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J:\Financial Reporting and Filing\One Care\One Care Qtrly Filing\2024\Q3-2024\Final Submission to MH\"/>
    </mc:Choice>
  </mc:AlternateContent>
  <xr:revisionPtr revIDLastSave="0" documentId="13_ncr:1_{FA851AF2-90BC-4F5D-9E28-67B2EFFB19FD}" xr6:coauthVersionLast="47" xr6:coauthVersionMax="47" xr10:uidLastSave="{00000000-0000-0000-0000-000000000000}"/>
  <bookViews>
    <workbookView xWindow="-120" yWindow="-120" windowWidth="29040" windowHeight="15840" firstSheet="27"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Physician" sheetId="44" r:id="rId26"/>
    <sheet name="11B_Lag Report Inpatient"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definedNames>
    <definedName name="__123Graph_A" hidden="1">#REF!</definedName>
    <definedName name="__123Graph_AAUTHS" hidden="1">#REF!</definedName>
    <definedName name="__123Graph_AIPIBNR" hidden="1">#REF!</definedName>
    <definedName name="__123Graph_ATOTAL" hidden="1">#REF!</definedName>
    <definedName name="__123Graph_ATYPEA" hidden="1">#REF!</definedName>
    <definedName name="__123Graph_ATYPED" hidden="1">#REF!</definedName>
    <definedName name="__123Graph_ATYPEE" hidden="1">#REF!</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#REF!</definedName>
    <definedName name="agmc6" localSheetId="14">#REF!</definedName>
    <definedName name="agmc6" localSheetId="15">#REF!</definedName>
    <definedName name="agmc6" localSheetId="5">#REF!</definedName>
    <definedName name="agmc6" localSheetId="24">#REF!</definedName>
    <definedName name="agmc6" localSheetId="12">#REF!</definedName>
    <definedName name="agmc6" localSheetId="13">#REF!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#REF!</definedName>
    <definedName name="Link1" localSheetId="24">#REF!</definedName>
    <definedName name="Link1" localSheetId="12">#REF!</definedName>
    <definedName name="Link1" localSheetId="13">#REF!</definedName>
    <definedName name="Link1" localSheetId="18">#REF!</definedName>
    <definedName name="Link1" localSheetId="20">#REF!</definedName>
    <definedName name="Link1" localSheetId="21">#REF!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[0]!Macro10</definedName>
    <definedName name="macro11" localSheetId="9">#N/A</definedName>
    <definedName name="macro11" localSheetId="14">#N/A</definedName>
    <definedName name="macro11" localSheetId="15">#N/A</definedName>
    <definedName name="macro11" localSheetId="24">#N/A</definedName>
    <definedName name="macro11">[0]!macro11</definedName>
    <definedName name="macro14" localSheetId="9">#N/A</definedName>
    <definedName name="macro14" localSheetId="14">#N/A</definedName>
    <definedName name="macro14" localSheetId="15">#N/A</definedName>
    <definedName name="macro14" localSheetId="24">#N/A</definedName>
    <definedName name="macro14">[0]!macro14</definedName>
    <definedName name="Macro4" localSheetId="9">#N/A</definedName>
    <definedName name="Macro4" localSheetId="14">#N/A</definedName>
    <definedName name="Macro4" localSheetId="15">#N/A</definedName>
    <definedName name="Macro4" localSheetId="24">#N/A</definedName>
    <definedName name="Macro4">[0]!Macro4</definedName>
    <definedName name="Macro5" localSheetId="9">#N/A</definedName>
    <definedName name="Macro5" localSheetId="14">#N/A</definedName>
    <definedName name="Macro5" localSheetId="15">#N/A</definedName>
    <definedName name="Macro5" localSheetId="24">#N/A</definedName>
    <definedName name="Macro5">[0]!Macro5</definedName>
    <definedName name="Macro6" localSheetId="9">#N/A</definedName>
    <definedName name="Macro6" localSheetId="14">#N/A</definedName>
    <definedName name="Macro6" localSheetId="15">#N/A</definedName>
    <definedName name="Macro6" localSheetId="24">#N/A</definedName>
    <definedName name="Macro6">[0]!Macro6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Physician'!$A$1:$AH$47</definedName>
    <definedName name="_xlnm.Print_Area" localSheetId="26">'11B_Lag Report Inpatient'!$A$1:$AH$47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Physician'!$A:$B,'11A_Lag Report Physician'!$1:$6</definedName>
    <definedName name="_xlnm.Print_Titles" localSheetId="26">'11B_Lag Report Inpatient'!$A:$B,'11B_Lag Report Inpatient'!$1:$6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C50" i="7" l="1"/>
  <c r="E44" i="7" l="1"/>
  <c r="D44" i="7"/>
  <c r="C51" i="7" l="1"/>
  <c r="E43" i="7"/>
  <c r="D43" i="7"/>
  <c r="A11" i="8" l="1"/>
  <c r="A10" i="8"/>
  <c r="E11" i="7"/>
  <c r="D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X15" i="58" s="1"/>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X16"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AI34" i="57" s="1"/>
  <c r="I34" i="57"/>
  <c r="H34" i="57"/>
  <c r="G34" i="57"/>
  <c r="E34" i="57"/>
  <c r="D34" i="57"/>
  <c r="C34" i="57"/>
  <c r="B34" i="57"/>
  <c r="AI33" i="57"/>
  <c r="Z33" i="57"/>
  <c r="Y33" i="57"/>
  <c r="X33" i="57"/>
  <c r="W33" i="57"/>
  <c r="V33" i="57"/>
  <c r="K33" i="57"/>
  <c r="AI32" i="57"/>
  <c r="Z32" i="57"/>
  <c r="Y32" i="57"/>
  <c r="X32" i="57"/>
  <c r="W32" i="57"/>
  <c r="V32" i="57"/>
  <c r="K32" i="57"/>
  <c r="AI31" i="57"/>
  <c r="Z31" i="57"/>
  <c r="Y31" i="57"/>
  <c r="X31" i="57"/>
  <c r="W31" i="57"/>
  <c r="V31" i="57"/>
  <c r="K31" i="57"/>
  <c r="AI30" i="57"/>
  <c r="Z30" i="57"/>
  <c r="Y30" i="57"/>
  <c r="X30" i="57"/>
  <c r="W30" i="57"/>
  <c r="V30" i="57"/>
  <c r="K30" i="57"/>
  <c r="AI29" i="57"/>
  <c r="Z29" i="57"/>
  <c r="Y29" i="57"/>
  <c r="X29" i="57"/>
  <c r="W29" i="57"/>
  <c r="V29" i="57"/>
  <c r="K29" i="57"/>
  <c r="AI28" i="57"/>
  <c r="AH28" i="57"/>
  <c r="AG28" i="57"/>
  <c r="AF28" i="57"/>
  <c r="Z28" i="57"/>
  <c r="Y28" i="57"/>
  <c r="X28" i="57"/>
  <c r="W28" i="57"/>
  <c r="V28" i="57"/>
  <c r="K28" i="57"/>
  <c r="AJ28" i="57" s="1"/>
  <c r="AI27" i="57"/>
  <c r="Z27" i="57"/>
  <c r="Y27" i="57"/>
  <c r="X27" i="57"/>
  <c r="W27" i="57"/>
  <c r="V27" i="57"/>
  <c r="K27" i="57"/>
  <c r="AI26" i="57"/>
  <c r="Z26" i="57"/>
  <c r="Y26" i="57"/>
  <c r="X26" i="57"/>
  <c r="W26" i="57"/>
  <c r="V26" i="57"/>
  <c r="K26" i="57"/>
  <c r="AI25" i="57"/>
  <c r="Z25" i="57"/>
  <c r="Y25" i="57"/>
  <c r="X25" i="57"/>
  <c r="W25" i="57"/>
  <c r="V25" i="57"/>
  <c r="K25" i="57"/>
  <c r="AI24" i="57"/>
  <c r="Z24" i="57"/>
  <c r="Y24" i="57"/>
  <c r="X24" i="57"/>
  <c r="W24" i="57"/>
  <c r="V24" i="57"/>
  <c r="K24" i="57"/>
  <c r="AI23" i="57"/>
  <c r="Z23" i="57"/>
  <c r="Y23" i="57"/>
  <c r="X23" i="57"/>
  <c r="W23" i="57"/>
  <c r="V23" i="57"/>
  <c r="K23" i="57"/>
  <c r="AI22" i="57"/>
  <c r="Z22" i="57"/>
  <c r="Y22" i="57"/>
  <c r="X22" i="57"/>
  <c r="W22" i="57"/>
  <c r="V22" i="57"/>
  <c r="K22" i="57"/>
  <c r="AI21" i="57"/>
  <c r="Z21" i="57"/>
  <c r="Y21" i="57"/>
  <c r="X21" i="57"/>
  <c r="W21" i="57"/>
  <c r="V21" i="57"/>
  <c r="K21" i="57"/>
  <c r="AI20" i="57"/>
  <c r="Z20" i="57"/>
  <c r="Y20" i="57"/>
  <c r="X20" i="57"/>
  <c r="W20" i="57"/>
  <c r="V20" i="57"/>
  <c r="K20" i="57"/>
  <c r="AI19" i="57"/>
  <c r="Z19" i="57"/>
  <c r="Y19" i="57"/>
  <c r="X19" i="57"/>
  <c r="W19" i="57"/>
  <c r="V19" i="57"/>
  <c r="K19" i="57"/>
  <c r="AI18" i="57"/>
  <c r="Z18" i="57"/>
  <c r="Y18" i="57"/>
  <c r="X18" i="57"/>
  <c r="W18" i="57"/>
  <c r="V18" i="57"/>
  <c r="K18" i="57"/>
  <c r="AI17" i="57"/>
  <c r="Z17" i="57"/>
  <c r="Y17" i="57"/>
  <c r="X17" i="57"/>
  <c r="W17" i="57"/>
  <c r="V17" i="57"/>
  <c r="K17" i="57"/>
  <c r="AI16" i="57"/>
  <c r="Y16" i="57"/>
  <c r="X16" i="57"/>
  <c r="W16" i="57"/>
  <c r="V16" i="57"/>
  <c r="K16" i="57"/>
  <c r="F16" i="57"/>
  <c r="AI15"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AI34" i="56" s="1"/>
  <c r="I34" i="56"/>
  <c r="H34" i="56"/>
  <c r="G34" i="56"/>
  <c r="E34" i="56"/>
  <c r="D34" i="56"/>
  <c r="C34" i="56"/>
  <c r="B34" i="56"/>
  <c r="AI33" i="56"/>
  <c r="Z33" i="56"/>
  <c r="Y33" i="56"/>
  <c r="X33" i="56"/>
  <c r="W33" i="56"/>
  <c r="V33" i="56"/>
  <c r="K33" i="56"/>
  <c r="AI32" i="56"/>
  <c r="Z32" i="56"/>
  <c r="Y32" i="56"/>
  <c r="X32" i="56"/>
  <c r="W32" i="56"/>
  <c r="V32" i="56"/>
  <c r="K32" i="56"/>
  <c r="AI31" i="56"/>
  <c r="Z31" i="56"/>
  <c r="Y31" i="56"/>
  <c r="X31" i="56"/>
  <c r="W31" i="56"/>
  <c r="V31" i="56"/>
  <c r="K31" i="56"/>
  <c r="AI30" i="56"/>
  <c r="Z30" i="56"/>
  <c r="Y30" i="56"/>
  <c r="X30" i="56"/>
  <c r="W30" i="56"/>
  <c r="V30" i="56"/>
  <c r="K30" i="56"/>
  <c r="AI29" i="56"/>
  <c r="Z29" i="56"/>
  <c r="Y29" i="56"/>
  <c r="X29" i="56"/>
  <c r="W29" i="56"/>
  <c r="V29" i="56"/>
  <c r="K29" i="56"/>
  <c r="AI28" i="56"/>
  <c r="AH28" i="56"/>
  <c r="AG28" i="56"/>
  <c r="AF28" i="56"/>
  <c r="Z28" i="56"/>
  <c r="Y28" i="56"/>
  <c r="X28" i="56"/>
  <c r="W28" i="56"/>
  <c r="V28" i="56"/>
  <c r="K28" i="56"/>
  <c r="AJ28" i="56" s="1"/>
  <c r="AI27" i="56"/>
  <c r="Z27" i="56"/>
  <c r="Y27" i="56"/>
  <c r="X27" i="56"/>
  <c r="W27" i="56"/>
  <c r="V27" i="56"/>
  <c r="K27" i="56"/>
  <c r="AI26" i="56"/>
  <c r="Z26" i="56"/>
  <c r="Y26" i="56"/>
  <c r="X26" i="56"/>
  <c r="W26" i="56"/>
  <c r="V26" i="56"/>
  <c r="K26" i="56"/>
  <c r="AI25" i="56"/>
  <c r="Z25" i="56"/>
  <c r="Y25" i="56"/>
  <c r="X25" i="56"/>
  <c r="W25" i="56"/>
  <c r="V25" i="56"/>
  <c r="K25" i="56"/>
  <c r="AI24" i="56"/>
  <c r="Z24" i="56"/>
  <c r="Y24" i="56"/>
  <c r="X24" i="56"/>
  <c r="W24" i="56"/>
  <c r="V24" i="56"/>
  <c r="K24" i="56"/>
  <c r="AI23" i="56"/>
  <c r="Z23" i="56"/>
  <c r="Y23" i="56"/>
  <c r="X23" i="56"/>
  <c r="W23" i="56"/>
  <c r="V23" i="56"/>
  <c r="K23" i="56"/>
  <c r="AI22" i="56"/>
  <c r="Z22" i="56"/>
  <c r="Y22" i="56"/>
  <c r="X22" i="56"/>
  <c r="W22" i="56"/>
  <c r="V22" i="56"/>
  <c r="K22" i="56"/>
  <c r="AI21" i="56"/>
  <c r="Z21" i="56"/>
  <c r="Y21" i="56"/>
  <c r="X21" i="56"/>
  <c r="W21" i="56"/>
  <c r="V21" i="56"/>
  <c r="K21" i="56"/>
  <c r="AI20" i="56"/>
  <c r="Z20" i="56"/>
  <c r="Y20" i="56"/>
  <c r="X20" i="56"/>
  <c r="W20" i="56"/>
  <c r="V20" i="56"/>
  <c r="K20" i="56"/>
  <c r="AI19" i="56"/>
  <c r="Z19" i="56"/>
  <c r="Y19" i="56"/>
  <c r="X19" i="56"/>
  <c r="W19" i="56"/>
  <c r="V19" i="56"/>
  <c r="K19" i="56"/>
  <c r="AI18" i="56"/>
  <c r="Z18" i="56"/>
  <c r="Y18" i="56"/>
  <c r="X18" i="56"/>
  <c r="W18" i="56"/>
  <c r="V18" i="56"/>
  <c r="K18" i="56"/>
  <c r="AI17" i="56"/>
  <c r="Z17" i="56"/>
  <c r="Y17" i="56"/>
  <c r="X17" i="56"/>
  <c r="W17" i="56"/>
  <c r="V17" i="56"/>
  <c r="K17" i="56"/>
  <c r="AI16" i="56"/>
  <c r="Y16" i="56"/>
  <c r="X16" i="56"/>
  <c r="W16" i="56"/>
  <c r="V16" i="56"/>
  <c r="K16" i="56"/>
  <c r="F16" i="56"/>
  <c r="Z16" i="56" s="1"/>
  <c r="AI15"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AI34" i="28" s="1"/>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85" i="36"/>
  <c r="BZ85" i="36"/>
  <c r="CE84" i="36"/>
  <c r="BZ84" i="36"/>
  <c r="CE83" i="36"/>
  <c r="BZ83" i="36"/>
  <c r="CE82" i="36"/>
  <c r="BZ82" i="36"/>
  <c r="CE81" i="36"/>
  <c r="BZ81" i="36"/>
  <c r="CE80" i="36"/>
  <c r="BZ80" i="36"/>
  <c r="CE79" i="36"/>
  <c r="BZ79" i="36"/>
  <c r="CE78" i="36"/>
  <c r="BZ78" i="36"/>
  <c r="CE77" i="36"/>
  <c r="BZ77" i="36"/>
  <c r="CE76" i="36"/>
  <c r="BZ76" i="36"/>
  <c r="CE75" i="36"/>
  <c r="BZ75" i="36"/>
  <c r="CE70" i="36"/>
  <c r="BZ70" i="36"/>
  <c r="CE68" i="36"/>
  <c r="BZ68" i="36"/>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60" i="36"/>
  <c r="CD60" i="36"/>
  <c r="CC60" i="36"/>
  <c r="CB60" i="36"/>
  <c r="BZ60" i="36"/>
  <c r="BY60" i="36"/>
  <c r="BX60" i="36"/>
  <c r="BW60" i="36"/>
  <c r="CE59" i="36"/>
  <c r="CD59" i="36"/>
  <c r="CC59" i="36"/>
  <c r="CB59" i="36"/>
  <c r="BZ59" i="36"/>
  <c r="BY59" i="36"/>
  <c r="BX59" i="36"/>
  <c r="BW59" i="36"/>
  <c r="CE58" i="36"/>
  <c r="CD58" i="36"/>
  <c r="CC58" i="36"/>
  <c r="CB58" i="36"/>
  <c r="BZ58" i="36"/>
  <c r="BY58" i="36"/>
  <c r="BX58" i="36"/>
  <c r="BW58" i="36"/>
  <c r="CE57" i="36"/>
  <c r="CD57" i="36"/>
  <c r="CC57" i="36"/>
  <c r="CB57" i="36"/>
  <c r="BZ57" i="36"/>
  <c r="BY57" i="36"/>
  <c r="BX57" i="36"/>
  <c r="BW57" i="36"/>
  <c r="CE56" i="36"/>
  <c r="CD56" i="36"/>
  <c r="CC56" i="36"/>
  <c r="CB56" i="36"/>
  <c r="BZ56" i="36"/>
  <c r="BY56" i="36"/>
  <c r="BX56" i="36"/>
  <c r="BW56" i="36"/>
  <c r="CE55" i="36"/>
  <c r="CD55" i="36"/>
  <c r="CC55" i="36"/>
  <c r="CB55" i="36"/>
  <c r="BZ55" i="36"/>
  <c r="BY55" i="36"/>
  <c r="BX55" i="36"/>
  <c r="BW55" i="36"/>
  <c r="CE54" i="36"/>
  <c r="CD54" i="36"/>
  <c r="CC54" i="36"/>
  <c r="CB54" i="36"/>
  <c r="BZ54" i="36"/>
  <c r="BY54" i="36"/>
  <c r="BX54" i="36"/>
  <c r="BW54" i="36"/>
  <c r="CE53" i="36"/>
  <c r="CD53" i="36"/>
  <c r="CC53" i="36"/>
  <c r="CB53" i="36"/>
  <c r="BZ53" i="36"/>
  <c r="BY53" i="36"/>
  <c r="BX53" i="36"/>
  <c r="BW53" i="36"/>
  <c r="CE52" i="36"/>
  <c r="CD52" i="36"/>
  <c r="CC52" i="36"/>
  <c r="CB52" i="36"/>
  <c r="BZ52" i="36"/>
  <c r="BY52" i="36"/>
  <c r="BX52" i="36"/>
  <c r="BW52" i="36"/>
  <c r="CE51" i="36"/>
  <c r="CD51" i="36"/>
  <c r="CC51" i="36"/>
  <c r="CB51" i="36"/>
  <c r="BZ51" i="36"/>
  <c r="BY51" i="36"/>
  <c r="BX51" i="36"/>
  <c r="BW51" i="36"/>
  <c r="CE50" i="36"/>
  <c r="CD50" i="36"/>
  <c r="CC50" i="36"/>
  <c r="CB50" i="36"/>
  <c r="BZ50" i="36"/>
  <c r="BY50" i="36"/>
  <c r="BX50" i="36"/>
  <c r="BW50" i="36"/>
  <c r="CE49" i="36"/>
  <c r="CD49" i="36"/>
  <c r="CC49" i="36"/>
  <c r="CB49" i="36"/>
  <c r="BZ49" i="36"/>
  <c r="BY49" i="36"/>
  <c r="BX49" i="36"/>
  <c r="BW49" i="36"/>
  <c r="CE48" i="36"/>
  <c r="CD48" i="36"/>
  <c r="CC48" i="36"/>
  <c r="CB48" i="36"/>
  <c r="BZ48" i="36"/>
  <c r="BY48" i="36"/>
  <c r="BX48" i="36"/>
  <c r="BW48" i="36"/>
  <c r="CE47" i="36"/>
  <c r="CD47" i="36"/>
  <c r="CC47" i="36"/>
  <c r="CB47" i="36"/>
  <c r="BZ47" i="36"/>
  <c r="BY47" i="36"/>
  <c r="BX47" i="36"/>
  <c r="BW47" i="36"/>
  <c r="CE46" i="36"/>
  <c r="CD46" i="36"/>
  <c r="CC46" i="36"/>
  <c r="CB46" i="36"/>
  <c r="BZ46" i="36"/>
  <c r="BY46" i="36"/>
  <c r="BX46" i="36"/>
  <c r="BW46" i="36"/>
  <c r="CE45" i="36"/>
  <c r="CD45" i="36"/>
  <c r="CC45" i="36"/>
  <c r="CB45" i="36"/>
  <c r="BZ45" i="36"/>
  <c r="BY45" i="36"/>
  <c r="BX45" i="36"/>
  <c r="BW45" i="36"/>
  <c r="CE44" i="36"/>
  <c r="CD44" i="36"/>
  <c r="CC44" i="36"/>
  <c r="CB44" i="36"/>
  <c r="BZ44" i="36"/>
  <c r="BY44" i="36"/>
  <c r="BX44" i="36"/>
  <c r="BW44" i="36"/>
  <c r="CE43" i="36"/>
  <c r="CD43" i="36"/>
  <c r="CC43" i="36"/>
  <c r="CB43" i="36"/>
  <c r="BZ43" i="36"/>
  <c r="BY43" i="36"/>
  <c r="BX43" i="36"/>
  <c r="BW43" i="36"/>
  <c r="CE42" i="36"/>
  <c r="CD42" i="36"/>
  <c r="CC42" i="36"/>
  <c r="CB42" i="36"/>
  <c r="BZ42" i="36"/>
  <c r="BY42" i="36"/>
  <c r="BX42" i="36"/>
  <c r="BW42" i="36"/>
  <c r="CE41" i="36"/>
  <c r="CD41" i="36"/>
  <c r="CC41" i="36"/>
  <c r="CB41" i="36"/>
  <c r="BZ41" i="36"/>
  <c r="BY41" i="36"/>
  <c r="BX41" i="36"/>
  <c r="BW41" i="36"/>
  <c r="CE40" i="36"/>
  <c r="CD40" i="36"/>
  <c r="CC40" i="36"/>
  <c r="CB40" i="36"/>
  <c r="BZ40" i="36"/>
  <c r="BY40" i="36"/>
  <c r="BX40" i="36"/>
  <c r="BW40" i="36"/>
  <c r="CE39" i="36"/>
  <c r="CD39" i="36"/>
  <c r="CC39" i="36"/>
  <c r="CB39" i="36"/>
  <c r="BZ39" i="36"/>
  <c r="BY39" i="36"/>
  <c r="BX39" i="36"/>
  <c r="BW39" i="36"/>
  <c r="CE38" i="36"/>
  <c r="CD38" i="36"/>
  <c r="CC38" i="36"/>
  <c r="CB38" i="36"/>
  <c r="BZ38" i="36"/>
  <c r="BY38" i="36"/>
  <c r="BX38" i="36"/>
  <c r="BW38" i="36"/>
  <c r="CE37" i="36"/>
  <c r="CD37" i="36"/>
  <c r="CC37" i="36"/>
  <c r="CB37" i="36"/>
  <c r="BZ37" i="36"/>
  <c r="BY37" i="36"/>
  <c r="BX37" i="36"/>
  <c r="BW37" i="36"/>
  <c r="CE36" i="36"/>
  <c r="CD36" i="36"/>
  <c r="CC36" i="36"/>
  <c r="CB36" i="36"/>
  <c r="BZ36" i="36"/>
  <c r="BY36" i="36"/>
  <c r="BX36" i="36"/>
  <c r="BW36" i="36"/>
  <c r="CE35" i="36"/>
  <c r="CD35" i="36"/>
  <c r="CC35" i="36"/>
  <c r="CB35" i="36"/>
  <c r="BZ35" i="36"/>
  <c r="BY35" i="36"/>
  <c r="BX35" i="36"/>
  <c r="BW35" i="36"/>
  <c r="CE34" i="36"/>
  <c r="CD34" i="36"/>
  <c r="CC34" i="36"/>
  <c r="CB34" i="36"/>
  <c r="BZ34" i="36"/>
  <c r="BY34" i="36"/>
  <c r="BX34" i="36"/>
  <c r="BW34"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Z15" i="36"/>
  <c r="BY15" i="36"/>
  <c r="BX15" i="36"/>
  <c r="BW15" i="36"/>
  <c r="BS85" i="36"/>
  <c r="BN85" i="36"/>
  <c r="BS84" i="36"/>
  <c r="BN84" i="36"/>
  <c r="BS83" i="36"/>
  <c r="BN83" i="36"/>
  <c r="BS82" i="36"/>
  <c r="BN82" i="36"/>
  <c r="BS81" i="36"/>
  <c r="BN81" i="36"/>
  <c r="BS80" i="36"/>
  <c r="BN80" i="36"/>
  <c r="BS79" i="36"/>
  <c r="BN79" i="36"/>
  <c r="BS78" i="36"/>
  <c r="BN78" i="36"/>
  <c r="BS77" i="36"/>
  <c r="BN77" i="36"/>
  <c r="BS76" i="36"/>
  <c r="BN76" i="36"/>
  <c r="BS75" i="36"/>
  <c r="BN75" i="36"/>
  <c r="BS70" i="36"/>
  <c r="BN70" i="36"/>
  <c r="BS68" i="36"/>
  <c r="BN68"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85" i="36"/>
  <c r="BB85" i="36"/>
  <c r="BG84" i="36"/>
  <c r="BB84" i="36"/>
  <c r="BG83" i="36"/>
  <c r="BB83" i="36"/>
  <c r="BG82" i="36"/>
  <c r="BB82" i="36"/>
  <c r="BG81" i="36"/>
  <c r="BB81" i="36"/>
  <c r="BG80" i="36"/>
  <c r="BB80" i="36"/>
  <c r="BG79" i="36"/>
  <c r="BB79" i="36"/>
  <c r="BG78" i="36"/>
  <c r="BB78" i="36"/>
  <c r="BG77" i="36"/>
  <c r="BB77" i="36"/>
  <c r="BG76" i="36"/>
  <c r="BB76" i="36"/>
  <c r="BG75" i="36"/>
  <c r="BB75" i="36"/>
  <c r="BG70" i="36"/>
  <c r="BB70" i="36"/>
  <c r="BG68" i="36"/>
  <c r="BB68"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60" i="36"/>
  <c r="BF60" i="36"/>
  <c r="BE60" i="36"/>
  <c r="BD60" i="36"/>
  <c r="BB60" i="36"/>
  <c r="BA60" i="36"/>
  <c r="AZ60" i="36"/>
  <c r="AY60" i="36"/>
  <c r="BG59" i="36"/>
  <c r="BF59" i="36"/>
  <c r="BE59" i="36"/>
  <c r="BD59" i="36"/>
  <c r="BB59" i="36"/>
  <c r="BA59" i="36"/>
  <c r="AZ59" i="36"/>
  <c r="AY59" i="36"/>
  <c r="BG58" i="36"/>
  <c r="BF58" i="36"/>
  <c r="BE58" i="36"/>
  <c r="BD58" i="36"/>
  <c r="BB58" i="36"/>
  <c r="BA58" i="36"/>
  <c r="AZ58" i="36"/>
  <c r="AY58" i="36"/>
  <c r="BG57" i="36"/>
  <c r="BF57" i="36"/>
  <c r="BE57" i="36"/>
  <c r="BD57" i="36"/>
  <c r="BB57" i="36"/>
  <c r="BA57" i="36"/>
  <c r="AZ57" i="36"/>
  <c r="AY57" i="36"/>
  <c r="BG56" i="36"/>
  <c r="BF56" i="36"/>
  <c r="BE56" i="36"/>
  <c r="BD56" i="36"/>
  <c r="BB56" i="36"/>
  <c r="BA56" i="36"/>
  <c r="AZ56" i="36"/>
  <c r="AY56" i="36"/>
  <c r="BG55" i="36"/>
  <c r="BF55" i="36"/>
  <c r="BE55" i="36"/>
  <c r="BD55" i="36"/>
  <c r="BB55" i="36"/>
  <c r="BA55" i="36"/>
  <c r="AZ55" i="36"/>
  <c r="AY55" i="36"/>
  <c r="BG54" i="36"/>
  <c r="BF54" i="36"/>
  <c r="BE54" i="36"/>
  <c r="BD54" i="36"/>
  <c r="BB54" i="36"/>
  <c r="BA54" i="36"/>
  <c r="AZ54" i="36"/>
  <c r="AY54" i="36"/>
  <c r="BG53" i="36"/>
  <c r="BF53" i="36"/>
  <c r="BE53" i="36"/>
  <c r="BD53" i="36"/>
  <c r="BB53" i="36"/>
  <c r="BA53" i="36"/>
  <c r="AZ53" i="36"/>
  <c r="AY53" i="36"/>
  <c r="BG52" i="36"/>
  <c r="BF52" i="36"/>
  <c r="BE52" i="36"/>
  <c r="BD52" i="36"/>
  <c r="BB52" i="36"/>
  <c r="BA52" i="36"/>
  <c r="AZ52" i="36"/>
  <c r="AY52" i="36"/>
  <c r="BG51" i="36"/>
  <c r="BF51" i="36"/>
  <c r="BE51" i="36"/>
  <c r="BD51" i="36"/>
  <c r="BB51" i="36"/>
  <c r="BA51" i="36"/>
  <c r="AZ51" i="36"/>
  <c r="AY51" i="36"/>
  <c r="BG50" i="36"/>
  <c r="BF50" i="36"/>
  <c r="BE50" i="36"/>
  <c r="BD50" i="36"/>
  <c r="BB50" i="36"/>
  <c r="BA50" i="36"/>
  <c r="AZ50" i="36"/>
  <c r="AY50" i="36"/>
  <c r="BG49" i="36"/>
  <c r="BF49" i="36"/>
  <c r="BE49" i="36"/>
  <c r="BD49" i="36"/>
  <c r="BB49" i="36"/>
  <c r="BA49" i="36"/>
  <c r="AZ49" i="36"/>
  <c r="AY49" i="36"/>
  <c r="BG48" i="36"/>
  <c r="BF48" i="36"/>
  <c r="BE48" i="36"/>
  <c r="BD48" i="36"/>
  <c r="BB48" i="36"/>
  <c r="BA48" i="36"/>
  <c r="AZ48" i="36"/>
  <c r="AY48" i="36"/>
  <c r="BG47" i="36"/>
  <c r="BF47" i="36"/>
  <c r="BE47" i="36"/>
  <c r="BD47" i="36"/>
  <c r="BB47" i="36"/>
  <c r="BA47" i="36"/>
  <c r="AZ47" i="36"/>
  <c r="AY47" i="36"/>
  <c r="BG46" i="36"/>
  <c r="BF46" i="36"/>
  <c r="BE46" i="36"/>
  <c r="BD46" i="36"/>
  <c r="BB46" i="36"/>
  <c r="BA46" i="36"/>
  <c r="AZ46" i="36"/>
  <c r="AY46" i="36"/>
  <c r="BG45" i="36"/>
  <c r="BF45" i="36"/>
  <c r="BE45" i="36"/>
  <c r="BD45" i="36"/>
  <c r="BB45" i="36"/>
  <c r="BA45" i="36"/>
  <c r="AZ45" i="36"/>
  <c r="AY45" i="36"/>
  <c r="BG44" i="36"/>
  <c r="BF44" i="36"/>
  <c r="BE44" i="36"/>
  <c r="BD44" i="36"/>
  <c r="BB44" i="36"/>
  <c r="BA44" i="36"/>
  <c r="AZ44" i="36"/>
  <c r="AY44" i="36"/>
  <c r="BG43" i="36"/>
  <c r="BF43" i="36"/>
  <c r="BE43" i="36"/>
  <c r="BD43" i="36"/>
  <c r="BB43" i="36"/>
  <c r="BA43" i="36"/>
  <c r="AZ43" i="36"/>
  <c r="AY43" i="36"/>
  <c r="BG42" i="36"/>
  <c r="BF42" i="36"/>
  <c r="BE42" i="36"/>
  <c r="BD42" i="36"/>
  <c r="BB42" i="36"/>
  <c r="BA42" i="36"/>
  <c r="AZ42" i="36"/>
  <c r="AY42" i="36"/>
  <c r="BG41" i="36"/>
  <c r="BF41" i="36"/>
  <c r="BE41" i="36"/>
  <c r="BD41" i="36"/>
  <c r="BB41" i="36"/>
  <c r="BA41" i="36"/>
  <c r="AZ41" i="36"/>
  <c r="AY41" i="36"/>
  <c r="BG40" i="36"/>
  <c r="BF40" i="36"/>
  <c r="BE40" i="36"/>
  <c r="BD40" i="36"/>
  <c r="BB40" i="36"/>
  <c r="BA40" i="36"/>
  <c r="AZ40" i="36"/>
  <c r="AY40" i="36"/>
  <c r="BG39" i="36"/>
  <c r="BF39" i="36"/>
  <c r="BE39" i="36"/>
  <c r="BD39" i="36"/>
  <c r="BB39" i="36"/>
  <c r="BA39" i="36"/>
  <c r="AZ39" i="36"/>
  <c r="AY39" i="36"/>
  <c r="BG38" i="36"/>
  <c r="BF38" i="36"/>
  <c r="BE38" i="36"/>
  <c r="BD38" i="36"/>
  <c r="BB38" i="36"/>
  <c r="BA38" i="36"/>
  <c r="AZ38" i="36"/>
  <c r="AY38" i="36"/>
  <c r="BG37" i="36"/>
  <c r="BF37" i="36"/>
  <c r="BE37" i="36"/>
  <c r="BD37" i="36"/>
  <c r="BB37" i="36"/>
  <c r="BA37" i="36"/>
  <c r="AZ37" i="36"/>
  <c r="AY37" i="36"/>
  <c r="BG36" i="36"/>
  <c r="BF36" i="36"/>
  <c r="BE36" i="36"/>
  <c r="BD36" i="36"/>
  <c r="BB36" i="36"/>
  <c r="BA36" i="36"/>
  <c r="AZ36" i="36"/>
  <c r="AY36" i="36"/>
  <c r="BG35" i="36"/>
  <c r="BF35" i="36"/>
  <c r="BE35" i="36"/>
  <c r="BD35" i="36"/>
  <c r="BB35" i="36"/>
  <c r="BA35" i="36"/>
  <c r="AZ35" i="36"/>
  <c r="AY35" i="36"/>
  <c r="BG34" i="36"/>
  <c r="BF34" i="36"/>
  <c r="BE34" i="36"/>
  <c r="BD34" i="36"/>
  <c r="BB34" i="36"/>
  <c r="BA34" i="36"/>
  <c r="AZ34" i="36"/>
  <c r="AY34"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BB15" i="36"/>
  <c r="BA15" i="36"/>
  <c r="AZ15" i="36"/>
  <c r="AY15" i="36"/>
  <c r="AU85" i="36"/>
  <c r="AP85" i="36"/>
  <c r="AU84" i="36"/>
  <c r="AP84" i="36"/>
  <c r="AU83" i="36"/>
  <c r="AP83" i="36"/>
  <c r="AU82" i="36"/>
  <c r="AP82" i="36"/>
  <c r="AU81" i="36"/>
  <c r="AP81" i="36"/>
  <c r="AU80" i="36"/>
  <c r="AP80" i="36"/>
  <c r="AU79" i="36"/>
  <c r="AP79" i="36"/>
  <c r="AU78" i="36"/>
  <c r="AP78" i="36"/>
  <c r="AU77" i="36"/>
  <c r="AP77" i="36"/>
  <c r="AU76" i="36"/>
  <c r="AP76" i="36"/>
  <c r="AU75" i="36"/>
  <c r="AP75" i="36"/>
  <c r="AU70" i="36"/>
  <c r="AP70" i="36"/>
  <c r="AU68" i="36"/>
  <c r="AP68"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60" i="36"/>
  <c r="AT60" i="36"/>
  <c r="AS60" i="36"/>
  <c r="AR60" i="36"/>
  <c r="AP60" i="36"/>
  <c r="AO60" i="36"/>
  <c r="AN60" i="36"/>
  <c r="AM60" i="36"/>
  <c r="AU59" i="36"/>
  <c r="AT59" i="36"/>
  <c r="AS59" i="36"/>
  <c r="AR59" i="36"/>
  <c r="AP59" i="36"/>
  <c r="AO59" i="36"/>
  <c r="AN59" i="36"/>
  <c r="AM59" i="36"/>
  <c r="AU58" i="36"/>
  <c r="AT58" i="36"/>
  <c r="AS58" i="36"/>
  <c r="AR58" i="36"/>
  <c r="AP58" i="36"/>
  <c r="AO58" i="36"/>
  <c r="AN58" i="36"/>
  <c r="AM58" i="36"/>
  <c r="AU57" i="36"/>
  <c r="AT57" i="36"/>
  <c r="AS57" i="36"/>
  <c r="AR57" i="36"/>
  <c r="AP57" i="36"/>
  <c r="AO57" i="36"/>
  <c r="AN57" i="36"/>
  <c r="AM57" i="36"/>
  <c r="AU56" i="36"/>
  <c r="AT56" i="36"/>
  <c r="AS56" i="36"/>
  <c r="AR56" i="36"/>
  <c r="AP56" i="36"/>
  <c r="AO56" i="36"/>
  <c r="AN56" i="36"/>
  <c r="AM56" i="36"/>
  <c r="AU55" i="36"/>
  <c r="AT55" i="36"/>
  <c r="AS55" i="36"/>
  <c r="AR55" i="36"/>
  <c r="AP55" i="36"/>
  <c r="AO55" i="36"/>
  <c r="AN55" i="36"/>
  <c r="AM55" i="36"/>
  <c r="AU54" i="36"/>
  <c r="AT54" i="36"/>
  <c r="AS54" i="36"/>
  <c r="AR54" i="36"/>
  <c r="AP54" i="36"/>
  <c r="AO54" i="36"/>
  <c r="AN54" i="36"/>
  <c r="AM54" i="36"/>
  <c r="AU53" i="36"/>
  <c r="AT53" i="36"/>
  <c r="AS53" i="36"/>
  <c r="AR53" i="36"/>
  <c r="AP53" i="36"/>
  <c r="AO53" i="36"/>
  <c r="AN53" i="36"/>
  <c r="AM53" i="36"/>
  <c r="AU52" i="36"/>
  <c r="AT52" i="36"/>
  <c r="AS52" i="36"/>
  <c r="AR52" i="36"/>
  <c r="AP52" i="36"/>
  <c r="AO52" i="36"/>
  <c r="AN52" i="36"/>
  <c r="AM52" i="36"/>
  <c r="AU51" i="36"/>
  <c r="AT51" i="36"/>
  <c r="AS51" i="36"/>
  <c r="AR51" i="36"/>
  <c r="AP51" i="36"/>
  <c r="AO51" i="36"/>
  <c r="AN51" i="36"/>
  <c r="AM51" i="36"/>
  <c r="AU50" i="36"/>
  <c r="AT50" i="36"/>
  <c r="AS50" i="36"/>
  <c r="AR50" i="36"/>
  <c r="AP50" i="36"/>
  <c r="AO50" i="36"/>
  <c r="AN50" i="36"/>
  <c r="AM50" i="36"/>
  <c r="AU49" i="36"/>
  <c r="AT49" i="36"/>
  <c r="AS49" i="36"/>
  <c r="AR49" i="36"/>
  <c r="AP49" i="36"/>
  <c r="AO49" i="36"/>
  <c r="AN49" i="36"/>
  <c r="AM49" i="36"/>
  <c r="AU48" i="36"/>
  <c r="AT48" i="36"/>
  <c r="AS48" i="36"/>
  <c r="AR48" i="36"/>
  <c r="AP48" i="36"/>
  <c r="AO48" i="36"/>
  <c r="AN48" i="36"/>
  <c r="AM48" i="36"/>
  <c r="AU47" i="36"/>
  <c r="AT47" i="36"/>
  <c r="AS47" i="36"/>
  <c r="AR47" i="36"/>
  <c r="AP47" i="36"/>
  <c r="AO47" i="36"/>
  <c r="AN47" i="36"/>
  <c r="AM47" i="36"/>
  <c r="AU46" i="36"/>
  <c r="AT46" i="36"/>
  <c r="AS46" i="36"/>
  <c r="AR46" i="36"/>
  <c r="AP46" i="36"/>
  <c r="AO46" i="36"/>
  <c r="AN46" i="36"/>
  <c r="AM46" i="36"/>
  <c r="AU45" i="36"/>
  <c r="AT45" i="36"/>
  <c r="AS45" i="36"/>
  <c r="AR45" i="36"/>
  <c r="AP45" i="36"/>
  <c r="AO45" i="36"/>
  <c r="AN45" i="36"/>
  <c r="AM45" i="36"/>
  <c r="AU44" i="36"/>
  <c r="AT44" i="36"/>
  <c r="AS44" i="36"/>
  <c r="AR44" i="36"/>
  <c r="AP44" i="36"/>
  <c r="AO44" i="36"/>
  <c r="AN44" i="36"/>
  <c r="AM44" i="36"/>
  <c r="AU43" i="36"/>
  <c r="AT43" i="36"/>
  <c r="AS43" i="36"/>
  <c r="AR43" i="36"/>
  <c r="AP43" i="36"/>
  <c r="AO43" i="36"/>
  <c r="AN43" i="36"/>
  <c r="AM43" i="36"/>
  <c r="AU42" i="36"/>
  <c r="AT42" i="36"/>
  <c r="AS42" i="36"/>
  <c r="AR42" i="36"/>
  <c r="AP42" i="36"/>
  <c r="AO42" i="36"/>
  <c r="AN42" i="36"/>
  <c r="AM42" i="36"/>
  <c r="AU41" i="36"/>
  <c r="AT41" i="36"/>
  <c r="AS41" i="36"/>
  <c r="AR41" i="36"/>
  <c r="AP41" i="36"/>
  <c r="AO41" i="36"/>
  <c r="AN41" i="36"/>
  <c r="AM41" i="36"/>
  <c r="AU40" i="36"/>
  <c r="AT40" i="36"/>
  <c r="AS40" i="36"/>
  <c r="AR40" i="36"/>
  <c r="AP40" i="36"/>
  <c r="AO40" i="36"/>
  <c r="AN40" i="36"/>
  <c r="AM40" i="36"/>
  <c r="AU39" i="36"/>
  <c r="AT39" i="36"/>
  <c r="AS39" i="36"/>
  <c r="AR39" i="36"/>
  <c r="AP39" i="36"/>
  <c r="AO39" i="36"/>
  <c r="AN39" i="36"/>
  <c r="AM39" i="36"/>
  <c r="AU38" i="36"/>
  <c r="AT38" i="36"/>
  <c r="AS38" i="36"/>
  <c r="AR38" i="36"/>
  <c r="AP38" i="36"/>
  <c r="AO38" i="36"/>
  <c r="AN38" i="36"/>
  <c r="AM38" i="36"/>
  <c r="AU37" i="36"/>
  <c r="AT37" i="36"/>
  <c r="AS37" i="36"/>
  <c r="AR37" i="36"/>
  <c r="AP37" i="36"/>
  <c r="AO37" i="36"/>
  <c r="AN37" i="36"/>
  <c r="AM37" i="36"/>
  <c r="AU36" i="36"/>
  <c r="AT36" i="36"/>
  <c r="AS36" i="36"/>
  <c r="AR36" i="36"/>
  <c r="AP36" i="36"/>
  <c r="AO36" i="36"/>
  <c r="AN36" i="36"/>
  <c r="AM36" i="36"/>
  <c r="AU35" i="36"/>
  <c r="AT35" i="36"/>
  <c r="AS35" i="36"/>
  <c r="AR35" i="36"/>
  <c r="AP35" i="36"/>
  <c r="AO35" i="36"/>
  <c r="AN35" i="36"/>
  <c r="AM35" i="36"/>
  <c r="AU34" i="36"/>
  <c r="AT34" i="36"/>
  <c r="AS34" i="36"/>
  <c r="AR34" i="36"/>
  <c r="AP34" i="36"/>
  <c r="AO34" i="36"/>
  <c r="AN34" i="36"/>
  <c r="AM34"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P15" i="36"/>
  <c r="AO15" i="36"/>
  <c r="AN15" i="36"/>
  <c r="AM15" i="36"/>
  <c r="AI85" i="36"/>
  <c r="AD85" i="36"/>
  <c r="AI84" i="36"/>
  <c r="AD84" i="36"/>
  <c r="AI83" i="36"/>
  <c r="AD83" i="36"/>
  <c r="AI82" i="36"/>
  <c r="AD82" i="36"/>
  <c r="AI81" i="36"/>
  <c r="AD81" i="36"/>
  <c r="AI80" i="36"/>
  <c r="AD80" i="36"/>
  <c r="AI79" i="36"/>
  <c r="AD79" i="36"/>
  <c r="AI78" i="36"/>
  <c r="AD78" i="36"/>
  <c r="AI77" i="36"/>
  <c r="AD77" i="36"/>
  <c r="AI76" i="36"/>
  <c r="AD76" i="36"/>
  <c r="AI75" i="36"/>
  <c r="AD75" i="36"/>
  <c r="AI70" i="36"/>
  <c r="AD70" i="36"/>
  <c r="AI68" i="36"/>
  <c r="AD68"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60" i="36"/>
  <c r="AH60" i="36"/>
  <c r="AG60" i="36"/>
  <c r="AF60" i="36"/>
  <c r="AD60" i="36"/>
  <c r="AC60" i="36"/>
  <c r="AB60" i="36"/>
  <c r="AA60" i="36"/>
  <c r="AI59" i="36"/>
  <c r="AH59" i="36"/>
  <c r="AG59" i="36"/>
  <c r="AF59" i="36"/>
  <c r="AD59" i="36"/>
  <c r="AC59" i="36"/>
  <c r="AB59" i="36"/>
  <c r="AA59" i="36"/>
  <c r="AI58" i="36"/>
  <c r="AH58" i="36"/>
  <c r="AG58" i="36"/>
  <c r="AF58" i="36"/>
  <c r="AD58" i="36"/>
  <c r="AC58" i="36"/>
  <c r="AB58" i="36"/>
  <c r="AA58" i="36"/>
  <c r="AI57" i="36"/>
  <c r="AH57" i="36"/>
  <c r="AG57" i="36"/>
  <c r="AF57" i="36"/>
  <c r="AD57" i="36"/>
  <c r="AC57" i="36"/>
  <c r="AB57" i="36"/>
  <c r="AA57" i="36"/>
  <c r="AI56" i="36"/>
  <c r="AH56" i="36"/>
  <c r="AG56" i="36"/>
  <c r="AF56" i="36"/>
  <c r="AD56" i="36"/>
  <c r="AC56" i="36"/>
  <c r="AB56" i="36"/>
  <c r="AA56" i="36"/>
  <c r="AI55" i="36"/>
  <c r="AH55" i="36"/>
  <c r="AG55" i="36"/>
  <c r="AF55" i="36"/>
  <c r="AD55" i="36"/>
  <c r="AC55" i="36"/>
  <c r="AB55" i="36"/>
  <c r="AA55" i="36"/>
  <c r="AI54" i="36"/>
  <c r="AH54" i="36"/>
  <c r="AG54" i="36"/>
  <c r="AF54" i="36"/>
  <c r="AD54" i="36"/>
  <c r="AC54" i="36"/>
  <c r="AB54" i="36"/>
  <c r="AA54" i="36"/>
  <c r="AI53" i="36"/>
  <c r="AH53" i="36"/>
  <c r="AG53" i="36"/>
  <c r="AF53" i="36"/>
  <c r="AD53" i="36"/>
  <c r="AC53" i="36"/>
  <c r="AB53" i="36"/>
  <c r="AA53" i="36"/>
  <c r="AI52" i="36"/>
  <c r="AH52" i="36"/>
  <c r="AG52" i="36"/>
  <c r="AF52" i="36"/>
  <c r="AD52" i="36"/>
  <c r="AC52" i="36"/>
  <c r="AB52" i="36"/>
  <c r="AA52" i="36"/>
  <c r="AI51" i="36"/>
  <c r="AH51" i="36"/>
  <c r="AG51" i="36"/>
  <c r="AF51" i="36"/>
  <c r="AD51" i="36"/>
  <c r="AC51" i="36"/>
  <c r="AB51" i="36"/>
  <c r="AA51" i="36"/>
  <c r="AI50" i="36"/>
  <c r="AH50" i="36"/>
  <c r="AG50" i="36"/>
  <c r="AF50" i="36"/>
  <c r="AD50" i="36"/>
  <c r="AC50" i="36"/>
  <c r="AB50" i="36"/>
  <c r="AA50" i="36"/>
  <c r="AI49" i="36"/>
  <c r="AH49" i="36"/>
  <c r="AG49" i="36"/>
  <c r="AF49" i="36"/>
  <c r="AD49" i="36"/>
  <c r="AC49" i="36"/>
  <c r="AB49" i="36"/>
  <c r="AA49" i="36"/>
  <c r="AI48" i="36"/>
  <c r="AH48" i="36"/>
  <c r="AG48" i="36"/>
  <c r="AF48" i="36"/>
  <c r="AD48" i="36"/>
  <c r="AC48" i="36"/>
  <c r="AB48" i="36"/>
  <c r="AA48" i="36"/>
  <c r="AI47" i="36"/>
  <c r="AH47" i="36"/>
  <c r="AG47" i="36"/>
  <c r="AF47" i="36"/>
  <c r="AD47" i="36"/>
  <c r="AC47" i="36"/>
  <c r="AB47" i="36"/>
  <c r="AA47" i="36"/>
  <c r="AI46" i="36"/>
  <c r="AH46" i="36"/>
  <c r="AG46" i="36"/>
  <c r="AF46" i="36"/>
  <c r="AD46" i="36"/>
  <c r="AC46" i="36"/>
  <c r="AB46" i="36"/>
  <c r="AA46" i="36"/>
  <c r="AI45" i="36"/>
  <c r="AH45" i="36"/>
  <c r="AG45" i="36"/>
  <c r="AF45" i="36"/>
  <c r="AD45" i="36"/>
  <c r="AC45" i="36"/>
  <c r="AB45" i="36"/>
  <c r="AA45" i="36"/>
  <c r="AI44" i="36"/>
  <c r="AH44" i="36"/>
  <c r="AG44" i="36"/>
  <c r="AF44" i="36"/>
  <c r="AD44" i="36"/>
  <c r="AC44" i="36"/>
  <c r="AB44" i="36"/>
  <c r="AA44" i="36"/>
  <c r="AI43" i="36"/>
  <c r="AH43" i="36"/>
  <c r="AG43" i="36"/>
  <c r="AF43" i="36"/>
  <c r="AD43" i="36"/>
  <c r="AC43" i="36"/>
  <c r="AB43" i="36"/>
  <c r="AA43" i="36"/>
  <c r="AI42" i="36"/>
  <c r="AH42" i="36"/>
  <c r="AG42" i="36"/>
  <c r="AF42" i="36"/>
  <c r="AD42" i="36"/>
  <c r="AC42" i="36"/>
  <c r="AB42" i="36"/>
  <c r="AA42" i="36"/>
  <c r="AI41" i="36"/>
  <c r="AH41" i="36"/>
  <c r="AG41" i="36"/>
  <c r="AF41" i="36"/>
  <c r="AD41" i="36"/>
  <c r="AC41" i="36"/>
  <c r="AB41" i="36"/>
  <c r="AA41" i="36"/>
  <c r="AI40" i="36"/>
  <c r="AH40" i="36"/>
  <c r="AG40" i="36"/>
  <c r="AF40" i="36"/>
  <c r="AD40" i="36"/>
  <c r="AC40" i="36"/>
  <c r="AB40" i="36"/>
  <c r="AA40" i="36"/>
  <c r="AI39" i="36"/>
  <c r="AH39" i="36"/>
  <c r="AG39" i="36"/>
  <c r="AF39" i="36"/>
  <c r="AD39" i="36"/>
  <c r="AC39" i="36"/>
  <c r="AB39" i="36"/>
  <c r="AA39" i="36"/>
  <c r="AI38" i="36"/>
  <c r="AH38" i="36"/>
  <c r="AG38" i="36"/>
  <c r="AF38" i="36"/>
  <c r="AD38" i="36"/>
  <c r="AC38" i="36"/>
  <c r="AB38" i="36"/>
  <c r="AA38" i="36"/>
  <c r="AI37" i="36"/>
  <c r="AH37" i="36"/>
  <c r="AG37" i="36"/>
  <c r="AF37" i="36"/>
  <c r="AD37" i="36"/>
  <c r="AC37" i="36"/>
  <c r="AB37" i="36"/>
  <c r="AA37" i="36"/>
  <c r="AI36" i="36"/>
  <c r="AH36" i="36"/>
  <c r="AG36" i="36"/>
  <c r="AF36" i="36"/>
  <c r="AD36" i="36"/>
  <c r="AC36" i="36"/>
  <c r="AB36" i="36"/>
  <c r="AA36" i="36"/>
  <c r="AI35" i="36"/>
  <c r="AH35" i="36"/>
  <c r="AG35" i="36"/>
  <c r="AF35" i="36"/>
  <c r="AD35" i="36"/>
  <c r="AC35" i="36"/>
  <c r="AB35" i="36"/>
  <c r="AA35" i="36"/>
  <c r="AI34" i="36"/>
  <c r="AH34" i="36"/>
  <c r="AG34" i="36"/>
  <c r="AF34" i="36"/>
  <c r="AD34" i="36"/>
  <c r="AC34" i="36"/>
  <c r="AB34" i="36"/>
  <c r="AA34"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AD15" i="36"/>
  <c r="AC15" i="36"/>
  <c r="AB15" i="36"/>
  <c r="AA15" i="36"/>
  <c r="W85" i="36"/>
  <c r="R85" i="36"/>
  <c r="W84" i="36"/>
  <c r="R84" i="36"/>
  <c r="W83" i="36"/>
  <c r="R83" i="36"/>
  <c r="W82" i="36"/>
  <c r="R82" i="36"/>
  <c r="W81" i="36"/>
  <c r="R81" i="36"/>
  <c r="W80" i="36"/>
  <c r="R80" i="36"/>
  <c r="W79" i="36"/>
  <c r="R79" i="36"/>
  <c r="W78" i="36"/>
  <c r="R78" i="36"/>
  <c r="W77" i="36"/>
  <c r="R77" i="36"/>
  <c r="W76" i="36"/>
  <c r="R76" i="36"/>
  <c r="W75" i="36"/>
  <c r="R75" i="36"/>
  <c r="W70" i="36"/>
  <c r="R70" i="36"/>
  <c r="W68" i="36"/>
  <c r="R68" i="36"/>
  <c r="W63" i="36"/>
  <c r="V63" i="36"/>
  <c r="U63" i="36"/>
  <c r="T63" i="36"/>
  <c r="R63" i="36"/>
  <c r="Q63" i="36"/>
  <c r="P63" i="36"/>
  <c r="O63" i="36"/>
  <c r="W62" i="36"/>
  <c r="V62" i="36"/>
  <c r="U62" i="36"/>
  <c r="T62" i="36"/>
  <c r="R62" i="36"/>
  <c r="Q62" i="36"/>
  <c r="P62" i="36"/>
  <c r="O62" i="36"/>
  <c r="W61" i="36"/>
  <c r="V61" i="36"/>
  <c r="U61" i="36"/>
  <c r="T61" i="36"/>
  <c r="R61" i="36"/>
  <c r="Q61" i="36"/>
  <c r="P61" i="36"/>
  <c r="O61" i="36"/>
  <c r="W60" i="36"/>
  <c r="V60" i="36"/>
  <c r="U60" i="36"/>
  <c r="T60" i="36"/>
  <c r="R60" i="36"/>
  <c r="Q60" i="36"/>
  <c r="P60" i="36"/>
  <c r="O60" i="36"/>
  <c r="W59" i="36"/>
  <c r="V59" i="36"/>
  <c r="U59" i="36"/>
  <c r="T59" i="36"/>
  <c r="R59" i="36"/>
  <c r="Q59" i="36"/>
  <c r="P59" i="36"/>
  <c r="O59" i="36"/>
  <c r="W58" i="36"/>
  <c r="V58" i="36"/>
  <c r="U58" i="36"/>
  <c r="T58" i="36"/>
  <c r="R58" i="36"/>
  <c r="Q58" i="36"/>
  <c r="P58" i="36"/>
  <c r="O58" i="36"/>
  <c r="W57" i="36"/>
  <c r="V57" i="36"/>
  <c r="U57" i="36"/>
  <c r="T57" i="36"/>
  <c r="R57" i="36"/>
  <c r="Q57" i="36"/>
  <c r="P57" i="36"/>
  <c r="O57" i="36"/>
  <c r="W56" i="36"/>
  <c r="V56" i="36"/>
  <c r="U56" i="36"/>
  <c r="T56" i="36"/>
  <c r="R56" i="36"/>
  <c r="Q56" i="36"/>
  <c r="P56" i="36"/>
  <c r="O56" i="36"/>
  <c r="W55" i="36"/>
  <c r="V55" i="36"/>
  <c r="U55" i="36"/>
  <c r="T55" i="36"/>
  <c r="R55" i="36"/>
  <c r="Q55" i="36"/>
  <c r="P55" i="36"/>
  <c r="O55" i="36"/>
  <c r="W54" i="36"/>
  <c r="V54" i="36"/>
  <c r="U54" i="36"/>
  <c r="T54" i="36"/>
  <c r="R54" i="36"/>
  <c r="Q54" i="36"/>
  <c r="P54" i="36"/>
  <c r="O54" i="36"/>
  <c r="W53" i="36"/>
  <c r="V53" i="36"/>
  <c r="U53" i="36"/>
  <c r="T53" i="36"/>
  <c r="R53" i="36"/>
  <c r="Q53" i="36"/>
  <c r="P53" i="36"/>
  <c r="O53" i="36"/>
  <c r="W52" i="36"/>
  <c r="V52" i="36"/>
  <c r="U52" i="36"/>
  <c r="T52" i="36"/>
  <c r="R52" i="36"/>
  <c r="Q52" i="36"/>
  <c r="P52" i="36"/>
  <c r="O52" i="36"/>
  <c r="W51" i="36"/>
  <c r="V51" i="36"/>
  <c r="U51" i="36"/>
  <c r="T51" i="36"/>
  <c r="R51" i="36"/>
  <c r="Q51" i="36"/>
  <c r="P51" i="36"/>
  <c r="O51" i="36"/>
  <c r="W50" i="36"/>
  <c r="V50" i="36"/>
  <c r="U50" i="36"/>
  <c r="T50" i="36"/>
  <c r="R50" i="36"/>
  <c r="Q50" i="36"/>
  <c r="P50" i="36"/>
  <c r="O50" i="36"/>
  <c r="W49" i="36"/>
  <c r="V49" i="36"/>
  <c r="U49" i="36"/>
  <c r="T49" i="36"/>
  <c r="R49" i="36"/>
  <c r="Q49" i="36"/>
  <c r="P49" i="36"/>
  <c r="O49" i="36"/>
  <c r="W48" i="36"/>
  <c r="V48" i="36"/>
  <c r="U48" i="36"/>
  <c r="T48" i="36"/>
  <c r="R48" i="36"/>
  <c r="Q48" i="36"/>
  <c r="P48" i="36"/>
  <c r="O48" i="36"/>
  <c r="W47" i="36"/>
  <c r="V47" i="36"/>
  <c r="U47" i="36"/>
  <c r="T47" i="36"/>
  <c r="R47" i="36"/>
  <c r="Q47" i="36"/>
  <c r="P47" i="36"/>
  <c r="O47" i="36"/>
  <c r="W46" i="36"/>
  <c r="V46" i="36"/>
  <c r="U46" i="36"/>
  <c r="T46" i="36"/>
  <c r="R46" i="36"/>
  <c r="Q46" i="36"/>
  <c r="P46" i="36"/>
  <c r="O46" i="36"/>
  <c r="W45" i="36"/>
  <c r="V45" i="36"/>
  <c r="U45" i="36"/>
  <c r="T45" i="36"/>
  <c r="R45" i="36"/>
  <c r="Q45" i="36"/>
  <c r="P45" i="36"/>
  <c r="O45" i="36"/>
  <c r="W44" i="36"/>
  <c r="V44" i="36"/>
  <c r="U44" i="36"/>
  <c r="T44" i="36"/>
  <c r="R44" i="36"/>
  <c r="Q44" i="36"/>
  <c r="P44" i="36"/>
  <c r="O44" i="36"/>
  <c r="W43" i="36"/>
  <c r="V43" i="36"/>
  <c r="U43" i="36"/>
  <c r="T43" i="36"/>
  <c r="R43" i="36"/>
  <c r="Q43" i="36"/>
  <c r="P43" i="36"/>
  <c r="O43" i="36"/>
  <c r="W42" i="36"/>
  <c r="V42" i="36"/>
  <c r="U42" i="36"/>
  <c r="T42" i="36"/>
  <c r="R42" i="36"/>
  <c r="Q42" i="36"/>
  <c r="P42" i="36"/>
  <c r="O42" i="36"/>
  <c r="W41" i="36"/>
  <c r="V41" i="36"/>
  <c r="U41" i="36"/>
  <c r="T41" i="36"/>
  <c r="R41" i="36"/>
  <c r="Q41" i="36"/>
  <c r="P41" i="36"/>
  <c r="O41" i="36"/>
  <c r="W40" i="36"/>
  <c r="V40" i="36"/>
  <c r="U40" i="36"/>
  <c r="T40" i="36"/>
  <c r="R40" i="36"/>
  <c r="Q40" i="36"/>
  <c r="P40" i="36"/>
  <c r="O40" i="36"/>
  <c r="W39" i="36"/>
  <c r="V39" i="36"/>
  <c r="U39" i="36"/>
  <c r="T39" i="36"/>
  <c r="R39" i="36"/>
  <c r="Q39" i="36"/>
  <c r="P39" i="36"/>
  <c r="O39" i="36"/>
  <c r="W38" i="36"/>
  <c r="V38" i="36"/>
  <c r="U38" i="36"/>
  <c r="T38" i="36"/>
  <c r="R38" i="36"/>
  <c r="Q38" i="36"/>
  <c r="P38" i="36"/>
  <c r="O38" i="36"/>
  <c r="W37" i="36"/>
  <c r="V37" i="36"/>
  <c r="U37" i="36"/>
  <c r="T37" i="36"/>
  <c r="R37" i="36"/>
  <c r="Q37" i="36"/>
  <c r="P37" i="36"/>
  <c r="O37" i="36"/>
  <c r="W36" i="36"/>
  <c r="V36" i="36"/>
  <c r="U36" i="36"/>
  <c r="T36" i="36"/>
  <c r="R36" i="36"/>
  <c r="Q36" i="36"/>
  <c r="P36" i="36"/>
  <c r="O36" i="36"/>
  <c r="W35" i="36"/>
  <c r="V35" i="36"/>
  <c r="U35" i="36"/>
  <c r="T35" i="36"/>
  <c r="R35" i="36"/>
  <c r="Q35" i="36"/>
  <c r="P35" i="36"/>
  <c r="O35" i="36"/>
  <c r="W34" i="36"/>
  <c r="V34" i="36"/>
  <c r="U34" i="36"/>
  <c r="T34" i="36"/>
  <c r="R34" i="36"/>
  <c r="Q34" i="36"/>
  <c r="P34" i="36"/>
  <c r="O34"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R15" i="36"/>
  <c r="Q15" i="36"/>
  <c r="P15" i="36"/>
  <c r="O15" i="36"/>
  <c r="K85" i="36"/>
  <c r="F85" i="36"/>
  <c r="K84" i="36"/>
  <c r="F84" i="36"/>
  <c r="K83" i="36"/>
  <c r="F83" i="36"/>
  <c r="K82" i="36"/>
  <c r="F82" i="36"/>
  <c r="K81" i="36"/>
  <c r="F81" i="36"/>
  <c r="K80" i="36"/>
  <c r="F80" i="36"/>
  <c r="K79" i="36"/>
  <c r="F79" i="36"/>
  <c r="K78" i="36"/>
  <c r="F78" i="36"/>
  <c r="K77" i="36"/>
  <c r="F77" i="36"/>
  <c r="K76" i="36"/>
  <c r="F76" i="36"/>
  <c r="K75" i="36"/>
  <c r="F75" i="36"/>
  <c r="K70" i="36"/>
  <c r="F70" i="36"/>
  <c r="K68" i="36"/>
  <c r="F68" i="36"/>
  <c r="K63" i="36"/>
  <c r="J63" i="36"/>
  <c r="I63" i="36"/>
  <c r="H63" i="36"/>
  <c r="F63" i="36"/>
  <c r="E63" i="36"/>
  <c r="D63" i="36"/>
  <c r="C63" i="36"/>
  <c r="K62" i="36"/>
  <c r="J62" i="36"/>
  <c r="I62" i="36"/>
  <c r="H62" i="36"/>
  <c r="F62" i="36"/>
  <c r="E62" i="36"/>
  <c r="D62" i="36"/>
  <c r="C62" i="36"/>
  <c r="K61" i="36"/>
  <c r="J61" i="36"/>
  <c r="I61" i="36"/>
  <c r="H61" i="36"/>
  <c r="F61" i="36"/>
  <c r="E61" i="36"/>
  <c r="D61" i="36"/>
  <c r="C61" i="36"/>
  <c r="K60" i="36"/>
  <c r="J60" i="36"/>
  <c r="I60" i="36"/>
  <c r="H60" i="36"/>
  <c r="F60" i="36"/>
  <c r="E60" i="36"/>
  <c r="D60" i="36"/>
  <c r="C60" i="36"/>
  <c r="K59" i="36"/>
  <c r="J59" i="36"/>
  <c r="I59" i="36"/>
  <c r="H59" i="36"/>
  <c r="F59" i="36"/>
  <c r="E59" i="36"/>
  <c r="D59" i="36"/>
  <c r="C59" i="36"/>
  <c r="K58" i="36"/>
  <c r="J58" i="36"/>
  <c r="I58" i="36"/>
  <c r="H58" i="36"/>
  <c r="F58" i="36"/>
  <c r="E58" i="36"/>
  <c r="D58" i="36"/>
  <c r="C58" i="36"/>
  <c r="K57" i="36"/>
  <c r="J57" i="36"/>
  <c r="I57" i="36"/>
  <c r="H57" i="36"/>
  <c r="F57" i="36"/>
  <c r="E57" i="36"/>
  <c r="D57" i="36"/>
  <c r="C57" i="36"/>
  <c r="K56" i="36"/>
  <c r="J56" i="36"/>
  <c r="I56" i="36"/>
  <c r="H56" i="36"/>
  <c r="F56" i="36"/>
  <c r="E56" i="36"/>
  <c r="D56" i="36"/>
  <c r="C56" i="36"/>
  <c r="K55" i="36"/>
  <c r="J55" i="36"/>
  <c r="I55" i="36"/>
  <c r="H55" i="36"/>
  <c r="F55" i="36"/>
  <c r="E55" i="36"/>
  <c r="D55" i="36"/>
  <c r="C55" i="36"/>
  <c r="K54" i="36"/>
  <c r="J54" i="36"/>
  <c r="I54" i="36"/>
  <c r="H54" i="36"/>
  <c r="F54" i="36"/>
  <c r="E54" i="36"/>
  <c r="D54" i="36"/>
  <c r="C54" i="36"/>
  <c r="K53" i="36"/>
  <c r="J53" i="36"/>
  <c r="I53" i="36"/>
  <c r="H53" i="36"/>
  <c r="F53" i="36"/>
  <c r="E53" i="36"/>
  <c r="D53" i="36"/>
  <c r="C53" i="36"/>
  <c r="K52" i="36"/>
  <c r="J52" i="36"/>
  <c r="I52" i="36"/>
  <c r="H52" i="36"/>
  <c r="F52" i="36"/>
  <c r="E52" i="36"/>
  <c r="D52" i="36"/>
  <c r="C52" i="36"/>
  <c r="K51" i="36"/>
  <c r="J51" i="36"/>
  <c r="I51" i="36"/>
  <c r="H51" i="36"/>
  <c r="F51" i="36"/>
  <c r="E51" i="36"/>
  <c r="D51" i="36"/>
  <c r="C51" i="36"/>
  <c r="K50" i="36"/>
  <c r="J50" i="36"/>
  <c r="I50" i="36"/>
  <c r="H50" i="36"/>
  <c r="F50" i="36"/>
  <c r="E50" i="36"/>
  <c r="D50" i="36"/>
  <c r="C50" i="36"/>
  <c r="K49" i="36"/>
  <c r="J49" i="36"/>
  <c r="I49" i="36"/>
  <c r="H49" i="36"/>
  <c r="F49" i="36"/>
  <c r="E49" i="36"/>
  <c r="D49" i="36"/>
  <c r="C49" i="36"/>
  <c r="K48" i="36"/>
  <c r="J48" i="36"/>
  <c r="I48" i="36"/>
  <c r="H48" i="36"/>
  <c r="F48" i="36"/>
  <c r="E48" i="36"/>
  <c r="D48" i="36"/>
  <c r="C48" i="36"/>
  <c r="K47" i="36"/>
  <c r="J47" i="36"/>
  <c r="I47" i="36"/>
  <c r="H47" i="36"/>
  <c r="F47" i="36"/>
  <c r="E47" i="36"/>
  <c r="D47" i="36"/>
  <c r="C47" i="36"/>
  <c r="K46" i="36"/>
  <c r="J46" i="36"/>
  <c r="I46" i="36"/>
  <c r="H46" i="36"/>
  <c r="F46" i="36"/>
  <c r="E46" i="36"/>
  <c r="D46" i="36"/>
  <c r="C46" i="36"/>
  <c r="K45" i="36"/>
  <c r="J45" i="36"/>
  <c r="I45" i="36"/>
  <c r="H45" i="36"/>
  <c r="F45" i="36"/>
  <c r="E45" i="36"/>
  <c r="D45" i="36"/>
  <c r="C45" i="36"/>
  <c r="K44" i="36"/>
  <c r="J44" i="36"/>
  <c r="I44" i="36"/>
  <c r="H44" i="36"/>
  <c r="F44" i="36"/>
  <c r="E44" i="36"/>
  <c r="D44" i="36"/>
  <c r="C44" i="36"/>
  <c r="K43" i="36"/>
  <c r="J43" i="36"/>
  <c r="I43" i="36"/>
  <c r="H43" i="36"/>
  <c r="F43" i="36"/>
  <c r="E43" i="36"/>
  <c r="D43" i="36"/>
  <c r="C43" i="36"/>
  <c r="K42" i="36"/>
  <c r="J42" i="36"/>
  <c r="I42" i="36"/>
  <c r="H42" i="36"/>
  <c r="F42" i="36"/>
  <c r="E42" i="36"/>
  <c r="D42" i="36"/>
  <c r="C42" i="36"/>
  <c r="K41" i="36"/>
  <c r="J41" i="36"/>
  <c r="I41" i="36"/>
  <c r="H41" i="36"/>
  <c r="F41" i="36"/>
  <c r="E41" i="36"/>
  <c r="D41" i="36"/>
  <c r="C41" i="36"/>
  <c r="K40" i="36"/>
  <c r="J40" i="36"/>
  <c r="I40" i="36"/>
  <c r="H40" i="36"/>
  <c r="F40" i="36"/>
  <c r="E40" i="36"/>
  <c r="D40" i="36"/>
  <c r="C40" i="36"/>
  <c r="K39" i="36"/>
  <c r="J39" i="36"/>
  <c r="I39" i="36"/>
  <c r="H39" i="36"/>
  <c r="F39" i="36"/>
  <c r="E39" i="36"/>
  <c r="D39" i="36"/>
  <c r="C39" i="36"/>
  <c r="K38" i="36"/>
  <c r="J38" i="36"/>
  <c r="I38" i="36"/>
  <c r="H38" i="36"/>
  <c r="F38" i="36"/>
  <c r="E38" i="36"/>
  <c r="D38" i="36"/>
  <c r="C38" i="36"/>
  <c r="K37" i="36"/>
  <c r="J37" i="36"/>
  <c r="I37" i="36"/>
  <c r="H37" i="36"/>
  <c r="F37" i="36"/>
  <c r="E37" i="36"/>
  <c r="D37" i="36"/>
  <c r="C37" i="36"/>
  <c r="K36" i="36"/>
  <c r="J36" i="36"/>
  <c r="I36" i="36"/>
  <c r="H36" i="36"/>
  <c r="F36" i="36"/>
  <c r="E36" i="36"/>
  <c r="D36" i="36"/>
  <c r="C36" i="36"/>
  <c r="K35" i="36"/>
  <c r="J35" i="36"/>
  <c r="I35" i="36"/>
  <c r="H35" i="36"/>
  <c r="F35" i="36"/>
  <c r="E35" i="36"/>
  <c r="D35" i="36"/>
  <c r="C35" i="36"/>
  <c r="K34" i="36"/>
  <c r="J34" i="36"/>
  <c r="I34" i="36"/>
  <c r="H34" i="36"/>
  <c r="F34" i="36"/>
  <c r="E34" i="36"/>
  <c r="D34" i="36"/>
  <c r="C34"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F15" i="36"/>
  <c r="E15" i="36"/>
  <c r="D15" i="36"/>
  <c r="C15" i="36"/>
  <c r="CE87" i="54"/>
  <c r="BZ87" i="54"/>
  <c r="BS87" i="54"/>
  <c r="BN87" i="54"/>
  <c r="BG87" i="54"/>
  <c r="BB87" i="54"/>
  <c r="AU87" i="54"/>
  <c r="AP87" i="54"/>
  <c r="AI87" i="54"/>
  <c r="AD87" i="54"/>
  <c r="W87" i="54"/>
  <c r="R87" i="54"/>
  <c r="K87" i="54"/>
  <c r="F87" i="54"/>
  <c r="CQ85" i="54"/>
  <c r="CL85" i="54"/>
  <c r="CQ84" i="54"/>
  <c r="CL84" i="54"/>
  <c r="CQ83" i="54"/>
  <c r="CL83" i="54"/>
  <c r="CQ82" i="54"/>
  <c r="CL82" i="54"/>
  <c r="CQ81" i="54"/>
  <c r="CL81" i="54"/>
  <c r="CQ80" i="54"/>
  <c r="CL80" i="54"/>
  <c r="CQ79" i="54"/>
  <c r="CL79" i="54"/>
  <c r="CQ78" i="54"/>
  <c r="CL78" i="54"/>
  <c r="CQ77" i="54"/>
  <c r="CL77" i="54"/>
  <c r="CQ76" i="54"/>
  <c r="CL76" i="54"/>
  <c r="CQ75" i="54"/>
  <c r="CL75" i="54"/>
  <c r="CQ70" i="54"/>
  <c r="CL70" i="54"/>
  <c r="CE69" i="54"/>
  <c r="CE72" i="54" s="1"/>
  <c r="BZ69" i="54"/>
  <c r="BZ72" i="54" s="1"/>
  <c r="BS69" i="54"/>
  <c r="BS72" i="54" s="1"/>
  <c r="BN69" i="54"/>
  <c r="BN72" i="54" s="1"/>
  <c r="BG69" i="54"/>
  <c r="BG72" i="54" s="1"/>
  <c r="BB69" i="54"/>
  <c r="BB72" i="54" s="1"/>
  <c r="AU69" i="54"/>
  <c r="AU72" i="54" s="1"/>
  <c r="AP69" i="54"/>
  <c r="AP72" i="54" s="1"/>
  <c r="AI69" i="54"/>
  <c r="AI72" i="54" s="1"/>
  <c r="AD69" i="54"/>
  <c r="AD72" i="54" s="1"/>
  <c r="W69" i="54"/>
  <c r="W72" i="54" s="1"/>
  <c r="R69" i="54"/>
  <c r="R72" i="54" s="1"/>
  <c r="K69" i="54"/>
  <c r="K72" i="54" s="1"/>
  <c r="F69" i="54"/>
  <c r="F72" i="54" s="1"/>
  <c r="CQ68" i="54"/>
  <c r="CL68" i="54"/>
  <c r="CE65" i="54"/>
  <c r="CD65" i="54"/>
  <c r="CC65" i="54"/>
  <c r="CB65" i="54"/>
  <c r="BZ65" i="54"/>
  <c r="BY65" i="54"/>
  <c r="BX65" i="54"/>
  <c r="BW65" i="54"/>
  <c r="BS65" i="54"/>
  <c r="BR65" i="54"/>
  <c r="BQ65" i="54"/>
  <c r="BP65" i="54"/>
  <c r="BN65" i="54"/>
  <c r="BM65" i="54"/>
  <c r="BL65" i="54"/>
  <c r="BK65" i="54"/>
  <c r="BG65" i="54"/>
  <c r="BF65" i="54"/>
  <c r="BE65" i="54"/>
  <c r="BD65" i="54"/>
  <c r="BB65" i="54"/>
  <c r="BA65" i="54"/>
  <c r="AZ65" i="54"/>
  <c r="AY65" i="54"/>
  <c r="AU65" i="54"/>
  <c r="AT65" i="54"/>
  <c r="AS65" i="54"/>
  <c r="AR65" i="54"/>
  <c r="AP65" i="54"/>
  <c r="AO65" i="54"/>
  <c r="AN65" i="54"/>
  <c r="AM65" i="54"/>
  <c r="AI65" i="54"/>
  <c r="AH65" i="54"/>
  <c r="AG65" i="54"/>
  <c r="AF65" i="54"/>
  <c r="AD65" i="54"/>
  <c r="AC65" i="54"/>
  <c r="AB65" i="54"/>
  <c r="AA65" i="54"/>
  <c r="W65" i="54"/>
  <c r="V65" i="54"/>
  <c r="U65" i="54"/>
  <c r="T65" i="54"/>
  <c r="R65" i="54"/>
  <c r="Q65" i="54"/>
  <c r="P65" i="54"/>
  <c r="O65" i="54"/>
  <c r="K65" i="54"/>
  <c r="J65" i="54"/>
  <c r="I65" i="54"/>
  <c r="H65" i="54"/>
  <c r="F65" i="54"/>
  <c r="E65" i="54"/>
  <c r="D65" i="54"/>
  <c r="C65" i="54"/>
  <c r="CQ63" i="54"/>
  <c r="CP63" i="54"/>
  <c r="CO63" i="54"/>
  <c r="CN63" i="54"/>
  <c r="CL63" i="54"/>
  <c r="CK63" i="54"/>
  <c r="CJ63" i="54"/>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T62" i="54"/>
  <c r="BO62" i="54"/>
  <c r="BH62" i="54"/>
  <c r="BC62" i="54"/>
  <c r="AV62" i="54"/>
  <c r="AQ62" i="54"/>
  <c r="AW62" i="54" s="1"/>
  <c r="AJ62" i="54"/>
  <c r="AE62" i="54"/>
  <c r="AK62" i="54" s="1"/>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CQ60" i="54"/>
  <c r="CP60" i="54"/>
  <c r="CO60" i="54"/>
  <c r="CN60" i="54"/>
  <c r="CL60" i="54"/>
  <c r="CK60" i="54"/>
  <c r="CJ60" i="54"/>
  <c r="CI60" i="54"/>
  <c r="CF60" i="54"/>
  <c r="CA60" i="54"/>
  <c r="BT60" i="54"/>
  <c r="BO60" i="54"/>
  <c r="BH60" i="54"/>
  <c r="BC60" i="54"/>
  <c r="AV60" i="54"/>
  <c r="AQ60" i="54"/>
  <c r="AJ60" i="54"/>
  <c r="AE60" i="54"/>
  <c r="AK60" i="54" s="1"/>
  <c r="X60" i="54"/>
  <c r="S60" i="54"/>
  <c r="Y60" i="54" s="1"/>
  <c r="L60" i="54"/>
  <c r="G60" i="54"/>
  <c r="CQ59" i="54"/>
  <c r="CP59" i="54"/>
  <c r="CO59" i="54"/>
  <c r="CN59" i="54"/>
  <c r="CL59" i="54"/>
  <c r="CK59" i="54"/>
  <c r="CJ59" i="54"/>
  <c r="CI59" i="54"/>
  <c r="CF59" i="54"/>
  <c r="CA59" i="54"/>
  <c r="CG59" i="54" s="1"/>
  <c r="BT59" i="54"/>
  <c r="BO59" i="54"/>
  <c r="BH59" i="54"/>
  <c r="BC59" i="54"/>
  <c r="AV59" i="54"/>
  <c r="AQ59" i="54"/>
  <c r="AJ59" i="54"/>
  <c r="AE59" i="54"/>
  <c r="X59" i="54"/>
  <c r="S59" i="54"/>
  <c r="L59" i="54"/>
  <c r="G59" i="54"/>
  <c r="CQ58" i="54"/>
  <c r="CP58" i="54"/>
  <c r="CO58" i="54"/>
  <c r="CN58" i="54"/>
  <c r="CL58" i="54"/>
  <c r="CK58" i="54"/>
  <c r="CJ58" i="54"/>
  <c r="CI58" i="54"/>
  <c r="CF58" i="54"/>
  <c r="CA58" i="54"/>
  <c r="BT58" i="54"/>
  <c r="BO58" i="54"/>
  <c r="BH58" i="54"/>
  <c r="BC58" i="54"/>
  <c r="AV58" i="54"/>
  <c r="AQ58" i="54"/>
  <c r="AJ58" i="54"/>
  <c r="AE58" i="54"/>
  <c r="AK58" i="54" s="1"/>
  <c r="X58" i="54"/>
  <c r="S58" i="54"/>
  <c r="L58" i="54"/>
  <c r="G58" i="54"/>
  <c r="CQ57" i="54"/>
  <c r="CP57" i="54"/>
  <c r="CO57" i="54"/>
  <c r="CN57" i="54"/>
  <c r="CL57" i="54"/>
  <c r="CK57" i="54"/>
  <c r="CJ57" i="54"/>
  <c r="CI57" i="54"/>
  <c r="CF57" i="54"/>
  <c r="CA57" i="54"/>
  <c r="BT57" i="54"/>
  <c r="BO57" i="54"/>
  <c r="BH57" i="54"/>
  <c r="BC57" i="54"/>
  <c r="AV57" i="54"/>
  <c r="AQ57" i="54"/>
  <c r="AJ57" i="54"/>
  <c r="AE57" i="54"/>
  <c r="X57" i="54"/>
  <c r="S57" i="54"/>
  <c r="L57" i="54"/>
  <c r="G57" i="54"/>
  <c r="CQ56" i="54"/>
  <c r="CP56" i="54"/>
  <c r="CO56" i="54"/>
  <c r="CN56" i="54"/>
  <c r="CL56" i="54"/>
  <c r="CK56" i="54"/>
  <c r="CJ56" i="54"/>
  <c r="CI56" i="54"/>
  <c r="CF56" i="54"/>
  <c r="CA56" i="54"/>
  <c r="BT56" i="54"/>
  <c r="BO56" i="54"/>
  <c r="BH56" i="54"/>
  <c r="BC56" i="54"/>
  <c r="AV56" i="54"/>
  <c r="AQ56" i="54"/>
  <c r="AJ56" i="54"/>
  <c r="AE56" i="54"/>
  <c r="X56" i="54"/>
  <c r="S56" i="54"/>
  <c r="L56" i="54"/>
  <c r="G56" i="54"/>
  <c r="CQ55" i="54"/>
  <c r="CP55" i="54"/>
  <c r="CO55" i="54"/>
  <c r="CN55" i="54"/>
  <c r="CL55" i="54"/>
  <c r="CK55" i="54"/>
  <c r="CJ55" i="54"/>
  <c r="CI55" i="54"/>
  <c r="CF55" i="54"/>
  <c r="CA55" i="54"/>
  <c r="CG55" i="54" s="1"/>
  <c r="BT55" i="54"/>
  <c r="BO55" i="54"/>
  <c r="BH55" i="54"/>
  <c r="BC55" i="54"/>
  <c r="AV55" i="54"/>
  <c r="AQ55" i="54"/>
  <c r="AJ55" i="54"/>
  <c r="AE55" i="54"/>
  <c r="X55" i="54"/>
  <c r="S55" i="54"/>
  <c r="L55" i="54"/>
  <c r="G55" i="54"/>
  <c r="CQ54" i="54"/>
  <c r="CP54" i="54"/>
  <c r="CO54" i="54"/>
  <c r="CN54" i="54"/>
  <c r="CL54" i="54"/>
  <c r="CK54" i="54"/>
  <c r="CJ54" i="54"/>
  <c r="CI54" i="54"/>
  <c r="CF54" i="54"/>
  <c r="CA54" i="54"/>
  <c r="BT54" i="54"/>
  <c r="BO54" i="54"/>
  <c r="BU54" i="54" s="1"/>
  <c r="BH54" i="54"/>
  <c r="BC54" i="54"/>
  <c r="AV54" i="54"/>
  <c r="AQ54" i="54"/>
  <c r="AJ54" i="54"/>
  <c r="AE54" i="54"/>
  <c r="X54" i="54"/>
  <c r="S54" i="54"/>
  <c r="L54" i="54"/>
  <c r="G54" i="54"/>
  <c r="CQ53" i="54"/>
  <c r="CP53" i="54"/>
  <c r="CO53" i="54"/>
  <c r="CN53" i="54"/>
  <c r="CL53" i="54"/>
  <c r="CK53" i="54"/>
  <c r="CJ53" i="54"/>
  <c r="CI53" i="54"/>
  <c r="CF53" i="54"/>
  <c r="CA53" i="54"/>
  <c r="BT53" i="54"/>
  <c r="BO53" i="54"/>
  <c r="BH53" i="54"/>
  <c r="BC53" i="54"/>
  <c r="AV53" i="54"/>
  <c r="AQ53" i="54"/>
  <c r="AJ53" i="54"/>
  <c r="AE53" i="54"/>
  <c r="X53" i="54"/>
  <c r="S53" i="54"/>
  <c r="L53" i="54"/>
  <c r="G53" i="54"/>
  <c r="CQ52" i="54"/>
  <c r="CP52" i="54"/>
  <c r="CO52" i="54"/>
  <c r="CN52" i="54"/>
  <c r="CL52" i="54"/>
  <c r="CK52" i="54"/>
  <c r="CJ52" i="54"/>
  <c r="CI52" i="54"/>
  <c r="CF52" i="54"/>
  <c r="CA52" i="54"/>
  <c r="BT52" i="54"/>
  <c r="BO52" i="54"/>
  <c r="BH52" i="54"/>
  <c r="BC52" i="54"/>
  <c r="AV52" i="54"/>
  <c r="AQ52" i="54"/>
  <c r="AJ52" i="54"/>
  <c r="AE52" i="54"/>
  <c r="X52" i="54"/>
  <c r="S52" i="54"/>
  <c r="L52" i="54"/>
  <c r="G52" i="54"/>
  <c r="CQ51" i="54"/>
  <c r="CP51" i="54"/>
  <c r="CO51" i="54"/>
  <c r="CN51" i="54"/>
  <c r="CL51" i="54"/>
  <c r="CK51" i="54"/>
  <c r="CJ51" i="54"/>
  <c r="CI51" i="54"/>
  <c r="CF51" i="54"/>
  <c r="CA51" i="54"/>
  <c r="BT51" i="54"/>
  <c r="BO51" i="54"/>
  <c r="BH51" i="54"/>
  <c r="BC51" i="54"/>
  <c r="AV51" i="54"/>
  <c r="AQ51" i="54"/>
  <c r="AJ51" i="54"/>
  <c r="AE51" i="54"/>
  <c r="X51" i="54"/>
  <c r="S51" i="54"/>
  <c r="L51" i="54"/>
  <c r="G51" i="54"/>
  <c r="CQ50" i="54"/>
  <c r="CP50" i="54"/>
  <c r="CO50" i="54"/>
  <c r="CN50" i="54"/>
  <c r="CL50" i="54"/>
  <c r="CK50" i="54"/>
  <c r="CJ50" i="54"/>
  <c r="CI50" i="54"/>
  <c r="CF50" i="54"/>
  <c r="CA50" i="54"/>
  <c r="BT50" i="54"/>
  <c r="BO50" i="54"/>
  <c r="BH50" i="54"/>
  <c r="BC50" i="54"/>
  <c r="AV50" i="54"/>
  <c r="AQ50" i="54"/>
  <c r="AJ50" i="54"/>
  <c r="AE50" i="54"/>
  <c r="AK50" i="54" s="1"/>
  <c r="X50" i="54"/>
  <c r="S50" i="54"/>
  <c r="L50" i="54"/>
  <c r="G50" i="54"/>
  <c r="CQ49" i="54"/>
  <c r="CP49" i="54"/>
  <c r="CO49" i="54"/>
  <c r="CN49" i="54"/>
  <c r="CL49" i="54"/>
  <c r="CK49" i="54"/>
  <c r="CJ49" i="54"/>
  <c r="CI49" i="54"/>
  <c r="CF49" i="54"/>
  <c r="CA49" i="54"/>
  <c r="BT49" i="54"/>
  <c r="BO49" i="54"/>
  <c r="BH49" i="54"/>
  <c r="BC49" i="54"/>
  <c r="AV49" i="54"/>
  <c r="AQ49" i="54"/>
  <c r="AJ49" i="54"/>
  <c r="AE49" i="54"/>
  <c r="X49" i="54"/>
  <c r="S49" i="54"/>
  <c r="L49" i="54"/>
  <c r="G49" i="54"/>
  <c r="CQ48" i="54"/>
  <c r="CP48" i="54"/>
  <c r="CO48" i="54"/>
  <c r="CN48" i="54"/>
  <c r="CL48" i="54"/>
  <c r="CK48" i="54"/>
  <c r="CJ48" i="54"/>
  <c r="CI48" i="54"/>
  <c r="CF48" i="54"/>
  <c r="CA48" i="54"/>
  <c r="BT48" i="54"/>
  <c r="BO48" i="54"/>
  <c r="BH48" i="54"/>
  <c r="BC48" i="54"/>
  <c r="AV48" i="54"/>
  <c r="AQ48" i="54"/>
  <c r="AJ48" i="54"/>
  <c r="AE48" i="54"/>
  <c r="X48" i="54"/>
  <c r="S48" i="54"/>
  <c r="Y48" i="54" s="1"/>
  <c r="L48" i="54"/>
  <c r="G48" i="54"/>
  <c r="CQ47" i="54"/>
  <c r="CP47" i="54"/>
  <c r="CO47" i="54"/>
  <c r="CN47" i="54"/>
  <c r="CL47" i="54"/>
  <c r="CK47" i="54"/>
  <c r="CJ47" i="54"/>
  <c r="CI47" i="54"/>
  <c r="CF47" i="54"/>
  <c r="CA47" i="54"/>
  <c r="BT47" i="54"/>
  <c r="BO47" i="54"/>
  <c r="BU47" i="54" s="1"/>
  <c r="BH47" i="54"/>
  <c r="BC47" i="54"/>
  <c r="AV47" i="54"/>
  <c r="AQ47" i="54"/>
  <c r="AJ47" i="54"/>
  <c r="AE47" i="54"/>
  <c r="X47" i="54"/>
  <c r="S47" i="54"/>
  <c r="L47" i="54"/>
  <c r="G47" i="54"/>
  <c r="CQ46" i="54"/>
  <c r="CP46" i="54"/>
  <c r="CO46" i="54"/>
  <c r="CN46" i="54"/>
  <c r="CL46" i="54"/>
  <c r="CK46" i="54"/>
  <c r="CJ46" i="54"/>
  <c r="CI46" i="54"/>
  <c r="CF46" i="54"/>
  <c r="CA46" i="54"/>
  <c r="BT46" i="54"/>
  <c r="BO46" i="54"/>
  <c r="BH46" i="54"/>
  <c r="BC46" i="54"/>
  <c r="AV46" i="54"/>
  <c r="AQ46" i="54"/>
  <c r="AJ46" i="54"/>
  <c r="AE46" i="54"/>
  <c r="X46" i="54"/>
  <c r="S46" i="54"/>
  <c r="L46" i="54"/>
  <c r="G46" i="54"/>
  <c r="CQ45" i="54"/>
  <c r="CP45" i="54"/>
  <c r="CO45" i="54"/>
  <c r="CN45" i="54"/>
  <c r="CL45" i="54"/>
  <c r="CK45" i="54"/>
  <c r="CJ45" i="54"/>
  <c r="CI45" i="54"/>
  <c r="CF45" i="54"/>
  <c r="CA45" i="54"/>
  <c r="BT45" i="54"/>
  <c r="BO45" i="54"/>
  <c r="BH45" i="54"/>
  <c r="BC45" i="54"/>
  <c r="AV45" i="54"/>
  <c r="AQ45" i="54"/>
  <c r="AJ45" i="54"/>
  <c r="AE45" i="54"/>
  <c r="X45" i="54"/>
  <c r="S45" i="54"/>
  <c r="L45" i="54"/>
  <c r="G45" i="54"/>
  <c r="CQ44" i="54"/>
  <c r="CP44" i="54"/>
  <c r="CO44" i="54"/>
  <c r="CN44" i="54"/>
  <c r="CL44" i="54"/>
  <c r="CK44" i="54"/>
  <c r="CJ44" i="54"/>
  <c r="CI44" i="54"/>
  <c r="CF44" i="54"/>
  <c r="CA44" i="54"/>
  <c r="BT44" i="54"/>
  <c r="BO44" i="54"/>
  <c r="BH44" i="54"/>
  <c r="BC44" i="54"/>
  <c r="AV44" i="54"/>
  <c r="AQ44" i="54"/>
  <c r="AJ44" i="54"/>
  <c r="AE44" i="54"/>
  <c r="X44" i="54"/>
  <c r="S44" i="54"/>
  <c r="L44" i="54"/>
  <c r="G44" i="54"/>
  <c r="CQ43" i="54"/>
  <c r="CP43" i="54"/>
  <c r="CO43" i="54"/>
  <c r="CN43" i="54"/>
  <c r="CL43" i="54"/>
  <c r="CK43" i="54"/>
  <c r="CJ43" i="54"/>
  <c r="CI43" i="54"/>
  <c r="CF43" i="54"/>
  <c r="CA43" i="54"/>
  <c r="BT43" i="54"/>
  <c r="BO43" i="54"/>
  <c r="BH43" i="54"/>
  <c r="BC43" i="54"/>
  <c r="AV43" i="54"/>
  <c r="AQ43" i="54"/>
  <c r="AJ43" i="54"/>
  <c r="AE43" i="54"/>
  <c r="X43" i="54"/>
  <c r="S43" i="54"/>
  <c r="L43" i="54"/>
  <c r="G43" i="54"/>
  <c r="CQ42" i="54"/>
  <c r="CP42" i="54"/>
  <c r="CO42" i="54"/>
  <c r="CN42" i="54"/>
  <c r="CL42" i="54"/>
  <c r="CK42" i="54"/>
  <c r="CJ42" i="54"/>
  <c r="CI42" i="54"/>
  <c r="CF42" i="54"/>
  <c r="CA42" i="54"/>
  <c r="BT42" i="54"/>
  <c r="BO42" i="54"/>
  <c r="BH42" i="54"/>
  <c r="BC42" i="54"/>
  <c r="AV42" i="54"/>
  <c r="AQ42" i="54"/>
  <c r="AJ42" i="54"/>
  <c r="AE42" i="54"/>
  <c r="AK42" i="54" s="1"/>
  <c r="X42" i="54"/>
  <c r="S42" i="54"/>
  <c r="Y42" i="54" s="1"/>
  <c r="L42" i="54"/>
  <c r="G42" i="54"/>
  <c r="CQ41" i="54"/>
  <c r="CP41" i="54"/>
  <c r="CO41" i="54"/>
  <c r="CN41" i="54"/>
  <c r="CL41" i="54"/>
  <c r="CK41" i="54"/>
  <c r="CJ41" i="54"/>
  <c r="CI41" i="54"/>
  <c r="CF41" i="54"/>
  <c r="CA41" i="54"/>
  <c r="BT41" i="54"/>
  <c r="BO41" i="54"/>
  <c r="BH41" i="54"/>
  <c r="BC41" i="54"/>
  <c r="AV41" i="54"/>
  <c r="AQ41" i="54"/>
  <c r="AJ41" i="54"/>
  <c r="AE41" i="54"/>
  <c r="X41" i="54"/>
  <c r="S41" i="54"/>
  <c r="L41" i="54"/>
  <c r="G41" i="54"/>
  <c r="CQ40" i="54"/>
  <c r="CP40" i="54"/>
  <c r="CO40" i="54"/>
  <c r="CN40" i="54"/>
  <c r="CL40" i="54"/>
  <c r="CK40" i="54"/>
  <c r="CJ40" i="54"/>
  <c r="CI40" i="54"/>
  <c r="CF40" i="54"/>
  <c r="CA40" i="54"/>
  <c r="BT40" i="54"/>
  <c r="BO40" i="54"/>
  <c r="BH40" i="54"/>
  <c r="BC40" i="54"/>
  <c r="AV40" i="54"/>
  <c r="AQ40" i="54"/>
  <c r="AJ40" i="54"/>
  <c r="AE40" i="54"/>
  <c r="X40" i="54"/>
  <c r="S40" i="54"/>
  <c r="L40" i="54"/>
  <c r="G40" i="54"/>
  <c r="CQ39" i="54"/>
  <c r="CP39" i="54"/>
  <c r="CO39" i="54"/>
  <c r="CN39" i="54"/>
  <c r="CL39" i="54"/>
  <c r="CK39" i="54"/>
  <c r="CJ39" i="54"/>
  <c r="CI39" i="54"/>
  <c r="CF39" i="54"/>
  <c r="CA39" i="54"/>
  <c r="BT39" i="54"/>
  <c r="BO39" i="54"/>
  <c r="BH39" i="54"/>
  <c r="BC39" i="54"/>
  <c r="AV39" i="54"/>
  <c r="AQ39" i="54"/>
  <c r="AJ39" i="54"/>
  <c r="AE39" i="54"/>
  <c r="X39" i="54"/>
  <c r="S39" i="54"/>
  <c r="L39" i="54"/>
  <c r="G39" i="54"/>
  <c r="CQ38" i="54"/>
  <c r="CP38" i="54"/>
  <c r="CO38" i="54"/>
  <c r="CN38" i="54"/>
  <c r="CL38" i="54"/>
  <c r="CK38" i="54"/>
  <c r="CJ38" i="54"/>
  <c r="CI38" i="54"/>
  <c r="CF38" i="54"/>
  <c r="CA38" i="54"/>
  <c r="BT38" i="54"/>
  <c r="BO38" i="54"/>
  <c r="BH38" i="54"/>
  <c r="BC38" i="54"/>
  <c r="AV38" i="54"/>
  <c r="AQ38" i="54"/>
  <c r="AJ38" i="54"/>
  <c r="AE38" i="54"/>
  <c r="X38" i="54"/>
  <c r="S38" i="54"/>
  <c r="L38" i="54"/>
  <c r="G38" i="54"/>
  <c r="CQ37" i="54"/>
  <c r="CP37" i="54"/>
  <c r="CO37" i="54"/>
  <c r="CN37" i="54"/>
  <c r="CL37" i="54"/>
  <c r="CK37" i="54"/>
  <c r="CJ37" i="54"/>
  <c r="CI37" i="54"/>
  <c r="CF37" i="54"/>
  <c r="CA37" i="54"/>
  <c r="BT37" i="54"/>
  <c r="BO37" i="54"/>
  <c r="BH37" i="54"/>
  <c r="BC37" i="54"/>
  <c r="AV37" i="54"/>
  <c r="AQ37" i="54"/>
  <c r="AJ37" i="54"/>
  <c r="AE37" i="54"/>
  <c r="X37" i="54"/>
  <c r="S37" i="54"/>
  <c r="L37" i="54"/>
  <c r="G37" i="54"/>
  <c r="CQ36" i="54"/>
  <c r="CP36" i="54"/>
  <c r="CO36" i="54"/>
  <c r="CN36" i="54"/>
  <c r="CL36" i="54"/>
  <c r="CK36" i="54"/>
  <c r="CJ36" i="54"/>
  <c r="CI36" i="54"/>
  <c r="CF36" i="54"/>
  <c r="CA36" i="54"/>
  <c r="BT36" i="54"/>
  <c r="BO36" i="54"/>
  <c r="BH36" i="54"/>
  <c r="BC36" i="54"/>
  <c r="AV36" i="54"/>
  <c r="AQ36" i="54"/>
  <c r="AJ36" i="54"/>
  <c r="AE36" i="54"/>
  <c r="X36" i="54"/>
  <c r="S36" i="54"/>
  <c r="L36" i="54"/>
  <c r="G36" i="54"/>
  <c r="CQ35" i="54"/>
  <c r="CP35" i="54"/>
  <c r="CO35" i="54"/>
  <c r="CN35" i="54"/>
  <c r="CL35" i="54"/>
  <c r="CK35" i="54"/>
  <c r="CJ35" i="54"/>
  <c r="CI35" i="54"/>
  <c r="CF35" i="54"/>
  <c r="CA35" i="54"/>
  <c r="BT35" i="54"/>
  <c r="BO35" i="54"/>
  <c r="BH35" i="54"/>
  <c r="BC35" i="54"/>
  <c r="BI35" i="54" s="1"/>
  <c r="AV35" i="54"/>
  <c r="AQ35" i="54"/>
  <c r="AW35" i="54" s="1"/>
  <c r="AJ35" i="54"/>
  <c r="AE35" i="54"/>
  <c r="X35" i="54"/>
  <c r="S35" i="54"/>
  <c r="L35" i="54"/>
  <c r="G35" i="54"/>
  <c r="CQ34" i="54"/>
  <c r="CP34" i="54"/>
  <c r="CO34" i="54"/>
  <c r="CN34" i="54"/>
  <c r="CL34" i="54"/>
  <c r="CK34" i="54"/>
  <c r="CJ34" i="54"/>
  <c r="CI34" i="54"/>
  <c r="CF34" i="54"/>
  <c r="CA34" i="54"/>
  <c r="BT34" i="54"/>
  <c r="BO34" i="54"/>
  <c r="BH34" i="54"/>
  <c r="BC34" i="54"/>
  <c r="AV34" i="54"/>
  <c r="AQ34" i="54"/>
  <c r="AJ34" i="54"/>
  <c r="AE34" i="54"/>
  <c r="X34" i="54"/>
  <c r="S34" i="54"/>
  <c r="L34" i="54"/>
  <c r="G34" i="54"/>
  <c r="M34" i="54" s="1"/>
  <c r="CE29" i="54"/>
  <c r="CD29" i="54"/>
  <c r="CC29" i="54"/>
  <c r="CB29" i="54"/>
  <c r="BZ29" i="54"/>
  <c r="BY29" i="54"/>
  <c r="BX29" i="54"/>
  <c r="BW29" i="54"/>
  <c r="BS29" i="54"/>
  <c r="BR29" i="54"/>
  <c r="BQ29" i="54"/>
  <c r="BP29" i="54"/>
  <c r="BN29" i="54"/>
  <c r="BM29" i="54"/>
  <c r="BL29" i="54"/>
  <c r="BK29" i="54"/>
  <c r="BG29" i="54"/>
  <c r="BF29" i="54"/>
  <c r="BE29" i="54"/>
  <c r="BD29" i="54"/>
  <c r="BB29" i="54"/>
  <c r="BA29" i="54"/>
  <c r="AZ29" i="54"/>
  <c r="AY29" i="54"/>
  <c r="AU29" i="54"/>
  <c r="AT29" i="54"/>
  <c r="AS29" i="54"/>
  <c r="AR29" i="54"/>
  <c r="AV29" i="54" s="1"/>
  <c r="AP29" i="54"/>
  <c r="AO29" i="54"/>
  <c r="AN29" i="54"/>
  <c r="AM29" i="54"/>
  <c r="AI29" i="54"/>
  <c r="AH29" i="54"/>
  <c r="AG29" i="54"/>
  <c r="AF29" i="54"/>
  <c r="AD29" i="54"/>
  <c r="AC29" i="54"/>
  <c r="AB29" i="54"/>
  <c r="AA29" i="54"/>
  <c r="AE29" i="54" s="1"/>
  <c r="W29" i="54"/>
  <c r="V29" i="54"/>
  <c r="U29" i="54"/>
  <c r="T29" i="54"/>
  <c r="R29" i="54"/>
  <c r="Q29" i="54"/>
  <c r="P29" i="54"/>
  <c r="O29" i="54"/>
  <c r="K29" i="54"/>
  <c r="J29" i="54"/>
  <c r="I29" i="54"/>
  <c r="H29" i="54"/>
  <c r="F29" i="54"/>
  <c r="E29" i="54"/>
  <c r="D29" i="54"/>
  <c r="C29" i="54"/>
  <c r="CQ28" i="54"/>
  <c r="CP28" i="54"/>
  <c r="CO28" i="54"/>
  <c r="CN28" i="54"/>
  <c r="CL28" i="54"/>
  <c r="CK28" i="54"/>
  <c r="CJ28" i="54"/>
  <c r="CI28" i="54"/>
  <c r="CF28" i="54"/>
  <c r="CA28" i="54"/>
  <c r="BT28" i="54"/>
  <c r="BO28" i="54"/>
  <c r="BH28" i="54"/>
  <c r="BC28" i="54"/>
  <c r="AV28" i="54"/>
  <c r="AQ28" i="54"/>
  <c r="AJ28" i="54"/>
  <c r="AE28" i="54"/>
  <c r="X28" i="54"/>
  <c r="S28" i="54"/>
  <c r="L28" i="54"/>
  <c r="G28" i="54"/>
  <c r="CQ27" i="54"/>
  <c r="CP27" i="54"/>
  <c r="CO27" i="54"/>
  <c r="CN27" i="54"/>
  <c r="CL27" i="54"/>
  <c r="CK27" i="54"/>
  <c r="CJ27" i="54"/>
  <c r="CI27" i="54"/>
  <c r="CF27" i="54"/>
  <c r="CA27" i="54"/>
  <c r="BT27" i="54"/>
  <c r="BO27" i="54"/>
  <c r="BH27" i="54"/>
  <c r="BC27" i="54"/>
  <c r="AV27" i="54"/>
  <c r="AQ27" i="54"/>
  <c r="AJ27" i="54"/>
  <c r="AE27" i="54"/>
  <c r="AK27" i="54" s="1"/>
  <c r="X27" i="54"/>
  <c r="S27" i="54"/>
  <c r="Y27" i="54" s="1"/>
  <c r="L27" i="54"/>
  <c r="G27" i="54"/>
  <c r="CQ26" i="54"/>
  <c r="CP26" i="54"/>
  <c r="CO26" i="54"/>
  <c r="CN26" i="54"/>
  <c r="CL26" i="54"/>
  <c r="CK26" i="54"/>
  <c r="CJ26" i="54"/>
  <c r="CI26" i="54"/>
  <c r="CF26" i="54"/>
  <c r="CA26" i="54"/>
  <c r="CG26" i="54" s="1"/>
  <c r="BT26" i="54"/>
  <c r="BO26" i="54"/>
  <c r="BH26" i="54"/>
  <c r="BC26" i="54"/>
  <c r="BI26" i="54" s="1"/>
  <c r="AV26" i="54"/>
  <c r="AQ26" i="54"/>
  <c r="AJ26" i="54"/>
  <c r="AE26" i="54"/>
  <c r="X26" i="54"/>
  <c r="S26" i="54"/>
  <c r="Y26" i="54" s="1"/>
  <c r="L26" i="54"/>
  <c r="G26" i="54"/>
  <c r="M26" i="54" s="1"/>
  <c r="CQ25" i="54"/>
  <c r="CP25" i="54"/>
  <c r="CO25" i="54"/>
  <c r="CN25" i="54"/>
  <c r="CL25" i="54"/>
  <c r="CK25" i="54"/>
  <c r="CJ25" i="54"/>
  <c r="CI25" i="54"/>
  <c r="CF25" i="54"/>
  <c r="CA25" i="54"/>
  <c r="BT25" i="54"/>
  <c r="BO25" i="54"/>
  <c r="BH25" i="54"/>
  <c r="BC25" i="54"/>
  <c r="AV25" i="54"/>
  <c r="AQ25" i="54"/>
  <c r="AW25" i="54" s="1"/>
  <c r="AJ25" i="54"/>
  <c r="AE25" i="54"/>
  <c r="AK25" i="54" s="1"/>
  <c r="X25" i="54"/>
  <c r="S25" i="54"/>
  <c r="L25" i="54"/>
  <c r="G25" i="54"/>
  <c r="CQ24" i="54"/>
  <c r="CP24" i="54"/>
  <c r="CO24" i="54"/>
  <c r="CN24" i="54"/>
  <c r="CL24" i="54"/>
  <c r="CK24" i="54"/>
  <c r="CJ24" i="54"/>
  <c r="CI24" i="54"/>
  <c r="CF24" i="54"/>
  <c r="CA24" i="54"/>
  <c r="BT24" i="54"/>
  <c r="BO24" i="54"/>
  <c r="BH24" i="54"/>
  <c r="BC24" i="54"/>
  <c r="BI24" i="54" s="1"/>
  <c r="AV24" i="54"/>
  <c r="AQ24" i="54"/>
  <c r="AJ24" i="54"/>
  <c r="AE24" i="54"/>
  <c r="X24" i="54"/>
  <c r="S24" i="54"/>
  <c r="L24" i="54"/>
  <c r="G24" i="54"/>
  <c r="CQ21" i="54"/>
  <c r="CP21" i="54"/>
  <c r="CO21" i="54"/>
  <c r="CN21" i="54"/>
  <c r="CL21" i="54"/>
  <c r="CK21" i="54"/>
  <c r="CJ21" i="54"/>
  <c r="CI21" i="54"/>
  <c r="CF21" i="54"/>
  <c r="CA21" i="54"/>
  <c r="CG21" i="54" s="1"/>
  <c r="BT21" i="54"/>
  <c r="BO21" i="54"/>
  <c r="BH21" i="54"/>
  <c r="BC21" i="54"/>
  <c r="BI21" i="54" s="1"/>
  <c r="AV21" i="54"/>
  <c r="AQ21" i="54"/>
  <c r="AJ21" i="54"/>
  <c r="AE21" i="54"/>
  <c r="AK21" i="54" s="1"/>
  <c r="X21" i="54"/>
  <c r="S21" i="54"/>
  <c r="L21" i="54"/>
  <c r="G21" i="54"/>
  <c r="M21" i="54" s="1"/>
  <c r="CQ20" i="54"/>
  <c r="CP20" i="54"/>
  <c r="CO20" i="54"/>
  <c r="CN20" i="54"/>
  <c r="CL20" i="54"/>
  <c r="CK20" i="54"/>
  <c r="CJ20" i="54"/>
  <c r="CI20" i="54"/>
  <c r="CF20" i="54"/>
  <c r="CA20" i="54"/>
  <c r="BT20" i="54"/>
  <c r="BO20" i="54"/>
  <c r="BH20" i="54"/>
  <c r="BC20" i="54"/>
  <c r="AV20" i="54"/>
  <c r="AQ20" i="54"/>
  <c r="AW20" i="54" s="1"/>
  <c r="AJ20" i="54"/>
  <c r="AE20" i="54"/>
  <c r="AK20" i="54" s="1"/>
  <c r="X20" i="54"/>
  <c r="S20" i="54"/>
  <c r="Y20" i="54" s="1"/>
  <c r="L20" i="54"/>
  <c r="G20" i="54"/>
  <c r="CE19" i="54"/>
  <c r="CE22" i="54" s="1"/>
  <c r="CE31" i="54" s="1"/>
  <c r="CE95" i="54" s="1"/>
  <c r="CD19" i="54"/>
  <c r="CD22" i="54" s="1"/>
  <c r="CD31" i="54" s="1"/>
  <c r="CC19" i="54"/>
  <c r="CC22" i="54" s="1"/>
  <c r="CC31" i="54" s="1"/>
  <c r="CB19" i="54"/>
  <c r="CB22" i="54" s="1"/>
  <c r="BZ19" i="54"/>
  <c r="BZ22" i="54" s="1"/>
  <c r="BZ31" i="54" s="1"/>
  <c r="BZ95" i="54" s="1"/>
  <c r="BY19" i="54"/>
  <c r="BY22" i="54" s="1"/>
  <c r="BY31" i="54" s="1"/>
  <c r="BX19" i="54"/>
  <c r="BX22" i="54" s="1"/>
  <c r="BW19" i="54"/>
  <c r="BW22" i="54" s="1"/>
  <c r="BS19" i="54"/>
  <c r="BS22" i="54" s="1"/>
  <c r="BR19" i="54"/>
  <c r="BR22" i="54" s="1"/>
  <c r="BQ19" i="54"/>
  <c r="BQ22" i="54" s="1"/>
  <c r="BP19" i="54"/>
  <c r="BP22" i="54" s="1"/>
  <c r="BN19" i="54"/>
  <c r="BN22" i="54" s="1"/>
  <c r="BN31" i="54" s="1"/>
  <c r="BN95" i="54" s="1"/>
  <c r="BM19" i="54"/>
  <c r="BM22" i="54" s="1"/>
  <c r="BM31" i="54" s="1"/>
  <c r="BM95" i="54" s="1"/>
  <c r="BL19" i="54"/>
  <c r="BL22" i="54" s="1"/>
  <c r="BK19" i="54"/>
  <c r="BK22" i="54" s="1"/>
  <c r="BG19" i="54"/>
  <c r="BG22" i="54" s="1"/>
  <c r="BG31" i="54" s="1"/>
  <c r="BG95" i="54" s="1"/>
  <c r="BF19" i="54"/>
  <c r="BF22" i="54" s="1"/>
  <c r="BF31" i="54" s="1"/>
  <c r="BE19" i="54"/>
  <c r="BE22" i="54" s="1"/>
  <c r="BD19" i="54"/>
  <c r="BD22" i="54" s="1"/>
  <c r="BD31" i="54" s="1"/>
  <c r="BB19" i="54"/>
  <c r="BB22" i="54" s="1"/>
  <c r="BB31" i="54" s="1"/>
  <c r="BB95" i="54" s="1"/>
  <c r="BA19" i="54"/>
  <c r="BA22" i="54" s="1"/>
  <c r="BA31" i="54" s="1"/>
  <c r="AZ19" i="54"/>
  <c r="AZ22" i="54" s="1"/>
  <c r="AY19" i="54"/>
  <c r="AY22" i="54" s="1"/>
  <c r="AU19" i="54"/>
  <c r="AU22" i="54" s="1"/>
  <c r="AU31" i="54" s="1"/>
  <c r="AU95" i="54" s="1"/>
  <c r="AT19" i="54"/>
  <c r="AT22" i="54" s="1"/>
  <c r="AT31" i="54" s="1"/>
  <c r="AS19" i="54"/>
  <c r="AS22" i="54" s="1"/>
  <c r="AS31" i="54" s="1"/>
  <c r="AR19" i="54"/>
  <c r="AR22" i="54" s="1"/>
  <c r="AP19" i="54"/>
  <c r="AP22" i="54" s="1"/>
  <c r="AP31" i="54" s="1"/>
  <c r="AP95" i="54" s="1"/>
  <c r="AO19" i="54"/>
  <c r="AO22" i="54" s="1"/>
  <c r="AO31" i="54" s="1"/>
  <c r="AN19" i="54"/>
  <c r="AN22" i="54" s="1"/>
  <c r="AM19" i="54"/>
  <c r="AM22" i="54" s="1"/>
  <c r="AI19" i="54"/>
  <c r="AI22" i="54" s="1"/>
  <c r="AI31" i="54" s="1"/>
  <c r="AI95" i="54" s="1"/>
  <c r="AH19" i="54"/>
  <c r="AH22" i="54" s="1"/>
  <c r="AH31" i="54" s="1"/>
  <c r="AG19" i="54"/>
  <c r="AF19" i="54"/>
  <c r="AD19" i="54"/>
  <c r="AD22" i="54" s="1"/>
  <c r="AD31" i="54" s="1"/>
  <c r="AD95" i="54" s="1"/>
  <c r="AC19" i="54"/>
  <c r="AC22" i="54" s="1"/>
  <c r="AC31" i="54" s="1"/>
  <c r="AB19" i="54"/>
  <c r="AB22" i="54" s="1"/>
  <c r="AB31" i="54" s="1"/>
  <c r="AA19" i="54"/>
  <c r="AA22" i="54" s="1"/>
  <c r="W19" i="54"/>
  <c r="W22" i="54" s="1"/>
  <c r="V19" i="54"/>
  <c r="V22" i="54" s="1"/>
  <c r="V31" i="54" s="1"/>
  <c r="U19" i="54"/>
  <c r="U22" i="54" s="1"/>
  <c r="T19" i="54"/>
  <c r="T22" i="54" s="1"/>
  <c r="T31" i="54" s="1"/>
  <c r="R19" i="54"/>
  <c r="R22" i="54" s="1"/>
  <c r="R31" i="54" s="1"/>
  <c r="R95" i="54" s="1"/>
  <c r="Q19" i="54"/>
  <c r="Q22" i="54" s="1"/>
  <c r="Q31" i="54" s="1"/>
  <c r="P19" i="54"/>
  <c r="P22" i="54" s="1"/>
  <c r="O19" i="54"/>
  <c r="K19" i="54"/>
  <c r="K22" i="54" s="1"/>
  <c r="K31" i="54" s="1"/>
  <c r="K95" i="54" s="1"/>
  <c r="J19" i="54"/>
  <c r="J22" i="54" s="1"/>
  <c r="I19" i="54"/>
  <c r="I22" i="54" s="1"/>
  <c r="I31" i="54" s="1"/>
  <c r="H19" i="54"/>
  <c r="H22" i="54" s="1"/>
  <c r="F19" i="54"/>
  <c r="F22" i="54" s="1"/>
  <c r="E19" i="54"/>
  <c r="E22" i="54" s="1"/>
  <c r="D19" i="54"/>
  <c r="D22" i="54" s="1"/>
  <c r="C19" i="54"/>
  <c r="C22" i="54" s="1"/>
  <c r="CQ18" i="54"/>
  <c r="CP18" i="54"/>
  <c r="CO18" i="54"/>
  <c r="CN18" i="54"/>
  <c r="CL18" i="54"/>
  <c r="CK18" i="54"/>
  <c r="CJ18" i="54"/>
  <c r="CI18" i="54"/>
  <c r="CF18" i="54"/>
  <c r="CA18" i="54"/>
  <c r="BT18" i="54"/>
  <c r="BO18" i="54"/>
  <c r="BH18" i="54"/>
  <c r="BC18" i="54"/>
  <c r="AV18" i="54"/>
  <c r="AQ18" i="54"/>
  <c r="AJ18" i="54"/>
  <c r="AE18" i="54"/>
  <c r="X18" i="54"/>
  <c r="S18" i="54"/>
  <c r="L18" i="54"/>
  <c r="G18" i="54"/>
  <c r="CQ17" i="54"/>
  <c r="CP17" i="54"/>
  <c r="CO17" i="54"/>
  <c r="CN17" i="54"/>
  <c r="CL17" i="54"/>
  <c r="CK17" i="54"/>
  <c r="CJ17" i="54"/>
  <c r="CI17" i="54"/>
  <c r="CF17" i="54"/>
  <c r="CA17" i="54"/>
  <c r="BT17" i="54"/>
  <c r="BO17" i="54"/>
  <c r="BH17" i="54"/>
  <c r="BC17" i="54"/>
  <c r="AV17" i="54"/>
  <c r="AQ17" i="54"/>
  <c r="AJ17" i="54"/>
  <c r="AE17" i="54"/>
  <c r="X17" i="54"/>
  <c r="S17" i="54"/>
  <c r="L17" i="54"/>
  <c r="G17" i="54"/>
  <c r="CQ16" i="54"/>
  <c r="CP16" i="54"/>
  <c r="CO16" i="54"/>
  <c r="CN16" i="54"/>
  <c r="CL16" i="54"/>
  <c r="CK16" i="54"/>
  <c r="CJ16" i="54"/>
  <c r="CI16" i="54"/>
  <c r="CF16" i="54"/>
  <c r="CA16" i="54"/>
  <c r="BT16" i="54"/>
  <c r="BO16" i="54"/>
  <c r="BH16" i="54"/>
  <c r="BC16" i="54"/>
  <c r="BI16" i="54" s="1"/>
  <c r="AV16" i="54"/>
  <c r="AQ16" i="54"/>
  <c r="AJ16" i="54"/>
  <c r="AE16" i="54"/>
  <c r="X16" i="54"/>
  <c r="S16" i="54"/>
  <c r="Y16" i="54" s="1"/>
  <c r="L16" i="54"/>
  <c r="G16" i="54"/>
  <c r="CQ15" i="54"/>
  <c r="CP15" i="54"/>
  <c r="CO15" i="54"/>
  <c r="CN15" i="54"/>
  <c r="CL15" i="54"/>
  <c r="CK15" i="54"/>
  <c r="CJ15" i="54"/>
  <c r="CI15" i="54"/>
  <c r="CF15" i="54"/>
  <c r="CA15" i="54"/>
  <c r="BT15" i="54"/>
  <c r="BO15" i="54"/>
  <c r="BH15" i="54"/>
  <c r="BC15" i="54"/>
  <c r="AV15" i="54"/>
  <c r="AQ15" i="54"/>
  <c r="AJ15" i="54"/>
  <c r="AE15" i="54"/>
  <c r="X15" i="54"/>
  <c r="S15" i="54"/>
  <c r="L15" i="54"/>
  <c r="G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J13" i="54"/>
  <c r="I13" i="54"/>
  <c r="H13" i="54"/>
  <c r="F13" i="54"/>
  <c r="CL13" i="54" s="1"/>
  <c r="CV13" i="54" s="1"/>
  <c r="E13" i="54"/>
  <c r="D13" i="54"/>
  <c r="C13" i="54"/>
  <c r="CE87" i="53"/>
  <c r="BZ87" i="53"/>
  <c r="BS87" i="53"/>
  <c r="BN87" i="53"/>
  <c r="BG87" i="53"/>
  <c r="BB87" i="53"/>
  <c r="AU87" i="53"/>
  <c r="AP87" i="53"/>
  <c r="AI87" i="53"/>
  <c r="AD87" i="53"/>
  <c r="W87" i="53"/>
  <c r="R87" i="53"/>
  <c r="K87" i="53"/>
  <c r="F87" i="53"/>
  <c r="CQ85" i="53"/>
  <c r="CL85" i="53"/>
  <c r="CQ84" i="53"/>
  <c r="CL84" i="53"/>
  <c r="CQ83" i="53"/>
  <c r="CL83" i="53"/>
  <c r="CQ82" i="53"/>
  <c r="CL82" i="53"/>
  <c r="CQ81" i="53"/>
  <c r="CL81" i="53"/>
  <c r="CQ80" i="53"/>
  <c r="CL80" i="53"/>
  <c r="CQ79" i="53"/>
  <c r="CL79" i="53"/>
  <c r="CQ78" i="53"/>
  <c r="CL78" i="53"/>
  <c r="CQ77" i="53"/>
  <c r="CL77" i="53"/>
  <c r="CQ76" i="53"/>
  <c r="CL76" i="53"/>
  <c r="CQ75" i="53"/>
  <c r="CL75" i="53"/>
  <c r="CQ70" i="53"/>
  <c r="CL70" i="53"/>
  <c r="CE69" i="53"/>
  <c r="BZ69" i="53"/>
  <c r="BZ72" i="53" s="1"/>
  <c r="BS69" i="53"/>
  <c r="BS72" i="53" s="1"/>
  <c r="BN69" i="53"/>
  <c r="BG69" i="53"/>
  <c r="BG72" i="53" s="1"/>
  <c r="BB69" i="53"/>
  <c r="BB72" i="53" s="1"/>
  <c r="AU69" i="53"/>
  <c r="AU72" i="53" s="1"/>
  <c r="AP69" i="53"/>
  <c r="AP72" i="53" s="1"/>
  <c r="AI69" i="53"/>
  <c r="AI72" i="53" s="1"/>
  <c r="AD69" i="53"/>
  <c r="AD72" i="53" s="1"/>
  <c r="W69" i="53"/>
  <c r="W72" i="53" s="1"/>
  <c r="R69" i="53"/>
  <c r="R72" i="53" s="1"/>
  <c r="K69" i="53"/>
  <c r="K72" i="53" s="1"/>
  <c r="F69" i="53"/>
  <c r="F72" i="53" s="1"/>
  <c r="CQ68" i="53"/>
  <c r="CL68" i="53"/>
  <c r="CE65" i="53"/>
  <c r="CD65" i="53"/>
  <c r="CC65" i="53"/>
  <c r="CB65" i="53"/>
  <c r="BZ65" i="53"/>
  <c r="BY65" i="53"/>
  <c r="BX65" i="53"/>
  <c r="BW65" i="53"/>
  <c r="BS65" i="53"/>
  <c r="BR65" i="53"/>
  <c r="BQ65" i="53"/>
  <c r="BP65" i="53"/>
  <c r="BN65" i="53"/>
  <c r="BM65" i="53"/>
  <c r="BL65" i="53"/>
  <c r="BK65" i="53"/>
  <c r="BG65" i="53"/>
  <c r="BF65" i="53"/>
  <c r="BE65" i="53"/>
  <c r="BD65" i="53"/>
  <c r="BB65" i="53"/>
  <c r="BA65" i="53"/>
  <c r="AZ65" i="53"/>
  <c r="AY65" i="53"/>
  <c r="AU65" i="53"/>
  <c r="AT65" i="53"/>
  <c r="AS65" i="53"/>
  <c r="AR65" i="53"/>
  <c r="AP65" i="53"/>
  <c r="AO65" i="53"/>
  <c r="AN65" i="53"/>
  <c r="AM65" i="53"/>
  <c r="AI65" i="53"/>
  <c r="AH65" i="53"/>
  <c r="AG65" i="53"/>
  <c r="AF65" i="53"/>
  <c r="AD65" i="53"/>
  <c r="AC65" i="53"/>
  <c r="AB65" i="53"/>
  <c r="AA65" i="53"/>
  <c r="W65" i="53"/>
  <c r="V65" i="53"/>
  <c r="U65" i="53"/>
  <c r="T65" i="53"/>
  <c r="R65" i="53"/>
  <c r="Q65" i="53"/>
  <c r="P65" i="53"/>
  <c r="O65" i="53"/>
  <c r="K65" i="53"/>
  <c r="J65" i="53"/>
  <c r="I65" i="53"/>
  <c r="H65" i="53"/>
  <c r="F65" i="53"/>
  <c r="E65" i="53"/>
  <c r="D65" i="53"/>
  <c r="C65" i="53"/>
  <c r="CQ63" i="53"/>
  <c r="CP63" i="53"/>
  <c r="CO63" i="53"/>
  <c r="CN63" i="53"/>
  <c r="CL63" i="53"/>
  <c r="CK63" i="53"/>
  <c r="CJ63" i="53"/>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I61" i="53"/>
  <c r="CF61" i="53"/>
  <c r="CA61" i="53"/>
  <c r="BT61" i="53"/>
  <c r="BO61" i="53"/>
  <c r="BH61" i="53"/>
  <c r="BC61" i="53"/>
  <c r="AV61" i="53"/>
  <c r="AQ61" i="53"/>
  <c r="AJ61" i="53"/>
  <c r="AE61" i="53"/>
  <c r="X61" i="53"/>
  <c r="S61" i="53"/>
  <c r="L61" i="53"/>
  <c r="G61" i="53"/>
  <c r="CQ60" i="53"/>
  <c r="CP60" i="53"/>
  <c r="CO60" i="53"/>
  <c r="CN60" i="53"/>
  <c r="CL60" i="53"/>
  <c r="CK60" i="53"/>
  <c r="CJ60" i="53"/>
  <c r="CI60" i="53"/>
  <c r="CF60" i="53"/>
  <c r="CA60" i="53"/>
  <c r="BT60" i="53"/>
  <c r="BO60" i="53"/>
  <c r="BH60" i="53"/>
  <c r="BC60" i="53"/>
  <c r="AV60" i="53"/>
  <c r="AQ60" i="53"/>
  <c r="AJ60" i="53"/>
  <c r="AE60" i="53"/>
  <c r="X60" i="53"/>
  <c r="S60" i="53"/>
  <c r="L60" i="53"/>
  <c r="G60" i="53"/>
  <c r="CQ59" i="53"/>
  <c r="CP59" i="53"/>
  <c r="CO59" i="53"/>
  <c r="CN59" i="53"/>
  <c r="CL59" i="53"/>
  <c r="CK59" i="53"/>
  <c r="CJ59" i="53"/>
  <c r="CI59" i="53"/>
  <c r="CF59" i="53"/>
  <c r="CA59" i="53"/>
  <c r="BT59" i="53"/>
  <c r="BO59" i="53"/>
  <c r="BH59" i="53"/>
  <c r="BC59" i="53"/>
  <c r="AV59" i="53"/>
  <c r="AQ59" i="53"/>
  <c r="AJ59" i="53"/>
  <c r="AE59" i="53"/>
  <c r="X59" i="53"/>
  <c r="S59" i="53"/>
  <c r="L59" i="53"/>
  <c r="G59" i="53"/>
  <c r="CQ58" i="53"/>
  <c r="CP58" i="53"/>
  <c r="CO58" i="53"/>
  <c r="CN58" i="53"/>
  <c r="CL58" i="53"/>
  <c r="CK58" i="53"/>
  <c r="CJ58" i="53"/>
  <c r="CI58" i="53"/>
  <c r="CF58" i="53"/>
  <c r="CA58" i="53"/>
  <c r="BT58" i="53"/>
  <c r="BO58" i="53"/>
  <c r="BH58" i="53"/>
  <c r="BC58" i="53"/>
  <c r="AV58" i="53"/>
  <c r="AQ58" i="53"/>
  <c r="AJ58" i="53"/>
  <c r="AE58" i="53"/>
  <c r="X58" i="53"/>
  <c r="S58" i="53"/>
  <c r="L58" i="53"/>
  <c r="G58" i="53"/>
  <c r="CQ57" i="53"/>
  <c r="CP57" i="53"/>
  <c r="CO57" i="53"/>
  <c r="CN57" i="53"/>
  <c r="CL57" i="53"/>
  <c r="CK57" i="53"/>
  <c r="CJ57" i="53"/>
  <c r="CI57" i="53"/>
  <c r="CF57" i="53"/>
  <c r="CA57" i="53"/>
  <c r="BT57" i="53"/>
  <c r="BO57" i="53"/>
  <c r="BH57" i="53"/>
  <c r="BC57" i="53"/>
  <c r="AV57" i="53"/>
  <c r="AQ57" i="53"/>
  <c r="AJ57" i="53"/>
  <c r="AE57" i="53"/>
  <c r="X57" i="53"/>
  <c r="S57" i="53"/>
  <c r="Y57" i="53" s="1"/>
  <c r="L57" i="53"/>
  <c r="G57" i="53"/>
  <c r="CQ56" i="53"/>
  <c r="CP56" i="53"/>
  <c r="CO56" i="53"/>
  <c r="CN56" i="53"/>
  <c r="CL56" i="53"/>
  <c r="CK56" i="53"/>
  <c r="CJ56" i="53"/>
  <c r="CI56" i="53"/>
  <c r="CF56" i="53"/>
  <c r="CA56" i="53"/>
  <c r="BT56" i="53"/>
  <c r="BO56" i="53"/>
  <c r="BU56" i="53" s="1"/>
  <c r="BH56" i="53"/>
  <c r="BC56" i="53"/>
  <c r="BI56" i="53" s="1"/>
  <c r="AV56" i="53"/>
  <c r="AQ56" i="53"/>
  <c r="AJ56" i="53"/>
  <c r="AE56" i="53"/>
  <c r="X56" i="53"/>
  <c r="S56" i="53"/>
  <c r="L56" i="53"/>
  <c r="G56" i="53"/>
  <c r="CQ55" i="53"/>
  <c r="CP55" i="53"/>
  <c r="CO55" i="53"/>
  <c r="CN55" i="53"/>
  <c r="CL55" i="53"/>
  <c r="CK55" i="53"/>
  <c r="CJ55" i="53"/>
  <c r="CI55" i="53"/>
  <c r="CF55" i="53"/>
  <c r="CA55" i="53"/>
  <c r="BT55" i="53"/>
  <c r="BO55" i="53"/>
  <c r="BH55" i="53"/>
  <c r="BC55" i="53"/>
  <c r="BI55" i="53" s="1"/>
  <c r="AV55" i="53"/>
  <c r="AQ55" i="53"/>
  <c r="AJ55" i="53"/>
  <c r="AE55" i="53"/>
  <c r="X55" i="53"/>
  <c r="S55" i="53"/>
  <c r="L55" i="53"/>
  <c r="G55" i="53"/>
  <c r="CQ54" i="53"/>
  <c r="CP54" i="53"/>
  <c r="CO54" i="53"/>
  <c r="CN54" i="53"/>
  <c r="CL54" i="53"/>
  <c r="CK54" i="53"/>
  <c r="CJ54" i="53"/>
  <c r="CI54" i="53"/>
  <c r="CF54" i="53"/>
  <c r="CA54" i="53"/>
  <c r="BT54" i="53"/>
  <c r="BO54" i="53"/>
  <c r="BH54" i="53"/>
  <c r="BC54" i="53"/>
  <c r="AV54" i="53"/>
  <c r="AQ54" i="53"/>
  <c r="AJ54" i="53"/>
  <c r="AE54" i="53"/>
  <c r="X54" i="53"/>
  <c r="S54" i="53"/>
  <c r="L54" i="53"/>
  <c r="G54" i="53"/>
  <c r="CQ53" i="53"/>
  <c r="CP53" i="53"/>
  <c r="CO53" i="53"/>
  <c r="CN53" i="53"/>
  <c r="CL53" i="53"/>
  <c r="CK53" i="53"/>
  <c r="CJ53" i="53"/>
  <c r="CI53" i="53"/>
  <c r="CF53" i="53"/>
  <c r="CA53" i="53"/>
  <c r="BT53" i="53"/>
  <c r="BO53" i="53"/>
  <c r="BH53" i="53"/>
  <c r="BC53" i="53"/>
  <c r="AV53" i="53"/>
  <c r="AQ53" i="53"/>
  <c r="AJ53" i="53"/>
  <c r="AE53" i="53"/>
  <c r="X53" i="53"/>
  <c r="S53" i="53"/>
  <c r="Y53" i="53" s="1"/>
  <c r="L53" i="53"/>
  <c r="G53" i="53"/>
  <c r="CQ52" i="53"/>
  <c r="CP52" i="53"/>
  <c r="CO52" i="53"/>
  <c r="CN52" i="53"/>
  <c r="CL52" i="53"/>
  <c r="CK52" i="53"/>
  <c r="CJ52" i="53"/>
  <c r="CI52" i="53"/>
  <c r="CF52" i="53"/>
  <c r="CA52" i="53"/>
  <c r="BT52" i="53"/>
  <c r="BO52" i="53"/>
  <c r="BH52" i="53"/>
  <c r="BC52" i="53"/>
  <c r="AV52" i="53"/>
  <c r="AQ52" i="53"/>
  <c r="AJ52" i="53"/>
  <c r="AE52" i="53"/>
  <c r="X52" i="53"/>
  <c r="S52" i="53"/>
  <c r="L52" i="53"/>
  <c r="G52" i="53"/>
  <c r="M52" i="53" s="1"/>
  <c r="CQ51" i="53"/>
  <c r="CP51" i="53"/>
  <c r="CO51" i="53"/>
  <c r="CN51" i="53"/>
  <c r="CL51" i="53"/>
  <c r="CK51" i="53"/>
  <c r="CJ51" i="53"/>
  <c r="CI51" i="53"/>
  <c r="CF51" i="53"/>
  <c r="CA51" i="53"/>
  <c r="BT51" i="53"/>
  <c r="BO51" i="53"/>
  <c r="BH51" i="53"/>
  <c r="BC51" i="53"/>
  <c r="AV51" i="53"/>
  <c r="AQ51" i="53"/>
  <c r="AJ51" i="53"/>
  <c r="AE51" i="53"/>
  <c r="X51" i="53"/>
  <c r="S51" i="53"/>
  <c r="Y51" i="53" s="1"/>
  <c r="L51" i="53"/>
  <c r="G51" i="53"/>
  <c r="CQ50" i="53"/>
  <c r="CP50" i="53"/>
  <c r="CO50" i="53"/>
  <c r="CN50" i="53"/>
  <c r="CL50" i="53"/>
  <c r="CK50" i="53"/>
  <c r="CJ50" i="53"/>
  <c r="CI50" i="53"/>
  <c r="CF50" i="53"/>
  <c r="CA50" i="53"/>
  <c r="BT50" i="53"/>
  <c r="BO50" i="53"/>
  <c r="BH50" i="53"/>
  <c r="BC50" i="53"/>
  <c r="AV50" i="53"/>
  <c r="AQ50" i="53"/>
  <c r="AJ50" i="53"/>
  <c r="AE50" i="53"/>
  <c r="X50" i="53"/>
  <c r="S50" i="53"/>
  <c r="L50" i="53"/>
  <c r="G50" i="53"/>
  <c r="CQ49" i="53"/>
  <c r="CP49" i="53"/>
  <c r="CO49" i="53"/>
  <c r="CN49" i="53"/>
  <c r="CL49" i="53"/>
  <c r="CK49" i="53"/>
  <c r="CJ49" i="53"/>
  <c r="CI49" i="53"/>
  <c r="CF49" i="53"/>
  <c r="CA49" i="53"/>
  <c r="BT49" i="53"/>
  <c r="BO49" i="53"/>
  <c r="BH49" i="53"/>
  <c r="BC49" i="53"/>
  <c r="BI49" i="53" s="1"/>
  <c r="AV49" i="53"/>
  <c r="AQ49" i="53"/>
  <c r="AJ49" i="53"/>
  <c r="AE49" i="53"/>
  <c r="AK49" i="53" s="1"/>
  <c r="X49" i="53"/>
  <c r="S49" i="53"/>
  <c r="L49" i="53"/>
  <c r="G49" i="53"/>
  <c r="CQ48" i="53"/>
  <c r="CP48" i="53"/>
  <c r="CO48" i="53"/>
  <c r="CN48" i="53"/>
  <c r="CL48" i="53"/>
  <c r="CK48" i="53"/>
  <c r="CJ48" i="53"/>
  <c r="CI48" i="53"/>
  <c r="CF48" i="53"/>
  <c r="CA48" i="53"/>
  <c r="BT48" i="53"/>
  <c r="BO48" i="53"/>
  <c r="BH48" i="53"/>
  <c r="BC48" i="53"/>
  <c r="AV48" i="53"/>
  <c r="AQ48" i="53"/>
  <c r="AJ48" i="53"/>
  <c r="AE48" i="53"/>
  <c r="X48" i="53"/>
  <c r="S48" i="53"/>
  <c r="L48" i="53"/>
  <c r="G48" i="53"/>
  <c r="CQ47" i="53"/>
  <c r="CP47" i="53"/>
  <c r="CO47" i="53"/>
  <c r="CN47" i="53"/>
  <c r="CL47" i="53"/>
  <c r="CK47" i="53"/>
  <c r="CJ47" i="53"/>
  <c r="CI47" i="53"/>
  <c r="CF47" i="53"/>
  <c r="CA47" i="53"/>
  <c r="BT47" i="53"/>
  <c r="BO47" i="53"/>
  <c r="BH47" i="53"/>
  <c r="BC47" i="53"/>
  <c r="AV47" i="53"/>
  <c r="AQ47" i="53"/>
  <c r="AJ47" i="53"/>
  <c r="AE47" i="53"/>
  <c r="AK47" i="53" s="1"/>
  <c r="X47" i="53"/>
  <c r="S47" i="53"/>
  <c r="L47" i="53"/>
  <c r="G47" i="53"/>
  <c r="CQ46" i="53"/>
  <c r="CP46" i="53"/>
  <c r="CO46" i="53"/>
  <c r="CN46" i="53"/>
  <c r="CL46" i="53"/>
  <c r="CK46" i="53"/>
  <c r="CU46" i="53" s="1"/>
  <c r="N30" i="56" s="1"/>
  <c r="AH30" i="56" s="1"/>
  <c r="CJ46" i="53"/>
  <c r="CI46" i="53"/>
  <c r="CF46" i="53"/>
  <c r="CA46" i="53"/>
  <c r="BT46" i="53"/>
  <c r="BO46" i="53"/>
  <c r="BH46" i="53"/>
  <c r="BC46" i="53"/>
  <c r="AV46" i="53"/>
  <c r="AQ46" i="53"/>
  <c r="AJ46" i="53"/>
  <c r="AE46" i="53"/>
  <c r="X46" i="53"/>
  <c r="S46" i="53"/>
  <c r="L46" i="53"/>
  <c r="G46" i="53"/>
  <c r="CQ45" i="53"/>
  <c r="CP45" i="53"/>
  <c r="CO45" i="53"/>
  <c r="CN45" i="53"/>
  <c r="CL45" i="53"/>
  <c r="CK45" i="53"/>
  <c r="CJ45" i="53"/>
  <c r="CI45" i="53"/>
  <c r="CF45" i="53"/>
  <c r="CA45" i="53"/>
  <c r="BT45" i="53"/>
  <c r="BO45" i="53"/>
  <c r="BH45" i="53"/>
  <c r="BC45" i="53"/>
  <c r="AV45" i="53"/>
  <c r="AQ45" i="53"/>
  <c r="AJ45" i="53"/>
  <c r="AE45" i="53"/>
  <c r="X45" i="53"/>
  <c r="S45" i="53"/>
  <c r="L45" i="53"/>
  <c r="G45" i="53"/>
  <c r="CQ44" i="53"/>
  <c r="CP44" i="53"/>
  <c r="CO44" i="53"/>
  <c r="CN44" i="53"/>
  <c r="CL44" i="53"/>
  <c r="CK44" i="53"/>
  <c r="CJ44" i="53"/>
  <c r="CI44" i="53"/>
  <c r="CF44" i="53"/>
  <c r="CA44" i="53"/>
  <c r="BT44" i="53"/>
  <c r="BO44" i="53"/>
  <c r="BH44" i="53"/>
  <c r="BC44" i="53"/>
  <c r="AV44" i="53"/>
  <c r="AQ44" i="53"/>
  <c r="AJ44" i="53"/>
  <c r="AE44" i="53"/>
  <c r="X44" i="53"/>
  <c r="S44" i="53"/>
  <c r="L44" i="53"/>
  <c r="G44" i="53"/>
  <c r="CQ43" i="53"/>
  <c r="CP43" i="53"/>
  <c r="CO43" i="53"/>
  <c r="CN43" i="53"/>
  <c r="CL43" i="53"/>
  <c r="CK43" i="53"/>
  <c r="CJ43" i="53"/>
  <c r="CI43" i="53"/>
  <c r="CF43" i="53"/>
  <c r="CA43" i="53"/>
  <c r="BT43" i="53"/>
  <c r="BO43" i="53"/>
  <c r="BH43" i="53"/>
  <c r="BC43" i="53"/>
  <c r="AV43" i="53"/>
  <c r="AQ43" i="53"/>
  <c r="AJ43" i="53"/>
  <c r="AE43" i="53"/>
  <c r="X43" i="53"/>
  <c r="S43" i="53"/>
  <c r="L43" i="53"/>
  <c r="G43" i="53"/>
  <c r="CQ42" i="53"/>
  <c r="CP42" i="53"/>
  <c r="CO42" i="53"/>
  <c r="CN42" i="53"/>
  <c r="CL42" i="53"/>
  <c r="CK42" i="53"/>
  <c r="CJ42" i="53"/>
  <c r="CI42" i="53"/>
  <c r="CF42" i="53"/>
  <c r="CA42" i="53"/>
  <c r="BT42" i="53"/>
  <c r="BO42" i="53"/>
  <c r="BH42" i="53"/>
  <c r="BC42" i="53"/>
  <c r="AV42" i="53"/>
  <c r="AQ42" i="53"/>
  <c r="AJ42" i="53"/>
  <c r="AE42" i="53"/>
  <c r="X42" i="53"/>
  <c r="S42" i="53"/>
  <c r="L42" i="53"/>
  <c r="G42" i="53"/>
  <c r="CQ41" i="53"/>
  <c r="CP41" i="53"/>
  <c r="CO41" i="53"/>
  <c r="CN41" i="53"/>
  <c r="CL41" i="53"/>
  <c r="CK41" i="53"/>
  <c r="CJ41" i="53"/>
  <c r="CI41" i="53"/>
  <c r="CF41" i="53"/>
  <c r="CA41" i="53"/>
  <c r="BT41" i="53"/>
  <c r="BO41" i="53"/>
  <c r="BH41" i="53"/>
  <c r="BC41" i="53"/>
  <c r="AV41" i="53"/>
  <c r="AQ41" i="53"/>
  <c r="AJ41" i="53"/>
  <c r="AE41" i="53"/>
  <c r="X41" i="53"/>
  <c r="S41" i="53"/>
  <c r="L41" i="53"/>
  <c r="G41" i="53"/>
  <c r="M41" i="53" s="1"/>
  <c r="CQ40" i="53"/>
  <c r="CP40" i="53"/>
  <c r="CO40" i="53"/>
  <c r="CN40" i="53"/>
  <c r="CL40" i="53"/>
  <c r="CK40" i="53"/>
  <c r="CJ40" i="53"/>
  <c r="CI40" i="53"/>
  <c r="CF40" i="53"/>
  <c r="CA40" i="53"/>
  <c r="BT40" i="53"/>
  <c r="BO40" i="53"/>
  <c r="BH40" i="53"/>
  <c r="BC40" i="53"/>
  <c r="AV40" i="53"/>
  <c r="AQ40" i="53"/>
  <c r="AJ40" i="53"/>
  <c r="AE40" i="53"/>
  <c r="X40" i="53"/>
  <c r="S40" i="53"/>
  <c r="L40" i="53"/>
  <c r="G40" i="53"/>
  <c r="CQ39" i="53"/>
  <c r="CP39" i="53"/>
  <c r="CO39" i="53"/>
  <c r="CN39" i="53"/>
  <c r="CL39" i="53"/>
  <c r="CK39" i="53"/>
  <c r="CJ39" i="53"/>
  <c r="CI39" i="53"/>
  <c r="CF39" i="53"/>
  <c r="CA39" i="53"/>
  <c r="BT39" i="53"/>
  <c r="BO39" i="53"/>
  <c r="BH39" i="53"/>
  <c r="BC39" i="53"/>
  <c r="AV39" i="53"/>
  <c r="AQ39" i="53"/>
  <c r="AJ39" i="53"/>
  <c r="AE39" i="53"/>
  <c r="X39" i="53"/>
  <c r="S39" i="53"/>
  <c r="L39" i="53"/>
  <c r="G39" i="53"/>
  <c r="M39" i="53" s="1"/>
  <c r="CQ38" i="53"/>
  <c r="CP38" i="53"/>
  <c r="CO38" i="53"/>
  <c r="CN38" i="53"/>
  <c r="CL38" i="53"/>
  <c r="CK38" i="53"/>
  <c r="CJ38" i="53"/>
  <c r="CI38" i="53"/>
  <c r="CF38" i="53"/>
  <c r="CA38" i="53"/>
  <c r="BT38" i="53"/>
  <c r="BO38" i="53"/>
  <c r="BH38" i="53"/>
  <c r="BC38" i="53"/>
  <c r="BI38" i="53" s="1"/>
  <c r="AV38" i="53"/>
  <c r="AQ38" i="53"/>
  <c r="AJ38" i="53"/>
  <c r="AE38" i="53"/>
  <c r="X38" i="53"/>
  <c r="S38" i="53"/>
  <c r="L38" i="53"/>
  <c r="G38" i="53"/>
  <c r="CQ37" i="53"/>
  <c r="CP37" i="53"/>
  <c r="CO37" i="53"/>
  <c r="CN37" i="53"/>
  <c r="CL37" i="53"/>
  <c r="CK37" i="53"/>
  <c r="CJ37" i="53"/>
  <c r="CI37" i="53"/>
  <c r="CF37" i="53"/>
  <c r="CA37" i="53"/>
  <c r="BT37" i="53"/>
  <c r="BO37" i="53"/>
  <c r="BH37" i="53"/>
  <c r="BC37" i="53"/>
  <c r="AV37" i="53"/>
  <c r="AQ37" i="53"/>
  <c r="AJ37" i="53"/>
  <c r="AE37" i="53"/>
  <c r="X37" i="53"/>
  <c r="S37" i="53"/>
  <c r="L37" i="53"/>
  <c r="G37" i="53"/>
  <c r="CQ36" i="53"/>
  <c r="CP36" i="53"/>
  <c r="CO36" i="53"/>
  <c r="CN36" i="53"/>
  <c r="CL36" i="53"/>
  <c r="CK36" i="53"/>
  <c r="CJ36" i="53"/>
  <c r="CI36" i="53"/>
  <c r="CF36" i="53"/>
  <c r="CA36" i="53"/>
  <c r="BT36" i="53"/>
  <c r="BO36" i="53"/>
  <c r="BH36" i="53"/>
  <c r="BC36" i="53"/>
  <c r="AV36" i="53"/>
  <c r="AQ36" i="53"/>
  <c r="AJ36" i="53"/>
  <c r="AE36" i="53"/>
  <c r="X36" i="53"/>
  <c r="S36" i="53"/>
  <c r="L36" i="53"/>
  <c r="G36" i="53"/>
  <c r="CQ35" i="53"/>
  <c r="CP35" i="53"/>
  <c r="CO35" i="53"/>
  <c r="CN35" i="53"/>
  <c r="CL35" i="53"/>
  <c r="CK35" i="53"/>
  <c r="CJ35" i="53"/>
  <c r="CI35" i="53"/>
  <c r="CF35" i="53"/>
  <c r="CA35" i="53"/>
  <c r="BT35" i="53"/>
  <c r="BO35" i="53"/>
  <c r="BH35" i="53"/>
  <c r="BC35" i="53"/>
  <c r="AV35" i="53"/>
  <c r="AQ35" i="53"/>
  <c r="AJ35" i="53"/>
  <c r="AE35" i="53"/>
  <c r="X35" i="53"/>
  <c r="S35" i="53"/>
  <c r="L35" i="53"/>
  <c r="G35" i="53"/>
  <c r="CQ34" i="53"/>
  <c r="CP34" i="53"/>
  <c r="CO34" i="53"/>
  <c r="CN34" i="53"/>
  <c r="CL34" i="53"/>
  <c r="CK34" i="53"/>
  <c r="CJ34" i="53"/>
  <c r="CI34" i="53"/>
  <c r="CF34" i="53"/>
  <c r="CA34" i="53"/>
  <c r="BT34" i="53"/>
  <c r="BO34" i="53"/>
  <c r="BH34" i="53"/>
  <c r="BC34" i="53"/>
  <c r="BI34" i="53" s="1"/>
  <c r="AV34" i="53"/>
  <c r="AQ34" i="53"/>
  <c r="AJ34" i="53"/>
  <c r="AE34" i="53"/>
  <c r="X34" i="53"/>
  <c r="S34" i="53"/>
  <c r="L34" i="53"/>
  <c r="G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X29" i="53" s="1"/>
  <c r="R29" i="53"/>
  <c r="Q29" i="53"/>
  <c r="P29" i="53"/>
  <c r="O29" i="53"/>
  <c r="S29" i="53" s="1"/>
  <c r="K29" i="53"/>
  <c r="J29" i="53"/>
  <c r="CP29" i="53" s="1"/>
  <c r="I29" i="53"/>
  <c r="H29" i="53"/>
  <c r="F29" i="53"/>
  <c r="E29" i="53"/>
  <c r="D29" i="53"/>
  <c r="C29" i="53"/>
  <c r="CQ28" i="53"/>
  <c r="CP28" i="53"/>
  <c r="CO28" i="53"/>
  <c r="CN28" i="53"/>
  <c r="CL28" i="53"/>
  <c r="CK28" i="53"/>
  <c r="CJ28" i="53"/>
  <c r="CI28" i="53"/>
  <c r="CF28" i="53"/>
  <c r="CA28" i="53"/>
  <c r="BT28" i="53"/>
  <c r="BO28" i="53"/>
  <c r="BH28" i="53"/>
  <c r="BC28" i="53"/>
  <c r="AV28" i="53"/>
  <c r="AQ28" i="53"/>
  <c r="AJ28" i="53"/>
  <c r="AE28" i="53"/>
  <c r="AK28" i="53" s="1"/>
  <c r="X28" i="53"/>
  <c r="S28" i="53"/>
  <c r="L28" i="53"/>
  <c r="G28" i="53"/>
  <c r="CQ27" i="53"/>
  <c r="CP27" i="53"/>
  <c r="CO27" i="53"/>
  <c r="CN27" i="53"/>
  <c r="CL27" i="53"/>
  <c r="CK27" i="53"/>
  <c r="CJ27" i="53"/>
  <c r="CI27" i="53"/>
  <c r="CF27" i="53"/>
  <c r="CA27" i="53"/>
  <c r="BT27" i="53"/>
  <c r="BO27" i="53"/>
  <c r="BH27" i="53"/>
  <c r="BC27" i="53"/>
  <c r="AV27" i="53"/>
  <c r="AQ27" i="53"/>
  <c r="AJ27" i="53"/>
  <c r="AE27" i="53"/>
  <c r="X27" i="53"/>
  <c r="S27" i="53"/>
  <c r="Y27" i="53" s="1"/>
  <c r="L27" i="53"/>
  <c r="G27" i="53"/>
  <c r="CQ26" i="53"/>
  <c r="CP26" i="53"/>
  <c r="CO26" i="53"/>
  <c r="CN26" i="53"/>
  <c r="CL26" i="53"/>
  <c r="CK26" i="53"/>
  <c r="CJ26" i="53"/>
  <c r="CI26" i="53"/>
  <c r="CF26" i="53"/>
  <c r="CA26" i="53"/>
  <c r="BT26" i="53"/>
  <c r="BO26" i="53"/>
  <c r="BH26" i="53"/>
  <c r="BC26" i="53"/>
  <c r="AV26" i="53"/>
  <c r="AQ26" i="53"/>
  <c r="AJ26" i="53"/>
  <c r="AE26" i="53"/>
  <c r="AK26" i="53" s="1"/>
  <c r="X26" i="53"/>
  <c r="S26" i="53"/>
  <c r="Y26" i="53" s="1"/>
  <c r="L26" i="53"/>
  <c r="G26" i="53"/>
  <c r="CQ25" i="53"/>
  <c r="CP25" i="53"/>
  <c r="CO25" i="53"/>
  <c r="CN25" i="53"/>
  <c r="CL25" i="53"/>
  <c r="CK25" i="53"/>
  <c r="CJ25" i="53"/>
  <c r="CI25" i="53"/>
  <c r="CF25" i="53"/>
  <c r="CA25" i="53"/>
  <c r="CG25" i="53" s="1"/>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C24" i="53"/>
  <c r="AV24" i="53"/>
  <c r="AQ24" i="53"/>
  <c r="AJ24" i="53"/>
  <c r="AE24" i="53"/>
  <c r="X24" i="53"/>
  <c r="S24" i="53"/>
  <c r="L24" i="53"/>
  <c r="G24" i="53"/>
  <c r="CQ21" i="53"/>
  <c r="CP21" i="53"/>
  <c r="CO21" i="53"/>
  <c r="CN21" i="53"/>
  <c r="CL21" i="53"/>
  <c r="CK21" i="53"/>
  <c r="CJ21" i="53"/>
  <c r="CI21" i="53"/>
  <c r="CF21" i="53"/>
  <c r="CA21" i="53"/>
  <c r="BT21" i="53"/>
  <c r="BO21" i="53"/>
  <c r="BH21" i="53"/>
  <c r="BC21" i="53"/>
  <c r="AV21" i="53"/>
  <c r="AQ21" i="53"/>
  <c r="AJ21" i="53"/>
  <c r="AE21" i="53"/>
  <c r="AK21" i="53" s="1"/>
  <c r="X21" i="53"/>
  <c r="S21" i="53"/>
  <c r="L21" i="53"/>
  <c r="G21" i="53"/>
  <c r="CQ20" i="53"/>
  <c r="CP20" i="53"/>
  <c r="CO20" i="53"/>
  <c r="CN20" i="53"/>
  <c r="CL20" i="53"/>
  <c r="CK20" i="53"/>
  <c r="CJ20" i="53"/>
  <c r="CI20" i="53"/>
  <c r="CF20" i="53"/>
  <c r="CA20" i="53"/>
  <c r="BT20" i="53"/>
  <c r="BO20" i="53"/>
  <c r="BH20" i="53"/>
  <c r="BC20" i="53"/>
  <c r="AV20" i="53"/>
  <c r="AQ20" i="53"/>
  <c r="AJ20" i="53"/>
  <c r="AE20" i="53"/>
  <c r="X20" i="53"/>
  <c r="S20" i="53"/>
  <c r="L20" i="53"/>
  <c r="G20" i="53"/>
  <c r="CE19" i="53"/>
  <c r="CE22" i="53" s="1"/>
  <c r="CE31" i="53" s="1"/>
  <c r="CE95" i="53" s="1"/>
  <c r="CD19" i="53"/>
  <c r="CD22" i="53" s="1"/>
  <c r="CD31" i="53" s="1"/>
  <c r="CC19" i="53"/>
  <c r="CC22" i="53" s="1"/>
  <c r="CB19" i="53"/>
  <c r="CB22" i="53" s="1"/>
  <c r="BZ19" i="53"/>
  <c r="BZ22" i="53" s="1"/>
  <c r="BY19" i="53"/>
  <c r="BY22" i="53" s="1"/>
  <c r="BX19" i="53"/>
  <c r="BX22" i="53" s="1"/>
  <c r="BW19" i="53"/>
  <c r="BS19" i="53"/>
  <c r="BS22" i="53" s="1"/>
  <c r="BR19" i="53"/>
  <c r="BR22" i="53" s="1"/>
  <c r="BR31" i="53" s="1"/>
  <c r="BR95" i="53" s="1"/>
  <c r="BQ19" i="53"/>
  <c r="BQ22" i="53" s="1"/>
  <c r="BQ31" i="53" s="1"/>
  <c r="BQ95" i="53" s="1"/>
  <c r="BP19" i="53"/>
  <c r="BP22" i="53" s="1"/>
  <c r="BN19" i="53"/>
  <c r="BN22" i="53" s="1"/>
  <c r="BN31" i="53" s="1"/>
  <c r="BN95" i="53" s="1"/>
  <c r="BM19" i="53"/>
  <c r="BM22" i="53" s="1"/>
  <c r="BL19" i="53"/>
  <c r="BL22" i="53" s="1"/>
  <c r="BK19" i="53"/>
  <c r="BK22" i="53" s="1"/>
  <c r="BG19" i="53"/>
  <c r="BG22" i="53" s="1"/>
  <c r="BF19" i="53"/>
  <c r="BF22" i="53" s="1"/>
  <c r="BE19" i="53"/>
  <c r="BE22" i="53" s="1"/>
  <c r="BD19" i="53"/>
  <c r="BD22" i="53" s="1"/>
  <c r="BB19" i="53"/>
  <c r="BB22" i="53" s="1"/>
  <c r="BA19" i="53"/>
  <c r="BA22" i="53" s="1"/>
  <c r="BA31" i="53" s="1"/>
  <c r="AZ19" i="53"/>
  <c r="AZ22" i="53" s="1"/>
  <c r="AZ31" i="53" s="1"/>
  <c r="AY19" i="53"/>
  <c r="AY22" i="53" s="1"/>
  <c r="AU19" i="53"/>
  <c r="AU22" i="53" s="1"/>
  <c r="AU31" i="53" s="1"/>
  <c r="AU95" i="53" s="1"/>
  <c r="AT19" i="53"/>
  <c r="AT22" i="53" s="1"/>
  <c r="AT31" i="53" s="1"/>
  <c r="AS19" i="53"/>
  <c r="AS22" i="53" s="1"/>
  <c r="AR19" i="53"/>
  <c r="AR22" i="53" s="1"/>
  <c r="AP19" i="53"/>
  <c r="AP22" i="53" s="1"/>
  <c r="AO19" i="53"/>
  <c r="AO22" i="53" s="1"/>
  <c r="AN19" i="53"/>
  <c r="AN22" i="53" s="1"/>
  <c r="AM19" i="53"/>
  <c r="AM22" i="53" s="1"/>
  <c r="AI19" i="53"/>
  <c r="AI22" i="53" s="1"/>
  <c r="AI31" i="53" s="1"/>
  <c r="AI95" i="53" s="1"/>
  <c r="AH19" i="53"/>
  <c r="AH22" i="53" s="1"/>
  <c r="AH31" i="53" s="1"/>
  <c r="AG19" i="53"/>
  <c r="AF19" i="53"/>
  <c r="AF22" i="53" s="1"/>
  <c r="AD19" i="53"/>
  <c r="AD22" i="53" s="1"/>
  <c r="AD31" i="53" s="1"/>
  <c r="AD95" i="53" s="1"/>
  <c r="AC19" i="53"/>
  <c r="AC22" i="53" s="1"/>
  <c r="AC31" i="53" s="1"/>
  <c r="AB19" i="53"/>
  <c r="AB22" i="53" s="1"/>
  <c r="AA19" i="53"/>
  <c r="W19" i="53"/>
  <c r="W22" i="53" s="1"/>
  <c r="W31" i="53" s="1"/>
  <c r="W95" i="53" s="1"/>
  <c r="V19" i="53"/>
  <c r="V22" i="53" s="1"/>
  <c r="V31" i="53" s="1"/>
  <c r="U19" i="53"/>
  <c r="U22" i="53" s="1"/>
  <c r="T19" i="53"/>
  <c r="T22" i="53" s="1"/>
  <c r="R19" i="53"/>
  <c r="R22" i="53" s="1"/>
  <c r="R31" i="53" s="1"/>
  <c r="R95" i="53" s="1"/>
  <c r="Q19" i="53"/>
  <c r="Q22" i="53" s="1"/>
  <c r="Q31" i="53" s="1"/>
  <c r="P19" i="53"/>
  <c r="P22" i="53" s="1"/>
  <c r="P31" i="53" s="1"/>
  <c r="O19" i="53"/>
  <c r="O22" i="53" s="1"/>
  <c r="K19" i="53"/>
  <c r="K22" i="53" s="1"/>
  <c r="K31" i="53" s="1"/>
  <c r="K95" i="53" s="1"/>
  <c r="J19" i="53"/>
  <c r="J22" i="53" s="1"/>
  <c r="I19" i="53"/>
  <c r="I22" i="53" s="1"/>
  <c r="H19" i="53"/>
  <c r="H22" i="53" s="1"/>
  <c r="F19" i="53"/>
  <c r="F22" i="53" s="1"/>
  <c r="F31" i="53" s="1"/>
  <c r="F95" i="53" s="1"/>
  <c r="E19" i="53"/>
  <c r="D19" i="53"/>
  <c r="C19" i="53"/>
  <c r="C22" i="53" s="1"/>
  <c r="CQ18" i="53"/>
  <c r="CP18" i="53"/>
  <c r="CO18" i="53"/>
  <c r="CN18" i="53"/>
  <c r="CL18" i="53"/>
  <c r="CK18" i="53"/>
  <c r="CJ18" i="53"/>
  <c r="CI18" i="53"/>
  <c r="CF18" i="53"/>
  <c r="CA18" i="53"/>
  <c r="BT18" i="53"/>
  <c r="BO18" i="53"/>
  <c r="BH18" i="53"/>
  <c r="BC18" i="53"/>
  <c r="AV18" i="53"/>
  <c r="AQ18" i="53"/>
  <c r="AJ18" i="53"/>
  <c r="AE18" i="53"/>
  <c r="AK18" i="53" s="1"/>
  <c r="X18" i="53"/>
  <c r="S18" i="53"/>
  <c r="L18" i="53"/>
  <c r="G18" i="53"/>
  <c r="CQ17" i="53"/>
  <c r="CP17" i="53"/>
  <c r="CO17" i="53"/>
  <c r="CN17" i="53"/>
  <c r="CL17" i="53"/>
  <c r="CK17" i="53"/>
  <c r="CJ17" i="53"/>
  <c r="CI17" i="53"/>
  <c r="CF17" i="53"/>
  <c r="CA17" i="53"/>
  <c r="CG17" i="53" s="1"/>
  <c r="BT17" i="53"/>
  <c r="BO17" i="53"/>
  <c r="BH17" i="53"/>
  <c r="BC17" i="53"/>
  <c r="AV17" i="53"/>
  <c r="AQ17" i="53"/>
  <c r="AW17" i="53" s="1"/>
  <c r="AJ17" i="53"/>
  <c r="AE17" i="53"/>
  <c r="X17" i="53"/>
  <c r="S17" i="53"/>
  <c r="L17" i="53"/>
  <c r="G17" i="53"/>
  <c r="M17" i="53" s="1"/>
  <c r="CQ16" i="53"/>
  <c r="CP16" i="53"/>
  <c r="CO16" i="53"/>
  <c r="CN16" i="53"/>
  <c r="CL16" i="53"/>
  <c r="CK16" i="53"/>
  <c r="CJ16" i="53"/>
  <c r="CI16" i="53"/>
  <c r="CF16" i="53"/>
  <c r="CA16" i="53"/>
  <c r="CG16" i="53" s="1"/>
  <c r="BT16" i="53"/>
  <c r="BO16" i="53"/>
  <c r="BH16" i="53"/>
  <c r="BC16" i="53"/>
  <c r="AV16" i="53"/>
  <c r="AQ16" i="53"/>
  <c r="AJ16" i="53"/>
  <c r="AE16" i="53"/>
  <c r="X16" i="53"/>
  <c r="S16" i="53"/>
  <c r="L16" i="53"/>
  <c r="G16" i="53"/>
  <c r="CQ15" i="53"/>
  <c r="CP15" i="53"/>
  <c r="CO15" i="53"/>
  <c r="CN15" i="53"/>
  <c r="CL15" i="53"/>
  <c r="CK15" i="53"/>
  <c r="CJ15" i="53"/>
  <c r="CI15" i="53"/>
  <c r="CF15" i="53"/>
  <c r="CA15" i="53"/>
  <c r="BT15" i="53"/>
  <c r="BO15" i="53"/>
  <c r="BH15" i="53"/>
  <c r="BC15" i="53"/>
  <c r="AV15" i="53"/>
  <c r="AQ15" i="53"/>
  <c r="AJ15" i="53"/>
  <c r="AE15" i="53"/>
  <c r="X15" i="53"/>
  <c r="S15" i="53"/>
  <c r="Y15" i="53" s="1"/>
  <c r="L15" i="53"/>
  <c r="G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I13" i="53"/>
  <c r="H13" i="53"/>
  <c r="F13" i="53"/>
  <c r="E13" i="53"/>
  <c r="D13" i="53"/>
  <c r="C13" i="53"/>
  <c r="CE13" i="37"/>
  <c r="CD13" i="37"/>
  <c r="CC13" i="37"/>
  <c r="CB13" i="37"/>
  <c r="BZ13" i="37"/>
  <c r="BY13" i="37"/>
  <c r="BX13" i="37"/>
  <c r="BW13" i="37"/>
  <c r="BW13" i="36" s="1"/>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J13" i="37"/>
  <c r="I13" i="37"/>
  <c r="H13" i="37"/>
  <c r="F13" i="37"/>
  <c r="E13" i="37"/>
  <c r="D13" i="37"/>
  <c r="C13" i="37"/>
  <c r="CQ85" i="37"/>
  <c r="CQ84" i="37"/>
  <c r="CQ83" i="37"/>
  <c r="CQ82" i="37"/>
  <c r="CQ81" i="37"/>
  <c r="CQ80" i="37"/>
  <c r="CQ79" i="37"/>
  <c r="CQ78" i="37"/>
  <c r="CQ77" i="37"/>
  <c r="CQ76" i="37"/>
  <c r="CQ75" i="37"/>
  <c r="CQ70" i="37"/>
  <c r="CQ68" i="37"/>
  <c r="CQ63" i="37"/>
  <c r="CP63" i="37"/>
  <c r="CO63" i="37"/>
  <c r="CN63" i="37"/>
  <c r="CQ62" i="37"/>
  <c r="CP62" i="37"/>
  <c r="CO62" i="37"/>
  <c r="CN62" i="37"/>
  <c r="CQ61" i="37"/>
  <c r="CP61" i="37"/>
  <c r="CO61" i="37"/>
  <c r="CN61" i="37"/>
  <c r="CQ60" i="37"/>
  <c r="CP60" i="37"/>
  <c r="CO60" i="37"/>
  <c r="CN60" i="37"/>
  <c r="CQ59" i="37"/>
  <c r="CQ59" i="36" s="1"/>
  <c r="CP59" i="37"/>
  <c r="CO59" i="37"/>
  <c r="CN59" i="37"/>
  <c r="CQ58" i="37"/>
  <c r="CP58" i="37"/>
  <c r="CO58" i="37"/>
  <c r="CN58" i="37"/>
  <c r="CQ57" i="37"/>
  <c r="CP57" i="37"/>
  <c r="CO57" i="37"/>
  <c r="CN57" i="37"/>
  <c r="CQ56" i="37"/>
  <c r="CP56" i="37"/>
  <c r="CO56" i="37"/>
  <c r="CN56" i="37"/>
  <c r="CQ55" i="37"/>
  <c r="CP55" i="37"/>
  <c r="CO55" i="37"/>
  <c r="CN55" i="37"/>
  <c r="CQ54" i="37"/>
  <c r="CP54" i="37"/>
  <c r="CO54" i="37"/>
  <c r="CN54" i="37"/>
  <c r="CQ53" i="37"/>
  <c r="CP53" i="37"/>
  <c r="CO53" i="37"/>
  <c r="CN53" i="37"/>
  <c r="CQ52" i="37"/>
  <c r="CP52" i="37"/>
  <c r="CO52" i="37"/>
  <c r="CN52" i="37"/>
  <c r="CQ51" i="37"/>
  <c r="CP51" i="37"/>
  <c r="CO51" i="37"/>
  <c r="CN51" i="37"/>
  <c r="CQ50" i="37"/>
  <c r="CP50" i="37"/>
  <c r="CO50" i="37"/>
  <c r="CN50" i="37"/>
  <c r="CQ49" i="37"/>
  <c r="CP49" i="37"/>
  <c r="CO49" i="37"/>
  <c r="CN49" i="37"/>
  <c r="CQ48" i="37"/>
  <c r="CP48" i="37"/>
  <c r="CO48" i="37"/>
  <c r="CN48" i="37"/>
  <c r="CQ47" i="37"/>
  <c r="CP47" i="37"/>
  <c r="CO47" i="37"/>
  <c r="CN47" i="37"/>
  <c r="CQ46" i="37"/>
  <c r="CP46" i="37"/>
  <c r="CO46" i="37"/>
  <c r="CN46" i="37"/>
  <c r="CQ45" i="37"/>
  <c r="CP45" i="37"/>
  <c r="CO45" i="37"/>
  <c r="CN45" i="37"/>
  <c r="CQ44" i="37"/>
  <c r="CP44" i="37"/>
  <c r="CO44" i="37"/>
  <c r="CN44" i="37"/>
  <c r="CQ43" i="37"/>
  <c r="CP43" i="37"/>
  <c r="CO43" i="37"/>
  <c r="CN43" i="37"/>
  <c r="CQ42" i="37"/>
  <c r="CP42" i="37"/>
  <c r="CO42" i="37"/>
  <c r="CN42" i="37"/>
  <c r="CQ41" i="37"/>
  <c r="CP41" i="37"/>
  <c r="CO41" i="37"/>
  <c r="CN41" i="37"/>
  <c r="CQ40" i="37"/>
  <c r="CP40" i="37"/>
  <c r="CO40" i="37"/>
  <c r="CN40" i="37"/>
  <c r="CQ39" i="37"/>
  <c r="CP39" i="37"/>
  <c r="CO39" i="37"/>
  <c r="CN39" i="37"/>
  <c r="CQ38" i="37"/>
  <c r="CP38" i="37"/>
  <c r="CO38" i="37"/>
  <c r="CN38" i="37"/>
  <c r="CQ37" i="37"/>
  <c r="CQ37" i="36" s="1"/>
  <c r="CP37" i="37"/>
  <c r="CO37" i="37"/>
  <c r="CN37" i="37"/>
  <c r="CQ36" i="37"/>
  <c r="CP36" i="37"/>
  <c r="CO36" i="37"/>
  <c r="CN36" i="37"/>
  <c r="CQ35" i="37"/>
  <c r="CP35" i="37"/>
  <c r="CO35" i="37"/>
  <c r="CN35" i="37"/>
  <c r="CQ34" i="37"/>
  <c r="CP34" i="37"/>
  <c r="CO34" i="37"/>
  <c r="CN34"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85" i="37"/>
  <c r="CL84" i="37"/>
  <c r="CL83" i="37"/>
  <c r="CL82" i="37"/>
  <c r="CL81" i="37"/>
  <c r="CL80" i="37"/>
  <c r="CL79" i="37"/>
  <c r="CL78" i="37"/>
  <c r="CL77" i="37"/>
  <c r="CL76" i="37"/>
  <c r="CL75" i="37"/>
  <c r="CL70" i="37"/>
  <c r="CL68" i="37"/>
  <c r="CL63" i="37"/>
  <c r="CL63" i="36" s="1"/>
  <c r="CK63" i="37"/>
  <c r="CK63" i="36" s="1"/>
  <c r="CJ63" i="37"/>
  <c r="CI63" i="37"/>
  <c r="CL62" i="37"/>
  <c r="CK62" i="37"/>
  <c r="CJ62" i="37"/>
  <c r="CI62" i="37"/>
  <c r="CL61" i="37"/>
  <c r="CK61" i="37"/>
  <c r="CJ61" i="37"/>
  <c r="CI61" i="37"/>
  <c r="CL60" i="37"/>
  <c r="CK60" i="37"/>
  <c r="CJ60" i="37"/>
  <c r="CI60" i="37"/>
  <c r="CL59" i="37"/>
  <c r="CL59" i="36" s="1"/>
  <c r="CK59" i="37"/>
  <c r="CK59" i="36" s="1"/>
  <c r="CJ59" i="37"/>
  <c r="CI59" i="37"/>
  <c r="CL58" i="37"/>
  <c r="CK58" i="37"/>
  <c r="CJ58" i="37"/>
  <c r="CJ58" i="36" s="1"/>
  <c r="CI58" i="37"/>
  <c r="CL57" i="37"/>
  <c r="CK57" i="37"/>
  <c r="CJ57" i="37"/>
  <c r="CI57" i="37"/>
  <c r="CL56" i="37"/>
  <c r="CK56" i="37"/>
  <c r="CJ56" i="37"/>
  <c r="CI56" i="37"/>
  <c r="CL55" i="37"/>
  <c r="CL55" i="36" s="1"/>
  <c r="CK55" i="37"/>
  <c r="CJ55" i="37"/>
  <c r="CI55" i="37"/>
  <c r="CL54" i="37"/>
  <c r="CK54" i="37"/>
  <c r="CJ54" i="37"/>
  <c r="CI54" i="37"/>
  <c r="CL53" i="37"/>
  <c r="CK53" i="37"/>
  <c r="CJ53" i="37"/>
  <c r="CI53" i="37"/>
  <c r="CL52" i="37"/>
  <c r="CK52" i="37"/>
  <c r="CJ52" i="37"/>
  <c r="CI52" i="37"/>
  <c r="CL51" i="37"/>
  <c r="CK51" i="37"/>
  <c r="CJ51" i="37"/>
  <c r="CI51" i="37"/>
  <c r="CL50" i="37"/>
  <c r="CK50" i="37"/>
  <c r="CJ50" i="37"/>
  <c r="CI50" i="37"/>
  <c r="CL49" i="37"/>
  <c r="CK49" i="37"/>
  <c r="CJ49" i="37"/>
  <c r="CI49" i="37"/>
  <c r="CL48" i="37"/>
  <c r="CK48" i="37"/>
  <c r="CJ48" i="37"/>
  <c r="CI48" i="37"/>
  <c r="CL47" i="37"/>
  <c r="CK47" i="37"/>
  <c r="CJ47" i="37"/>
  <c r="CI47" i="37"/>
  <c r="CL46" i="37"/>
  <c r="CK46" i="37"/>
  <c r="CJ46" i="37"/>
  <c r="CI46" i="37"/>
  <c r="CL45" i="37"/>
  <c r="CK45" i="37"/>
  <c r="CJ45" i="37"/>
  <c r="CI45" i="37"/>
  <c r="CL44" i="37"/>
  <c r="CK44" i="37"/>
  <c r="CJ44" i="37"/>
  <c r="CI44" i="37"/>
  <c r="CL43" i="37"/>
  <c r="CK43" i="37"/>
  <c r="CJ43" i="37"/>
  <c r="CI43" i="37"/>
  <c r="CL42" i="37"/>
  <c r="CK42" i="37"/>
  <c r="CJ42" i="37"/>
  <c r="CI42" i="37"/>
  <c r="CL41" i="37"/>
  <c r="CK41" i="37"/>
  <c r="CJ41" i="37"/>
  <c r="CI41" i="37"/>
  <c r="CL40" i="37"/>
  <c r="CK40" i="37"/>
  <c r="CJ40" i="37"/>
  <c r="CI40" i="37"/>
  <c r="CL39" i="37"/>
  <c r="CK39" i="37"/>
  <c r="CJ39" i="37"/>
  <c r="CI39" i="37"/>
  <c r="CL38" i="37"/>
  <c r="CK38" i="37"/>
  <c r="CK38" i="36" s="1"/>
  <c r="CJ38" i="37"/>
  <c r="CI38" i="37"/>
  <c r="CL37" i="37"/>
  <c r="CK37" i="37"/>
  <c r="CJ37" i="37"/>
  <c r="CI37" i="37"/>
  <c r="CL36" i="37"/>
  <c r="CK36" i="37"/>
  <c r="CJ36" i="37"/>
  <c r="CI36" i="37"/>
  <c r="CL35" i="37"/>
  <c r="CK35" i="37"/>
  <c r="CJ35" i="37"/>
  <c r="CI35" i="37"/>
  <c r="CL34" i="37"/>
  <c r="CK34" i="37"/>
  <c r="CJ34" i="37"/>
  <c r="CI34" i="37"/>
  <c r="CL28" i="37"/>
  <c r="CK28" i="37"/>
  <c r="CJ28" i="37"/>
  <c r="CI28" i="37"/>
  <c r="CL27" i="37"/>
  <c r="CK27" i="37"/>
  <c r="CJ27" i="37"/>
  <c r="CI27" i="37"/>
  <c r="CL26" i="37"/>
  <c r="CK26" i="37"/>
  <c r="CJ26" i="37"/>
  <c r="CI26" i="37"/>
  <c r="CL25" i="37"/>
  <c r="CK25" i="37"/>
  <c r="CJ25" i="37"/>
  <c r="CI25" i="37"/>
  <c r="CL24" i="37"/>
  <c r="CK24" i="37"/>
  <c r="CJ24" i="37"/>
  <c r="CI24" i="37"/>
  <c r="CL21" i="37"/>
  <c r="CK21" i="37"/>
  <c r="CJ21" i="37"/>
  <c r="CI21" i="37"/>
  <c r="CL20" i="37"/>
  <c r="CK20" i="37"/>
  <c r="CK20" i="36" s="1"/>
  <c r="CJ20" i="37"/>
  <c r="CI20" i="37"/>
  <c r="CL18" i="37"/>
  <c r="CK18" i="37"/>
  <c r="CJ18" i="37"/>
  <c r="CI18" i="37"/>
  <c r="CL17" i="37"/>
  <c r="CK17" i="37"/>
  <c r="CJ17" i="37"/>
  <c r="CI17" i="37"/>
  <c r="CL16" i="37"/>
  <c r="CK16" i="37"/>
  <c r="CJ16" i="37"/>
  <c r="CI16" i="37"/>
  <c r="CL15" i="37"/>
  <c r="CK15" i="37"/>
  <c r="CJ15" i="37"/>
  <c r="CI15" i="37"/>
  <c r="AI87" i="37"/>
  <c r="AD87" i="37"/>
  <c r="AI69" i="37"/>
  <c r="AD69" i="37"/>
  <c r="AI65" i="37"/>
  <c r="AH65" i="37"/>
  <c r="AG65" i="37"/>
  <c r="AF65" i="37"/>
  <c r="AD65" i="37"/>
  <c r="AC65" i="37"/>
  <c r="AB65" i="37"/>
  <c r="AA65" i="37"/>
  <c r="AJ63" i="37"/>
  <c r="AE63" i="37"/>
  <c r="AE63" i="36" s="1"/>
  <c r="AJ62" i="37"/>
  <c r="AE62" i="37"/>
  <c r="AE62" i="36" s="1"/>
  <c r="AJ61" i="37"/>
  <c r="AE61" i="37"/>
  <c r="AE61" i="36" s="1"/>
  <c r="AJ60" i="37"/>
  <c r="AE60" i="37"/>
  <c r="AJ59" i="37"/>
  <c r="AE59" i="37"/>
  <c r="AJ58" i="37"/>
  <c r="AE58" i="37"/>
  <c r="AJ57" i="37"/>
  <c r="AE57" i="37"/>
  <c r="AE57" i="36" s="1"/>
  <c r="AJ56" i="37"/>
  <c r="AJ56" i="36" s="1"/>
  <c r="AE56" i="37"/>
  <c r="AE56" i="36" s="1"/>
  <c r="AJ55" i="37"/>
  <c r="AE55" i="37"/>
  <c r="AE55" i="36" s="1"/>
  <c r="AJ54" i="37"/>
  <c r="AE54" i="37"/>
  <c r="AJ53" i="37"/>
  <c r="AE53" i="37"/>
  <c r="AJ52" i="37"/>
  <c r="AE52" i="37"/>
  <c r="AJ51" i="37"/>
  <c r="AE51" i="37"/>
  <c r="AE51" i="36" s="1"/>
  <c r="AJ50" i="37"/>
  <c r="AE50" i="37"/>
  <c r="AJ49" i="37"/>
  <c r="AE49" i="37"/>
  <c r="AE49" i="36" s="1"/>
  <c r="AJ48" i="37"/>
  <c r="AE48" i="37"/>
  <c r="AJ47" i="37"/>
  <c r="AE47" i="37"/>
  <c r="AJ46" i="37"/>
  <c r="AE46" i="37"/>
  <c r="AJ45" i="37"/>
  <c r="AE45" i="37"/>
  <c r="AE45" i="36" s="1"/>
  <c r="AJ44" i="37"/>
  <c r="AE44" i="37"/>
  <c r="AJ43" i="37"/>
  <c r="AE43" i="37"/>
  <c r="AJ42" i="37"/>
  <c r="AE42" i="37"/>
  <c r="AJ41" i="37"/>
  <c r="AE41" i="37"/>
  <c r="AE41" i="36" s="1"/>
  <c r="AJ40" i="37"/>
  <c r="AE40" i="37"/>
  <c r="AJ39" i="37"/>
  <c r="AE39" i="37"/>
  <c r="AE39" i="36" s="1"/>
  <c r="AJ38" i="37"/>
  <c r="AE38" i="37"/>
  <c r="AJ37" i="37"/>
  <c r="AE37" i="37"/>
  <c r="AE37" i="36" s="1"/>
  <c r="AJ36" i="37"/>
  <c r="AE36" i="37"/>
  <c r="AJ35" i="37"/>
  <c r="AE35" i="37"/>
  <c r="AJ34" i="37"/>
  <c r="AE34" i="37"/>
  <c r="AI29" i="37"/>
  <c r="AI29" i="36" s="1"/>
  <c r="AH29" i="37"/>
  <c r="AH29" i="36" s="1"/>
  <c r="AG29" i="37"/>
  <c r="AG29" i="36" s="1"/>
  <c r="AF29" i="37"/>
  <c r="AD29" i="37"/>
  <c r="AC29" i="37"/>
  <c r="AC29" i="36" s="1"/>
  <c r="AB29" i="37"/>
  <c r="AB29" i="36" s="1"/>
  <c r="AA29" i="37"/>
  <c r="AJ28" i="37"/>
  <c r="AE28" i="37"/>
  <c r="AJ27" i="37"/>
  <c r="AE27" i="37"/>
  <c r="AJ26" i="37"/>
  <c r="AJ26" i="36" s="1"/>
  <c r="AE26" i="37"/>
  <c r="AJ25" i="37"/>
  <c r="AE25" i="37"/>
  <c r="AE25" i="36" s="1"/>
  <c r="AJ24" i="37"/>
  <c r="AE24" i="37"/>
  <c r="AJ21" i="37"/>
  <c r="AE21" i="37"/>
  <c r="AJ20" i="37"/>
  <c r="AJ20" i="36" s="1"/>
  <c r="AE20" i="37"/>
  <c r="AI19" i="37"/>
  <c r="AI19" i="36" s="1"/>
  <c r="AH19" i="37"/>
  <c r="AG19" i="37"/>
  <c r="AF19" i="37"/>
  <c r="AD19" i="37"/>
  <c r="AC19" i="37"/>
  <c r="AB19" i="37"/>
  <c r="AA19" i="37"/>
  <c r="AA22" i="37" s="1"/>
  <c r="AJ18" i="37"/>
  <c r="AE18" i="37"/>
  <c r="AJ17" i="37"/>
  <c r="AE17" i="37"/>
  <c r="AJ16" i="37"/>
  <c r="AE16" i="37"/>
  <c r="AJ15" i="37"/>
  <c r="AE15" i="37"/>
  <c r="AU87" i="37"/>
  <c r="AP87" i="37"/>
  <c r="AU69" i="37"/>
  <c r="AP69" i="37"/>
  <c r="AU65" i="37"/>
  <c r="AT65" i="37"/>
  <c r="AS65" i="37"/>
  <c r="AR65" i="37"/>
  <c r="AP65" i="37"/>
  <c r="AO65" i="37"/>
  <c r="AN65" i="37"/>
  <c r="AM65" i="37"/>
  <c r="AV63" i="37"/>
  <c r="AQ63" i="37"/>
  <c r="AQ63" i="36" s="1"/>
  <c r="AV62" i="37"/>
  <c r="AQ62" i="37"/>
  <c r="AQ62" i="36" s="1"/>
  <c r="AV61" i="37"/>
  <c r="AQ61" i="37"/>
  <c r="AV60" i="37"/>
  <c r="AV60" i="36" s="1"/>
  <c r="AQ60" i="37"/>
  <c r="AV59" i="37"/>
  <c r="AQ59" i="37"/>
  <c r="AV58" i="37"/>
  <c r="AV58" i="36" s="1"/>
  <c r="AQ58" i="37"/>
  <c r="AQ58" i="36" s="1"/>
  <c r="AV57" i="37"/>
  <c r="AV57" i="36" s="1"/>
  <c r="AQ57" i="37"/>
  <c r="AV56" i="37"/>
  <c r="AQ56" i="37"/>
  <c r="AV55" i="37"/>
  <c r="AQ55" i="37"/>
  <c r="AV54" i="37"/>
  <c r="AQ54" i="37"/>
  <c r="AQ54" i="36" s="1"/>
  <c r="AV53" i="37"/>
  <c r="AQ53" i="37"/>
  <c r="AV52" i="37"/>
  <c r="AQ52" i="37"/>
  <c r="AQ52" i="36" s="1"/>
  <c r="AV51" i="37"/>
  <c r="AQ51" i="37"/>
  <c r="AV50" i="37"/>
  <c r="AV50" i="36" s="1"/>
  <c r="AQ50" i="37"/>
  <c r="AQ50" i="36" s="1"/>
  <c r="AV49" i="37"/>
  <c r="AQ49" i="37"/>
  <c r="AV48" i="37"/>
  <c r="AV48" i="36" s="1"/>
  <c r="AQ48" i="37"/>
  <c r="AV47" i="37"/>
  <c r="AQ47" i="37"/>
  <c r="AV46" i="37"/>
  <c r="AQ46" i="37"/>
  <c r="AQ46" i="36" s="1"/>
  <c r="AV45" i="37"/>
  <c r="AQ45" i="37"/>
  <c r="AV44" i="37"/>
  <c r="AQ44" i="37"/>
  <c r="AQ44" i="36" s="1"/>
  <c r="AV43" i="37"/>
  <c r="AQ43" i="37"/>
  <c r="AV42" i="37"/>
  <c r="AV42" i="36" s="1"/>
  <c r="AQ42" i="37"/>
  <c r="AQ42" i="36" s="1"/>
  <c r="AV41" i="37"/>
  <c r="AQ41" i="37"/>
  <c r="AV40" i="37"/>
  <c r="AQ40" i="37"/>
  <c r="AQ40" i="36" s="1"/>
  <c r="AV39" i="37"/>
  <c r="AQ39" i="37"/>
  <c r="AQ39" i="36" s="1"/>
  <c r="AV38" i="37"/>
  <c r="AQ38" i="37"/>
  <c r="AQ38" i="36" s="1"/>
  <c r="AV37" i="37"/>
  <c r="AQ37" i="37"/>
  <c r="AV36" i="37"/>
  <c r="AV36" i="36" s="1"/>
  <c r="AQ36" i="37"/>
  <c r="AV35" i="37"/>
  <c r="AQ35" i="37"/>
  <c r="AV34" i="37"/>
  <c r="AQ34" i="37"/>
  <c r="AQ34" i="36" s="1"/>
  <c r="AU29" i="37"/>
  <c r="AU29" i="36" s="1"/>
  <c r="AT29" i="37"/>
  <c r="AT29" i="36" s="1"/>
  <c r="AS29" i="37"/>
  <c r="AS29" i="36" s="1"/>
  <c r="AR29" i="37"/>
  <c r="AP29" i="37"/>
  <c r="AP29" i="36" s="1"/>
  <c r="AO29" i="37"/>
  <c r="AO29" i="36" s="1"/>
  <c r="AN29" i="37"/>
  <c r="AM29" i="37"/>
  <c r="AV28" i="37"/>
  <c r="AQ28" i="37"/>
  <c r="AV27" i="37"/>
  <c r="AQ27" i="37"/>
  <c r="AV26" i="37"/>
  <c r="AQ26" i="37"/>
  <c r="AV25" i="37"/>
  <c r="AV25" i="36" s="1"/>
  <c r="AQ25" i="37"/>
  <c r="AV24" i="37"/>
  <c r="AV24" i="36" s="1"/>
  <c r="AQ24" i="37"/>
  <c r="AV21" i="37"/>
  <c r="AV21" i="36" s="1"/>
  <c r="AQ21" i="37"/>
  <c r="AV20" i="37"/>
  <c r="AQ20" i="37"/>
  <c r="AU19" i="37"/>
  <c r="AT19" i="37"/>
  <c r="AS19" i="37"/>
  <c r="AR19" i="37"/>
  <c r="AP19" i="37"/>
  <c r="AO19" i="37"/>
  <c r="AN19" i="37"/>
  <c r="AM19" i="37"/>
  <c r="AV18" i="37"/>
  <c r="AV18" i="36" s="1"/>
  <c r="AQ18" i="37"/>
  <c r="AV17" i="37"/>
  <c r="AV17" i="36" s="1"/>
  <c r="AQ17" i="37"/>
  <c r="AV16" i="37"/>
  <c r="AV16" i="36" s="1"/>
  <c r="AQ16" i="37"/>
  <c r="AV15" i="37"/>
  <c r="AV15" i="36" s="1"/>
  <c r="AQ15" i="37"/>
  <c r="BG87" i="37"/>
  <c r="BB87" i="37"/>
  <c r="BG69" i="37"/>
  <c r="BB69" i="37"/>
  <c r="BG65" i="37"/>
  <c r="BF65" i="37"/>
  <c r="BE65" i="37"/>
  <c r="BD65" i="37"/>
  <c r="BB65" i="37"/>
  <c r="BA65" i="37"/>
  <c r="AZ65" i="37"/>
  <c r="AY65" i="37"/>
  <c r="BH63" i="37"/>
  <c r="BH63" i="36" s="1"/>
  <c r="BC63" i="37"/>
  <c r="BC63" i="36" s="1"/>
  <c r="BH62" i="37"/>
  <c r="BC62" i="37"/>
  <c r="BH61" i="37"/>
  <c r="BC61" i="37"/>
  <c r="BC61" i="36" s="1"/>
  <c r="BH60" i="37"/>
  <c r="BC60" i="37"/>
  <c r="BH59" i="37"/>
  <c r="BC59" i="37"/>
  <c r="BC59" i="36" s="1"/>
  <c r="BH58" i="37"/>
  <c r="BH58" i="36" s="1"/>
  <c r="BC58" i="37"/>
  <c r="BC58" i="36" s="1"/>
  <c r="BH57" i="37"/>
  <c r="BH57" i="36" s="1"/>
  <c r="BC57" i="37"/>
  <c r="BH56" i="37"/>
  <c r="BC56" i="37"/>
  <c r="BH55" i="37"/>
  <c r="BH55" i="36" s="1"/>
  <c r="BC55" i="37"/>
  <c r="BC55" i="36" s="1"/>
  <c r="BH54" i="37"/>
  <c r="BC54" i="37"/>
  <c r="BH53" i="37"/>
  <c r="BC53" i="37"/>
  <c r="BC53" i="36" s="1"/>
  <c r="BH52" i="37"/>
  <c r="BC52" i="37"/>
  <c r="BC52" i="36" s="1"/>
  <c r="BH51" i="37"/>
  <c r="BC51" i="37"/>
  <c r="BH50" i="37"/>
  <c r="BC50" i="37"/>
  <c r="BH49" i="37"/>
  <c r="BC49" i="37"/>
  <c r="BH48" i="37"/>
  <c r="BC48" i="37"/>
  <c r="BH47" i="37"/>
  <c r="BH47" i="36" s="1"/>
  <c r="BC47" i="37"/>
  <c r="BC47" i="36" s="1"/>
  <c r="BH46" i="37"/>
  <c r="BH46" i="36" s="1"/>
  <c r="BC46" i="37"/>
  <c r="BH45" i="37"/>
  <c r="BC45" i="37"/>
  <c r="BH44" i="37"/>
  <c r="BC44" i="37"/>
  <c r="BH43" i="37"/>
  <c r="BC43" i="37"/>
  <c r="BH42" i="37"/>
  <c r="BC42" i="37"/>
  <c r="BH41" i="37"/>
  <c r="BC41" i="37"/>
  <c r="BH40" i="37"/>
  <c r="BC40" i="37"/>
  <c r="BC40" i="36" s="1"/>
  <c r="BH39" i="37"/>
  <c r="BH39" i="36" s="1"/>
  <c r="BC39" i="37"/>
  <c r="BC39" i="36" s="1"/>
  <c r="BH38" i="37"/>
  <c r="BC38" i="37"/>
  <c r="BH37" i="37"/>
  <c r="BC37" i="37"/>
  <c r="BC37" i="36" s="1"/>
  <c r="BH36" i="37"/>
  <c r="BC36" i="37"/>
  <c r="BH35" i="37"/>
  <c r="BC35" i="37"/>
  <c r="BC35" i="36" s="1"/>
  <c r="BH34" i="37"/>
  <c r="BC34" i="37"/>
  <c r="BC34" i="36" s="1"/>
  <c r="BG29" i="37"/>
  <c r="BF29" i="37"/>
  <c r="BE29" i="37"/>
  <c r="BD29" i="37"/>
  <c r="BB29" i="37"/>
  <c r="BA29" i="37"/>
  <c r="BA29" i="36" s="1"/>
  <c r="AZ29" i="37"/>
  <c r="AY29" i="37"/>
  <c r="BH28" i="37"/>
  <c r="BH28" i="36" s="1"/>
  <c r="BC28" i="37"/>
  <c r="BC28" i="36" s="1"/>
  <c r="BH27" i="37"/>
  <c r="BC27" i="37"/>
  <c r="BH26" i="37"/>
  <c r="BC26" i="37"/>
  <c r="BH25" i="37"/>
  <c r="BC25" i="37"/>
  <c r="BH24" i="37"/>
  <c r="BH24" i="36" s="1"/>
  <c r="BC24" i="37"/>
  <c r="BH21" i="37"/>
  <c r="BC21" i="37"/>
  <c r="BH20" i="37"/>
  <c r="BC20" i="37"/>
  <c r="BG19" i="37"/>
  <c r="BF19" i="37"/>
  <c r="BE19" i="37"/>
  <c r="BD19" i="37"/>
  <c r="BB19" i="37"/>
  <c r="BA19" i="37"/>
  <c r="AZ19" i="37"/>
  <c r="AZ19" i="36" s="1"/>
  <c r="AY19" i="37"/>
  <c r="BH18" i="37"/>
  <c r="BC18" i="37"/>
  <c r="BH17" i="37"/>
  <c r="BH17" i="36" s="1"/>
  <c r="BC17" i="37"/>
  <c r="BH16" i="37"/>
  <c r="BH16" i="36" s="1"/>
  <c r="BC16" i="37"/>
  <c r="BH15" i="37"/>
  <c r="BC15" i="37"/>
  <c r="BC15" i="36" s="1"/>
  <c r="E19" i="37"/>
  <c r="F19" i="37"/>
  <c r="E29" i="37"/>
  <c r="F29" i="37"/>
  <c r="F29" i="36" s="1"/>
  <c r="E65" i="37"/>
  <c r="F65" i="37"/>
  <c r="F69" i="37"/>
  <c r="F87" i="37"/>
  <c r="C6" i="52"/>
  <c r="C5" i="52"/>
  <c r="C4" i="52"/>
  <c r="C3" i="52"/>
  <c r="C2" i="52"/>
  <c r="F91" i="12"/>
  <c r="E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CJ29" i="53" l="1"/>
  <c r="BI20" i="37"/>
  <c r="AQ16" i="36"/>
  <c r="BK13" i="36"/>
  <c r="AW18" i="53"/>
  <c r="CG20" i="53"/>
  <c r="BU27" i="53"/>
  <c r="M28" i="53"/>
  <c r="M37" i="53"/>
  <c r="M43" i="53"/>
  <c r="M55" i="53"/>
  <c r="AK63" i="53"/>
  <c r="CN13" i="54"/>
  <c r="M17" i="54"/>
  <c r="CB31" i="54"/>
  <c r="BI20" i="54"/>
  <c r="AW27" i="54"/>
  <c r="BI28" i="54"/>
  <c r="AW36" i="54"/>
  <c r="BI37" i="54"/>
  <c r="BU50" i="54"/>
  <c r="CP38" i="36"/>
  <c r="CP62" i="36"/>
  <c r="BC42" i="36"/>
  <c r="BC48" i="36"/>
  <c r="BC54" i="36"/>
  <c r="BC60" i="36"/>
  <c r="AW20" i="37"/>
  <c r="AQ47" i="36"/>
  <c r="AQ53" i="36"/>
  <c r="AQ59" i="36"/>
  <c r="AE40" i="36"/>
  <c r="AE58" i="36"/>
  <c r="CP13" i="37"/>
  <c r="AV29" i="53"/>
  <c r="AV20" i="36"/>
  <c r="AV41" i="36"/>
  <c r="AJ27" i="36"/>
  <c r="AJ52" i="36"/>
  <c r="CJ59" i="36"/>
  <c r="BN13" i="36"/>
  <c r="BH42" i="36"/>
  <c r="Z15" i="57"/>
  <c r="CP36" i="36"/>
  <c r="AN31" i="53"/>
  <c r="BX31" i="53"/>
  <c r="P31" i="54"/>
  <c r="AZ31" i="54"/>
  <c r="CP13" i="53"/>
  <c r="AN29" i="36"/>
  <c r="AE54" i="36"/>
  <c r="AE60" i="36"/>
  <c r="CK13" i="53"/>
  <c r="CU13" i="53" s="1"/>
  <c r="BU17" i="53"/>
  <c r="AK16" i="54"/>
  <c r="CU16" i="54"/>
  <c r="BI18" i="54"/>
  <c r="AV49" i="36"/>
  <c r="AJ36" i="36"/>
  <c r="AJ48" i="36"/>
  <c r="CL13" i="53"/>
  <c r="CV13" i="53" s="1"/>
  <c r="BC62" i="36"/>
  <c r="AE48" i="36"/>
  <c r="BH50" i="36"/>
  <c r="BH56" i="36"/>
  <c r="CN13" i="53"/>
  <c r="CI13" i="54"/>
  <c r="AZ29" i="36"/>
  <c r="BC44" i="36"/>
  <c r="AQ37" i="36"/>
  <c r="AQ61" i="36"/>
  <c r="BH38" i="36"/>
  <c r="AJ18" i="36"/>
  <c r="AD29" i="36"/>
  <c r="CO13" i="53"/>
  <c r="AB31" i="53"/>
  <c r="AS31" i="53"/>
  <c r="BL31" i="53"/>
  <c r="BL95" i="53" s="1"/>
  <c r="CC31" i="53"/>
  <c r="D31" i="54"/>
  <c r="U31" i="54"/>
  <c r="AN31" i="54"/>
  <c r="BE31" i="54"/>
  <c r="BX31" i="54"/>
  <c r="AK16" i="53"/>
  <c r="BU16" i="53"/>
  <c r="AW21" i="53"/>
  <c r="AW24" i="53"/>
  <c r="BI24" i="53"/>
  <c r="BI26" i="53"/>
  <c r="AW28" i="53"/>
  <c r="BI28" i="53"/>
  <c r="AK34" i="53"/>
  <c r="M35" i="53"/>
  <c r="AK37" i="53"/>
  <c r="AW37" i="53"/>
  <c r="CG42" i="53"/>
  <c r="BU47" i="53"/>
  <c r="Y48" i="53"/>
  <c r="CG49" i="53"/>
  <c r="Y50" i="53"/>
  <c r="CG51" i="53"/>
  <c r="BI53" i="53"/>
  <c r="BU53" i="53"/>
  <c r="Y54" i="53"/>
  <c r="M56" i="53"/>
  <c r="AW61" i="53"/>
  <c r="BI61" i="53"/>
  <c r="AW63" i="53"/>
  <c r="AW16" i="54"/>
  <c r="AW21" i="54"/>
  <c r="AK24" i="54"/>
  <c r="M25" i="54"/>
  <c r="CG25" i="54"/>
  <c r="CG28" i="54"/>
  <c r="AW34" i="54"/>
  <c r="CG34" i="54"/>
  <c r="CG36" i="54"/>
  <c r="AK37" i="54"/>
  <c r="AW37" i="54"/>
  <c r="CG37" i="54"/>
  <c r="AW38" i="54"/>
  <c r="BU38" i="54"/>
  <c r="AK39" i="54"/>
  <c r="M40" i="54"/>
  <c r="AW40" i="54"/>
  <c r="CG40" i="54"/>
  <c r="AW41" i="54"/>
  <c r="CG41" i="54"/>
  <c r="M44" i="54"/>
  <c r="AW44" i="54"/>
  <c r="AK45" i="54"/>
  <c r="CG47" i="54"/>
  <c r="Y49" i="54"/>
  <c r="CG49" i="54"/>
  <c r="M53" i="54"/>
  <c r="AK56" i="54"/>
  <c r="AW57" i="54"/>
  <c r="BI58" i="54"/>
  <c r="BU58" i="54"/>
  <c r="Y59" i="54"/>
  <c r="BI60" i="54"/>
  <c r="BU60" i="54"/>
  <c r="BU62" i="54"/>
  <c r="AW63" i="54"/>
  <c r="F16" i="58"/>
  <c r="CV83" i="54"/>
  <c r="CV84" i="54"/>
  <c r="CV78" i="54"/>
  <c r="CV82" i="54"/>
  <c r="CV79" i="54"/>
  <c r="CV77" i="54"/>
  <c r="CV81" i="54"/>
  <c r="CV75" i="54"/>
  <c r="CV85" i="54"/>
  <c r="CV80" i="54"/>
  <c r="CQ87" i="54"/>
  <c r="CQ80" i="36"/>
  <c r="CL80" i="36"/>
  <c r="CL79" i="36"/>
  <c r="CL85" i="36"/>
  <c r="BB69" i="36"/>
  <c r="BB72" i="36" s="1"/>
  <c r="CQ81" i="36"/>
  <c r="CL77" i="36"/>
  <c r="CQ79" i="36"/>
  <c r="CV78" i="53"/>
  <c r="CV79" i="53"/>
  <c r="CQ78" i="36"/>
  <c r="CQ82" i="36"/>
  <c r="CQ84" i="36"/>
  <c r="CL83" i="36"/>
  <c r="CL76" i="36"/>
  <c r="CL82" i="36"/>
  <c r="CL75" i="36"/>
  <c r="AD69" i="36"/>
  <c r="AD72" i="36" s="1"/>
  <c r="CQ83" i="36"/>
  <c r="CQ85" i="36"/>
  <c r="CQ87" i="53"/>
  <c r="CV81" i="53"/>
  <c r="CQ76" i="36"/>
  <c r="CV75" i="53"/>
  <c r="CV76" i="53"/>
  <c r="CV77" i="53"/>
  <c r="CQ75" i="36"/>
  <c r="CQ77" i="36"/>
  <c r="CV82" i="53"/>
  <c r="CV83" i="53"/>
  <c r="CV85" i="53"/>
  <c r="CL78" i="36"/>
  <c r="CL84" i="36"/>
  <c r="CL81" i="36"/>
  <c r="G21" i="55"/>
  <c r="G19" i="52" s="1"/>
  <c r="CG51" i="54"/>
  <c r="CQ49" i="36"/>
  <c r="CQ57" i="36"/>
  <c r="CQ61" i="36"/>
  <c r="CE89" i="54"/>
  <c r="CO56" i="36"/>
  <c r="CO60" i="36"/>
  <c r="CP48" i="36"/>
  <c r="CG61" i="54"/>
  <c r="CF29" i="54"/>
  <c r="CG15" i="54"/>
  <c r="CQ17" i="36"/>
  <c r="CG17" i="54"/>
  <c r="CG53" i="54"/>
  <c r="CG52" i="54"/>
  <c r="CG63" i="54"/>
  <c r="CJ48" i="36"/>
  <c r="CG44" i="54"/>
  <c r="CG57" i="54"/>
  <c r="BU44" i="54"/>
  <c r="CP56" i="36"/>
  <c r="CP60" i="36"/>
  <c r="BU40" i="54"/>
  <c r="BU52" i="54"/>
  <c r="BU56" i="54"/>
  <c r="BU35" i="54"/>
  <c r="BU59" i="54"/>
  <c r="BS31" i="54"/>
  <c r="BS95" i="54" s="1"/>
  <c r="BR31" i="54"/>
  <c r="BR95" i="54" s="1"/>
  <c r="BU21" i="54"/>
  <c r="BU15" i="54"/>
  <c r="BU18" i="54"/>
  <c r="BU17" i="54"/>
  <c r="BU45" i="54"/>
  <c r="BU42" i="54"/>
  <c r="BU41" i="54"/>
  <c r="BU43" i="54"/>
  <c r="BU37" i="54"/>
  <c r="BU36" i="54"/>
  <c r="BU48" i="54"/>
  <c r="BN89" i="54"/>
  <c r="BN91" i="54" s="1"/>
  <c r="BO29" i="54"/>
  <c r="BL31" i="54"/>
  <c r="BL95" i="54" s="1"/>
  <c r="BU24" i="54"/>
  <c r="BI53" i="54"/>
  <c r="BG89" i="54"/>
  <c r="BG91" i="54" s="1"/>
  <c r="BC45" i="36"/>
  <c r="BC49" i="36"/>
  <c r="BI62" i="54"/>
  <c r="BI36" i="54"/>
  <c r="BI49" i="54"/>
  <c r="BI57" i="54"/>
  <c r="BI61" i="54"/>
  <c r="BI63" i="54"/>
  <c r="BC50" i="36"/>
  <c r="BI41" i="54"/>
  <c r="BI45" i="54"/>
  <c r="BI48" i="54"/>
  <c r="BI42" i="54"/>
  <c r="AW42" i="54"/>
  <c r="CV48" i="54"/>
  <c r="O21" i="57" s="1"/>
  <c r="AU89" i="54"/>
  <c r="AU91" i="54" s="1"/>
  <c r="AV34" i="36"/>
  <c r="AV40" i="36"/>
  <c r="AV44" i="36"/>
  <c r="AV56" i="36"/>
  <c r="AV28" i="36"/>
  <c r="CO24" i="36"/>
  <c r="AW28" i="54"/>
  <c r="AW50" i="54"/>
  <c r="AW48" i="54"/>
  <c r="AW60" i="54"/>
  <c r="AW46" i="54"/>
  <c r="AQ48" i="36"/>
  <c r="AQ60" i="36"/>
  <c r="AW45" i="54"/>
  <c r="AW49" i="54"/>
  <c r="AW61" i="54"/>
  <c r="CI29" i="54"/>
  <c r="AM31" i="54"/>
  <c r="AW15" i="54"/>
  <c r="AK41" i="54"/>
  <c r="AK35" i="54"/>
  <c r="AK36" i="54"/>
  <c r="AJ21" i="36"/>
  <c r="CQ15" i="36"/>
  <c r="AK18" i="54"/>
  <c r="CL70" i="36"/>
  <c r="AE38" i="36"/>
  <c r="AE47" i="36"/>
  <c r="AE59" i="36"/>
  <c r="AK44" i="54"/>
  <c r="AE34" i="36"/>
  <c r="AE46" i="36"/>
  <c r="AK34" i="54"/>
  <c r="AK46" i="54"/>
  <c r="AK52" i="54"/>
  <c r="CL49" i="36"/>
  <c r="AE36" i="36"/>
  <c r="AE52" i="36"/>
  <c r="AK54" i="54"/>
  <c r="AK26" i="54"/>
  <c r="AK28" i="54"/>
  <c r="CJ20" i="36"/>
  <c r="AE16" i="36"/>
  <c r="AE15" i="36"/>
  <c r="CO36" i="36"/>
  <c r="CO52" i="36"/>
  <c r="CO58" i="36"/>
  <c r="CP46" i="36"/>
  <c r="CT53" i="54"/>
  <c r="M26" i="57" s="1"/>
  <c r="AG26" i="57" s="1"/>
  <c r="CU53" i="54"/>
  <c r="N26" i="57" s="1"/>
  <c r="AH26" i="57" s="1"/>
  <c r="CR59" i="54"/>
  <c r="Y46" i="54"/>
  <c r="Y58" i="54"/>
  <c r="CR44" i="54"/>
  <c r="CU46" i="54"/>
  <c r="N30" i="57" s="1"/>
  <c r="AH30" i="57" s="1"/>
  <c r="Y37" i="54"/>
  <c r="Y44" i="54"/>
  <c r="CR57" i="54"/>
  <c r="Y61" i="54"/>
  <c r="CR61" i="54"/>
  <c r="Y39" i="54"/>
  <c r="Y43" i="54"/>
  <c r="CV46" i="54"/>
  <c r="O30" i="57" s="1"/>
  <c r="CR54" i="54"/>
  <c r="CR46" i="54"/>
  <c r="Y50" i="54"/>
  <c r="Y28" i="54"/>
  <c r="CT20" i="54"/>
  <c r="Y18" i="54"/>
  <c r="CT15" i="54"/>
  <c r="CV16" i="54"/>
  <c r="CR16" i="54"/>
  <c r="CV15" i="54"/>
  <c r="Y41" i="54"/>
  <c r="Y35" i="54"/>
  <c r="CK39" i="36"/>
  <c r="CK43" i="36"/>
  <c r="CT58" i="54"/>
  <c r="Y55" i="54"/>
  <c r="Y53" i="54"/>
  <c r="Y51" i="54"/>
  <c r="Y63" i="54"/>
  <c r="S19" i="54"/>
  <c r="CV70" i="54"/>
  <c r="CV37" i="54"/>
  <c r="O18" i="57" s="1"/>
  <c r="M62" i="54"/>
  <c r="CT55" i="54"/>
  <c r="M32" i="57" s="1"/>
  <c r="AG32" i="57" s="1"/>
  <c r="CT34" i="54"/>
  <c r="M15" i="57" s="1"/>
  <c r="AG15" i="57" s="1"/>
  <c r="M63" i="54"/>
  <c r="M36" i="54"/>
  <c r="CR38" i="54"/>
  <c r="CQ63" i="36"/>
  <c r="CV35" i="54"/>
  <c r="O16" i="57" s="1"/>
  <c r="CT57" i="54"/>
  <c r="CT61" i="54"/>
  <c r="CO50" i="36"/>
  <c r="CO62" i="36"/>
  <c r="CU56" i="54"/>
  <c r="N31" i="57" s="1"/>
  <c r="AH31" i="57" s="1"/>
  <c r="CR62" i="54"/>
  <c r="CT63" i="54"/>
  <c r="CR37" i="54"/>
  <c r="CR49" i="54"/>
  <c r="CR50" i="54"/>
  <c r="CU60" i="54"/>
  <c r="CT36" i="54"/>
  <c r="M17" i="57" s="1"/>
  <c r="AG17" i="57" s="1"/>
  <c r="CU54" i="54"/>
  <c r="N27" i="57" s="1"/>
  <c r="AH27" i="57" s="1"/>
  <c r="CU59" i="54"/>
  <c r="CR42" i="54"/>
  <c r="CV54" i="54"/>
  <c r="O27" i="57" s="1"/>
  <c r="CT44" i="54"/>
  <c r="M29" i="57" s="1"/>
  <c r="AG29" i="57" s="1"/>
  <c r="CT49" i="54"/>
  <c r="M22" i="57" s="1"/>
  <c r="AG22" i="57" s="1"/>
  <c r="CU51" i="54"/>
  <c r="N24" i="57" s="1"/>
  <c r="AH24" i="57" s="1"/>
  <c r="CV52" i="54"/>
  <c r="O25" i="57" s="1"/>
  <c r="CV58" i="54"/>
  <c r="CT37" i="54"/>
  <c r="M18" i="57" s="1"/>
  <c r="AG18" i="57" s="1"/>
  <c r="CR39" i="54"/>
  <c r="CR43" i="54"/>
  <c r="CT46" i="54"/>
  <c r="M30" i="57" s="1"/>
  <c r="AG30" i="57" s="1"/>
  <c r="CV47" i="54"/>
  <c r="CR48" i="54"/>
  <c r="CU55" i="54"/>
  <c r="N32" i="57" s="1"/>
  <c r="AH32" i="57" s="1"/>
  <c r="CV56" i="54"/>
  <c r="O31" i="57" s="1"/>
  <c r="CT59" i="54"/>
  <c r="CV60" i="54"/>
  <c r="CT41" i="54"/>
  <c r="CR47" i="54"/>
  <c r="CR56" i="54"/>
  <c r="CR60" i="54"/>
  <c r="CT35" i="54"/>
  <c r="M16" i="57" s="1"/>
  <c r="AG16" i="57" s="1"/>
  <c r="CR55" i="54"/>
  <c r="CQ41" i="36"/>
  <c r="CQ53" i="36"/>
  <c r="CU35" i="54"/>
  <c r="N16" i="57" s="1"/>
  <c r="AH16" i="57" s="1"/>
  <c r="CV41" i="54"/>
  <c r="CU45" i="54"/>
  <c r="CT51" i="54"/>
  <c r="M24" i="57" s="1"/>
  <c r="AG24" i="57" s="1"/>
  <c r="CU52" i="54"/>
  <c r="N25" i="57" s="1"/>
  <c r="AH25" i="57" s="1"/>
  <c r="CU58" i="54"/>
  <c r="CU63" i="54"/>
  <c r="CR34" i="54"/>
  <c r="CR36" i="54"/>
  <c r="CR41" i="54"/>
  <c r="CR53" i="54"/>
  <c r="CO40" i="36"/>
  <c r="CR35" i="54"/>
  <c r="CV40" i="54"/>
  <c r="O20" i="57" s="1"/>
  <c r="CU44" i="54"/>
  <c r="N29" i="57" s="1"/>
  <c r="AH29" i="57" s="1"/>
  <c r="CR45" i="54"/>
  <c r="CT48" i="54"/>
  <c r="M21" i="57" s="1"/>
  <c r="AG21" i="57" s="1"/>
  <c r="CU49" i="54"/>
  <c r="N22" i="57" s="1"/>
  <c r="AH22" i="57" s="1"/>
  <c r="CU50" i="54"/>
  <c r="N23" i="57" s="1"/>
  <c r="AH23" i="57" s="1"/>
  <c r="CR52" i="54"/>
  <c r="CU57" i="54"/>
  <c r="CR58" i="54"/>
  <c r="CU61" i="54"/>
  <c r="CU62" i="54"/>
  <c r="CR63" i="54"/>
  <c r="CP52" i="36"/>
  <c r="CP58" i="36"/>
  <c r="CU39" i="54"/>
  <c r="CR40" i="54"/>
  <c r="CU43" i="54"/>
  <c r="CT47" i="54"/>
  <c r="CU48" i="54"/>
  <c r="N21" i="57" s="1"/>
  <c r="AH21" i="57" s="1"/>
  <c r="CV50" i="54"/>
  <c r="O23" i="57" s="1"/>
  <c r="CR51" i="54"/>
  <c r="CV62" i="54"/>
  <c r="J31" i="54"/>
  <c r="CU24" i="54"/>
  <c r="CV26" i="54"/>
  <c r="CV27" i="54"/>
  <c r="CT28" i="54"/>
  <c r="CT26" i="54"/>
  <c r="CT27" i="54"/>
  <c r="CU28" i="54"/>
  <c r="CS24" i="54"/>
  <c r="CR24" i="54"/>
  <c r="CU26" i="54"/>
  <c r="CU27" i="54"/>
  <c r="CV28" i="54"/>
  <c r="CR25" i="54"/>
  <c r="CR28" i="54"/>
  <c r="CR26" i="54"/>
  <c r="CR27" i="54"/>
  <c r="M20" i="54"/>
  <c r="CQ20" i="36"/>
  <c r="CT21" i="54"/>
  <c r="CU20" i="54"/>
  <c r="CV20" i="54"/>
  <c r="CR20" i="54"/>
  <c r="CR21" i="54"/>
  <c r="M15" i="54"/>
  <c r="CR15" i="54"/>
  <c r="CT17" i="54"/>
  <c r="CT18" i="54"/>
  <c r="CU18" i="54"/>
  <c r="CT16" i="54"/>
  <c r="CV17" i="54"/>
  <c r="CV18" i="54"/>
  <c r="CR17" i="54"/>
  <c r="CR18" i="54"/>
  <c r="M51" i="54"/>
  <c r="M49" i="54"/>
  <c r="M61" i="54"/>
  <c r="M55" i="54"/>
  <c r="CT39" i="54"/>
  <c r="CS47" i="54"/>
  <c r="CM58" i="54"/>
  <c r="CL39" i="36"/>
  <c r="CL43" i="36"/>
  <c r="CS37" i="54"/>
  <c r="L18" i="57" s="1"/>
  <c r="AF18" i="57" s="1"/>
  <c r="CJ38" i="36"/>
  <c r="CJ42" i="36"/>
  <c r="CS40" i="54"/>
  <c r="CM40" i="54"/>
  <c r="M46" i="54"/>
  <c r="CS44" i="54"/>
  <c r="CM44" i="54"/>
  <c r="CS39" i="54"/>
  <c r="CM39" i="54"/>
  <c r="CS41" i="54"/>
  <c r="CS43" i="54"/>
  <c r="CM43" i="54"/>
  <c r="CM48" i="54"/>
  <c r="CS49" i="54"/>
  <c r="CM49" i="54"/>
  <c r="CS50" i="54"/>
  <c r="CM50" i="54"/>
  <c r="M59" i="54"/>
  <c r="CS63" i="54"/>
  <c r="CM63" i="54"/>
  <c r="CK34" i="36"/>
  <c r="CK36" i="36"/>
  <c r="CK60" i="36"/>
  <c r="CM47" i="54"/>
  <c r="CM51" i="54"/>
  <c r="CS51" i="54"/>
  <c r="CM52" i="54"/>
  <c r="CM54" i="54"/>
  <c r="CS57" i="54"/>
  <c r="CM57" i="54"/>
  <c r="CS38" i="54"/>
  <c r="CM38" i="54"/>
  <c r="CS42" i="54"/>
  <c r="CM42" i="54"/>
  <c r="CT45" i="54"/>
  <c r="CS53" i="54"/>
  <c r="CM53" i="54"/>
  <c r="CM55" i="54"/>
  <c r="CS55" i="54"/>
  <c r="CM56" i="54"/>
  <c r="CS61" i="54"/>
  <c r="CM61" i="54"/>
  <c r="CS62" i="54"/>
  <c r="CM62" i="54"/>
  <c r="CM37" i="54"/>
  <c r="CS46" i="54"/>
  <c r="CM46" i="54"/>
  <c r="CM60" i="54"/>
  <c r="CS34" i="54"/>
  <c r="CM34" i="54"/>
  <c r="CS36" i="54"/>
  <c r="CM36" i="54"/>
  <c r="CM41" i="54"/>
  <c r="CS35" i="54"/>
  <c r="CM35" i="54"/>
  <c r="CS45" i="54"/>
  <c r="CM45" i="54"/>
  <c r="CS59" i="54"/>
  <c r="CM59" i="54"/>
  <c r="CS26" i="54"/>
  <c r="CM26" i="54"/>
  <c r="CT24" i="54"/>
  <c r="CS27" i="54"/>
  <c r="CM27" i="54"/>
  <c r="CJ28" i="36"/>
  <c r="CM24" i="54"/>
  <c r="CK24" i="36"/>
  <c r="CS25" i="54"/>
  <c r="CM25" i="54"/>
  <c r="CS28" i="54"/>
  <c r="CM28" i="54"/>
  <c r="CS20" i="54"/>
  <c r="CM20" i="54"/>
  <c r="CS21" i="54"/>
  <c r="CM21" i="54"/>
  <c r="CS16" i="54"/>
  <c r="CM16" i="54"/>
  <c r="CS15" i="54"/>
  <c r="CM15" i="54"/>
  <c r="CS17" i="54"/>
  <c r="CM17" i="54"/>
  <c r="CS18" i="54"/>
  <c r="CM18" i="54"/>
  <c r="CG47" i="53"/>
  <c r="CQ48" i="36"/>
  <c r="CQ52" i="36"/>
  <c r="CQ56" i="36"/>
  <c r="CG34" i="53"/>
  <c r="CG50" i="53"/>
  <c r="CG54" i="53"/>
  <c r="CG58" i="53"/>
  <c r="CO35" i="36"/>
  <c r="CO47" i="36"/>
  <c r="CG48" i="53"/>
  <c r="CG56" i="53"/>
  <c r="CG60" i="53"/>
  <c r="CG27" i="53"/>
  <c r="CG15" i="53"/>
  <c r="CG38" i="53"/>
  <c r="CG40" i="53"/>
  <c r="CG36" i="53"/>
  <c r="CG57" i="53"/>
  <c r="BZ89" i="53"/>
  <c r="CG44" i="53"/>
  <c r="BZ31" i="53"/>
  <c r="BZ95" i="53" s="1"/>
  <c r="CP51" i="36"/>
  <c r="CQ43" i="36"/>
  <c r="CQ47" i="36"/>
  <c r="CO42" i="36"/>
  <c r="CO46" i="36"/>
  <c r="CO51" i="36"/>
  <c r="CO55" i="36"/>
  <c r="CT52" i="53"/>
  <c r="M25" i="56" s="1"/>
  <c r="AG25" i="56" s="1"/>
  <c r="CV53" i="53"/>
  <c r="O26" i="56" s="1"/>
  <c r="CT56" i="53"/>
  <c r="M31" i="56" s="1"/>
  <c r="AG31" i="56" s="1"/>
  <c r="CP43" i="36"/>
  <c r="CP47" i="36"/>
  <c r="CR48" i="53"/>
  <c r="BU51" i="53"/>
  <c r="BU18" i="53"/>
  <c r="CK53" i="36"/>
  <c r="BU61" i="53"/>
  <c r="CJ53" i="36"/>
  <c r="CJ49" i="36"/>
  <c r="BU55" i="53"/>
  <c r="BU59" i="53"/>
  <c r="CK41" i="36"/>
  <c r="BU37" i="53"/>
  <c r="BU41" i="53"/>
  <c r="BU45" i="53"/>
  <c r="CK58" i="36"/>
  <c r="CK62" i="36"/>
  <c r="BU39" i="53"/>
  <c r="BU60" i="53"/>
  <c r="CK49" i="36"/>
  <c r="CL54" i="36"/>
  <c r="BM31" i="53"/>
  <c r="BM95" i="53" s="1"/>
  <c r="CJ18" i="36"/>
  <c r="BI58" i="53"/>
  <c r="BG89" i="53"/>
  <c r="BI60" i="53"/>
  <c r="CV47" i="53"/>
  <c r="BI42" i="53"/>
  <c r="BI63" i="53"/>
  <c r="CO37" i="36"/>
  <c r="CO41" i="36"/>
  <c r="CO45" i="36"/>
  <c r="CO53" i="36"/>
  <c r="CO57" i="36"/>
  <c r="CO61" i="36"/>
  <c r="CT57" i="53"/>
  <c r="CV58" i="53"/>
  <c r="CT61" i="53"/>
  <c r="CV62" i="53"/>
  <c r="CP37" i="36"/>
  <c r="CP41" i="36"/>
  <c r="CP45" i="36"/>
  <c r="CP49" i="36"/>
  <c r="CP53" i="36"/>
  <c r="CP57" i="36"/>
  <c r="CP61" i="36"/>
  <c r="BI36" i="53"/>
  <c r="BI40" i="53"/>
  <c r="BI44" i="53"/>
  <c r="BI57" i="53"/>
  <c r="CU57" i="53"/>
  <c r="CR58" i="53"/>
  <c r="CU61" i="53"/>
  <c r="CR62" i="53"/>
  <c r="BH40" i="36"/>
  <c r="BH48" i="36"/>
  <c r="BI47" i="53"/>
  <c r="CQ42" i="36"/>
  <c r="CQ46" i="36"/>
  <c r="CQ54" i="36"/>
  <c r="CQ58" i="36"/>
  <c r="CQ62" i="36"/>
  <c r="CV42" i="53"/>
  <c r="O28" i="56" s="1"/>
  <c r="CT58" i="53"/>
  <c r="CV59" i="53"/>
  <c r="CV63" i="53"/>
  <c r="BH34" i="36"/>
  <c r="CU37" i="53"/>
  <c r="N18" i="56" s="1"/>
  <c r="AH18" i="56" s="1"/>
  <c r="CR38" i="53"/>
  <c r="BI54" i="53"/>
  <c r="BH27" i="36"/>
  <c r="BE29" i="36"/>
  <c r="BE31" i="53"/>
  <c r="BI27" i="53"/>
  <c r="BF29" i="36"/>
  <c r="CO27" i="36"/>
  <c r="CP27" i="36"/>
  <c r="CO26" i="36"/>
  <c r="BG31" i="53"/>
  <c r="BG95" i="53" s="1"/>
  <c r="BH26" i="36"/>
  <c r="CP26" i="36"/>
  <c r="CP28" i="36"/>
  <c r="CQ28" i="36"/>
  <c r="BG29" i="36"/>
  <c r="CQ27" i="36"/>
  <c r="BH25" i="36"/>
  <c r="BF31" i="53"/>
  <c r="BH21" i="36"/>
  <c r="CP21" i="36"/>
  <c r="CO20" i="36"/>
  <c r="BH20" i="36"/>
  <c r="CO21" i="36"/>
  <c r="BH18" i="36"/>
  <c r="CQ16" i="36"/>
  <c r="CV17" i="53"/>
  <c r="CV15" i="53"/>
  <c r="BI37" i="53"/>
  <c r="BI35" i="53"/>
  <c r="BI52" i="53"/>
  <c r="BC57" i="36"/>
  <c r="CK48" i="36"/>
  <c r="CL44" i="36"/>
  <c r="BI46" i="53"/>
  <c r="CJ43" i="36"/>
  <c r="CJ35" i="36"/>
  <c r="CJ47" i="36"/>
  <c r="BC51" i="36"/>
  <c r="CJ45" i="36"/>
  <c r="BC36" i="36"/>
  <c r="BC56" i="36"/>
  <c r="BI41" i="53"/>
  <c r="BI51" i="53"/>
  <c r="BC41" i="36"/>
  <c r="CJ60" i="36"/>
  <c r="BI39" i="53"/>
  <c r="BI59" i="53"/>
  <c r="BB29" i="36"/>
  <c r="BC20" i="36"/>
  <c r="CU41" i="53"/>
  <c r="AV52" i="36"/>
  <c r="AV27" i="36"/>
  <c r="CQ26" i="36"/>
  <c r="CO25" i="36"/>
  <c r="AW27" i="53"/>
  <c r="CV27" i="53"/>
  <c r="CT25" i="53"/>
  <c r="CV20" i="53"/>
  <c r="AW15" i="53"/>
  <c r="AW39" i="53"/>
  <c r="CL37" i="36"/>
  <c r="CL57" i="36"/>
  <c r="AW35" i="53"/>
  <c r="AW34" i="53"/>
  <c r="AW54" i="53"/>
  <c r="CK44" i="36"/>
  <c r="CK54" i="36"/>
  <c r="CK56" i="36"/>
  <c r="AW38" i="53"/>
  <c r="CJ36" i="36"/>
  <c r="AQ35" i="36"/>
  <c r="CL40" i="36"/>
  <c r="CL46" i="36"/>
  <c r="CL50" i="36"/>
  <c r="CL52" i="36"/>
  <c r="CJ37" i="36"/>
  <c r="AW51" i="53"/>
  <c r="CK55" i="36"/>
  <c r="AW45" i="53"/>
  <c r="AW60" i="53"/>
  <c r="AQ36" i="36"/>
  <c r="AQ56" i="36"/>
  <c r="AW41" i="53"/>
  <c r="AQ45" i="36"/>
  <c r="CL51" i="36"/>
  <c r="CJ44" i="36"/>
  <c r="CJ54" i="36"/>
  <c r="AW58" i="53"/>
  <c r="AP89" i="53"/>
  <c r="AQ51" i="36"/>
  <c r="AQ55" i="36"/>
  <c r="CL60" i="36"/>
  <c r="AQ25" i="36"/>
  <c r="AW26" i="53"/>
  <c r="CL24" i="36"/>
  <c r="CL28" i="36"/>
  <c r="AO31" i="53"/>
  <c r="AP31" i="53"/>
  <c r="AP95" i="53" s="1"/>
  <c r="AQ26" i="36"/>
  <c r="AQ20" i="36"/>
  <c r="CK21" i="36"/>
  <c r="CL21" i="36"/>
  <c r="CL18" i="36"/>
  <c r="CQ70" i="36"/>
  <c r="CQ68" i="36"/>
  <c r="CT62" i="53"/>
  <c r="CP35" i="36"/>
  <c r="CP59" i="36"/>
  <c r="CP63" i="36"/>
  <c r="CV37" i="53"/>
  <c r="O18" i="56" s="1"/>
  <c r="CR42" i="53"/>
  <c r="CR47" i="53"/>
  <c r="CQ45" i="36"/>
  <c r="CO44" i="36"/>
  <c r="CP40" i="36"/>
  <c r="CP42" i="36"/>
  <c r="CP50" i="36"/>
  <c r="CO39" i="36"/>
  <c r="AJ40" i="36"/>
  <c r="AJ44" i="36"/>
  <c r="AJ60" i="36"/>
  <c r="CQ36" i="36"/>
  <c r="CQ38" i="36"/>
  <c r="AK35" i="53"/>
  <c r="AK50" i="53"/>
  <c r="CT36" i="53"/>
  <c r="M17" i="56" s="1"/>
  <c r="AG17" i="56" s="1"/>
  <c r="CV46" i="53"/>
  <c r="O30" i="56" s="1"/>
  <c r="AI89" i="53"/>
  <c r="AI91" i="53" s="1"/>
  <c r="AK61" i="53"/>
  <c r="AK51" i="53"/>
  <c r="AK24" i="53"/>
  <c r="CU26" i="53"/>
  <c r="AJ25" i="36"/>
  <c r="CU25" i="53"/>
  <c r="CV25" i="53"/>
  <c r="CP25" i="36"/>
  <c r="AF31" i="53"/>
  <c r="CQ25" i="36"/>
  <c r="AJ17" i="36"/>
  <c r="AJ16" i="36"/>
  <c r="AE50" i="36"/>
  <c r="AE35" i="36"/>
  <c r="CJ46" i="36"/>
  <c r="AE44" i="36"/>
  <c r="CK42" i="36"/>
  <c r="CL38" i="36"/>
  <c r="AE42" i="36"/>
  <c r="CK35" i="36"/>
  <c r="CK51" i="36"/>
  <c r="CL45" i="36"/>
  <c r="CK50" i="36"/>
  <c r="AK53" i="53"/>
  <c r="AE53" i="36"/>
  <c r="AK36" i="53"/>
  <c r="AK41" i="53"/>
  <c r="AK39" i="53"/>
  <c r="AK62" i="53"/>
  <c r="AK52" i="53"/>
  <c r="AK40" i="53"/>
  <c r="CK27" i="36"/>
  <c r="AE24" i="36"/>
  <c r="CJ26" i="36"/>
  <c r="CJ24" i="36"/>
  <c r="AE28" i="36"/>
  <c r="AE20" i="36"/>
  <c r="CL20" i="36"/>
  <c r="CK17" i="36"/>
  <c r="CV54" i="53"/>
  <c r="O27" i="56" s="1"/>
  <c r="CO43" i="36"/>
  <c r="CO49" i="36"/>
  <c r="CO59" i="36"/>
  <c r="CO63" i="36"/>
  <c r="CU40" i="53"/>
  <c r="N20" i="56" s="1"/>
  <c r="AH20" i="56" s="1"/>
  <c r="CV45" i="53"/>
  <c r="CQ35" i="36"/>
  <c r="CR36" i="53"/>
  <c r="CO34" i="36"/>
  <c r="Y59" i="53"/>
  <c r="CT35" i="53"/>
  <c r="M16" i="56" s="1"/>
  <c r="AG16" i="56" s="1"/>
  <c r="CU45" i="53"/>
  <c r="W89" i="53"/>
  <c r="W91" i="53" s="1"/>
  <c r="CU35" i="53"/>
  <c r="N16" i="56" s="1"/>
  <c r="AH16" i="56" s="1"/>
  <c r="CU51" i="53"/>
  <c r="N24" i="56" s="1"/>
  <c r="AH24" i="56" s="1"/>
  <c r="CR52" i="53"/>
  <c r="CT55" i="53"/>
  <c r="M32" i="56" s="1"/>
  <c r="AG32" i="56" s="1"/>
  <c r="CT34" i="53"/>
  <c r="M15" i="56" s="1"/>
  <c r="AG15" i="56" s="1"/>
  <c r="CR35" i="53"/>
  <c r="CO28" i="36"/>
  <c r="T31" i="53"/>
  <c r="CN29" i="53"/>
  <c r="CQ24" i="36"/>
  <c r="Y28" i="53"/>
  <c r="CR27" i="53"/>
  <c r="CP24" i="36"/>
  <c r="Y29" i="53"/>
  <c r="CR24" i="53"/>
  <c r="CT20" i="53"/>
  <c r="Y21" i="53"/>
  <c r="Y16" i="53"/>
  <c r="Y17" i="53"/>
  <c r="CM59" i="53"/>
  <c r="CM63" i="53"/>
  <c r="Y34" i="53"/>
  <c r="CJ41" i="36"/>
  <c r="CJ57" i="36"/>
  <c r="CJ61" i="36"/>
  <c r="Y38" i="53"/>
  <c r="CK37" i="36"/>
  <c r="CL47" i="36"/>
  <c r="CL53" i="36"/>
  <c r="Y52" i="53"/>
  <c r="CJ52" i="36"/>
  <c r="CM53" i="53"/>
  <c r="CK46" i="36"/>
  <c r="R89" i="53"/>
  <c r="R91" i="53" s="1"/>
  <c r="CL42" i="36"/>
  <c r="CL58" i="36"/>
  <c r="CL62" i="36"/>
  <c r="Y24" i="53"/>
  <c r="CK15" i="36"/>
  <c r="CK16" i="36"/>
  <c r="CL15" i="36"/>
  <c r="CL17" i="36"/>
  <c r="CL16" i="36"/>
  <c r="CV70" i="53"/>
  <c r="CU36" i="53"/>
  <c r="N17" i="56" s="1"/>
  <c r="AH17" i="56" s="1"/>
  <c r="CR45" i="53"/>
  <c r="CR53" i="53"/>
  <c r="CR46" i="53"/>
  <c r="CR57" i="53"/>
  <c r="CQ39" i="36"/>
  <c r="CQ51" i="36"/>
  <c r="CQ55" i="36"/>
  <c r="CR37" i="53"/>
  <c r="CT40" i="53"/>
  <c r="M20" i="56" s="1"/>
  <c r="AG20" i="56" s="1"/>
  <c r="CV41" i="53"/>
  <c r="CT50" i="53"/>
  <c r="M23" i="56" s="1"/>
  <c r="AG23" i="56" s="1"/>
  <c r="CT51" i="53"/>
  <c r="M24" i="56" s="1"/>
  <c r="AG24" i="56" s="1"/>
  <c r="CV52" i="53"/>
  <c r="O25" i="56" s="1"/>
  <c r="CU56" i="53"/>
  <c r="N31" i="56" s="1"/>
  <c r="AH31" i="56" s="1"/>
  <c r="CV57" i="53"/>
  <c r="CT60" i="53"/>
  <c r="CV61" i="53"/>
  <c r="CP55" i="36"/>
  <c r="CV35" i="53"/>
  <c r="O16" i="56" s="1"/>
  <c r="CV36" i="53"/>
  <c r="O17" i="56" s="1"/>
  <c r="CT39" i="53"/>
  <c r="CR41" i="53"/>
  <c r="CT44" i="53"/>
  <c r="M29" i="56" s="1"/>
  <c r="AG29" i="56" s="1"/>
  <c r="CV56" i="53"/>
  <c r="O31" i="56" s="1"/>
  <c r="CU60" i="53"/>
  <c r="CR61" i="53"/>
  <c r="CP39" i="36"/>
  <c r="CO38" i="36"/>
  <c r="CO48" i="36"/>
  <c r="CO54" i="36"/>
  <c r="CU39" i="53"/>
  <c r="CV40" i="53"/>
  <c r="O20" i="56" s="1"/>
  <c r="CU44" i="53"/>
  <c r="N29" i="56" s="1"/>
  <c r="AH29" i="56" s="1"/>
  <c r="CT49" i="53"/>
  <c r="M22" i="56" s="1"/>
  <c r="AG22" i="56" s="1"/>
  <c r="CV50" i="53"/>
  <c r="O23" i="56" s="1"/>
  <c r="CV51" i="53"/>
  <c r="O24" i="56" s="1"/>
  <c r="CT54" i="53"/>
  <c r="M27" i="56" s="1"/>
  <c r="AG27" i="56" s="1"/>
  <c r="CU55" i="53"/>
  <c r="N32" i="56" s="1"/>
  <c r="AH32" i="56" s="1"/>
  <c r="CR56" i="53"/>
  <c r="CT59" i="53"/>
  <c r="CV60" i="53"/>
  <c r="CT63" i="53"/>
  <c r="CP34" i="36"/>
  <c r="CP44" i="36"/>
  <c r="CP54" i="36"/>
  <c r="CV34" i="53"/>
  <c r="O15" i="56" s="1"/>
  <c r="CT38" i="53"/>
  <c r="M19" i="56" s="1"/>
  <c r="AG19" i="56" s="1"/>
  <c r="CV39" i="53"/>
  <c r="CR40" i="53"/>
  <c r="CV44" i="53"/>
  <c r="O29" i="56" s="1"/>
  <c r="CT48" i="53"/>
  <c r="M21" i="56" s="1"/>
  <c r="AG21" i="56" s="1"/>
  <c r="CU49" i="53"/>
  <c r="N22" i="56" s="1"/>
  <c r="AH22" i="56" s="1"/>
  <c r="CR50" i="53"/>
  <c r="CR51" i="53"/>
  <c r="CU54" i="53"/>
  <c r="N27" i="56" s="1"/>
  <c r="AH27" i="56" s="1"/>
  <c r="CV55" i="53"/>
  <c r="O32" i="56" s="1"/>
  <c r="CU59" i="53"/>
  <c r="CR60" i="53"/>
  <c r="CU63" i="53"/>
  <c r="CQ34" i="36"/>
  <c r="CQ40" i="36"/>
  <c r="CQ44" i="36"/>
  <c r="CQ50" i="36"/>
  <c r="CQ60" i="36"/>
  <c r="CR34" i="53"/>
  <c r="CU38" i="53"/>
  <c r="N19" i="56" s="1"/>
  <c r="AH19" i="56" s="1"/>
  <c r="CR39" i="53"/>
  <c r="CT42" i="53"/>
  <c r="M28" i="56" s="1"/>
  <c r="CV43" i="53"/>
  <c r="CR44" i="53"/>
  <c r="CT47" i="53"/>
  <c r="CV49" i="53"/>
  <c r="O22" i="56" s="1"/>
  <c r="CT53" i="53"/>
  <c r="M26" i="56" s="1"/>
  <c r="AG26" i="56" s="1"/>
  <c r="CR55" i="53"/>
  <c r="CV38" i="53"/>
  <c r="O19" i="56" s="1"/>
  <c r="CU42" i="53"/>
  <c r="N28" i="56" s="1"/>
  <c r="CR43" i="53"/>
  <c r="CT46" i="53"/>
  <c r="M30" i="56" s="1"/>
  <c r="AG30" i="56" s="1"/>
  <c r="CU47" i="53"/>
  <c r="CR49" i="53"/>
  <c r="CU53" i="53"/>
  <c r="N26" i="56" s="1"/>
  <c r="AH26" i="56" s="1"/>
  <c r="CR54" i="53"/>
  <c r="CR59" i="53"/>
  <c r="M62" i="53"/>
  <c r="CR63" i="53"/>
  <c r="CU24" i="53"/>
  <c r="CR26" i="53"/>
  <c r="CR25" i="53"/>
  <c r="CV24" i="53"/>
  <c r="CT28" i="53"/>
  <c r="CT27" i="53"/>
  <c r="CU28" i="53"/>
  <c r="CT26" i="53"/>
  <c r="CV28" i="53"/>
  <c r="CR28" i="53"/>
  <c r="CP20" i="36"/>
  <c r="CU21" i="53"/>
  <c r="CU20" i="53"/>
  <c r="CR21" i="53"/>
  <c r="CQ21" i="36"/>
  <c r="CR20" i="53"/>
  <c r="CO15" i="36"/>
  <c r="CO17" i="36"/>
  <c r="CR18" i="53"/>
  <c r="CP15" i="36"/>
  <c r="CP17" i="36"/>
  <c r="CO16" i="36"/>
  <c r="CP16" i="36"/>
  <c r="CP18" i="36"/>
  <c r="CQ18" i="36"/>
  <c r="CR15" i="53"/>
  <c r="CR16" i="53"/>
  <c r="CR17" i="53"/>
  <c r="CO18" i="36"/>
  <c r="CT15" i="53"/>
  <c r="CT17" i="53"/>
  <c r="CU18" i="53"/>
  <c r="CU15" i="53"/>
  <c r="CU16" i="53"/>
  <c r="CU17" i="53"/>
  <c r="CV18" i="53"/>
  <c r="CL68" i="36"/>
  <c r="M50" i="53"/>
  <c r="CJ34" i="36"/>
  <c r="CJ50" i="36"/>
  <c r="CJ56" i="36"/>
  <c r="M45" i="53"/>
  <c r="CK40" i="36"/>
  <c r="CK52" i="36"/>
  <c r="CL36" i="36"/>
  <c r="CS51" i="53"/>
  <c r="L24" i="56" s="1"/>
  <c r="AF24" i="56" s="1"/>
  <c r="CJ39" i="36"/>
  <c r="CJ51" i="36"/>
  <c r="CM36" i="53"/>
  <c r="CK45" i="36"/>
  <c r="CK57" i="36"/>
  <c r="CK61" i="36"/>
  <c r="CM45" i="53"/>
  <c r="CL35" i="36"/>
  <c r="CM51" i="53"/>
  <c r="CL34" i="36"/>
  <c r="CL48" i="36"/>
  <c r="CL56" i="36"/>
  <c r="CS38" i="53"/>
  <c r="CM38" i="53"/>
  <c r="M40" i="53"/>
  <c r="M60" i="53"/>
  <c r="CS39" i="53"/>
  <c r="CM39" i="53"/>
  <c r="CM37" i="53"/>
  <c r="CS44" i="53"/>
  <c r="CM44" i="53"/>
  <c r="CS50" i="53"/>
  <c r="CM50" i="53"/>
  <c r="CS52" i="53"/>
  <c r="CM52" i="53"/>
  <c r="CS58" i="53"/>
  <c r="CM58" i="53"/>
  <c r="CJ55" i="36"/>
  <c r="CS35" i="53"/>
  <c r="CM35" i="53"/>
  <c r="CS36" i="53"/>
  <c r="CM42" i="53"/>
  <c r="CS42" i="53"/>
  <c r="CM43" i="53"/>
  <c r="CS62" i="53"/>
  <c r="CM62" i="53"/>
  <c r="CK47" i="36"/>
  <c r="CS49" i="53"/>
  <c r="CM49" i="53"/>
  <c r="CM57" i="53"/>
  <c r="CL41" i="36"/>
  <c r="CL61" i="36"/>
  <c r="CS34" i="53"/>
  <c r="CM34" i="53"/>
  <c r="M36" i="53"/>
  <c r="CM41" i="53"/>
  <c r="CM48" i="53"/>
  <c r="CM56" i="53"/>
  <c r="M58" i="53"/>
  <c r="CM61" i="53"/>
  <c r="F89" i="53"/>
  <c r="F91" i="53" s="1"/>
  <c r="CM46" i="53"/>
  <c r="CS46" i="53"/>
  <c r="CM47" i="53"/>
  <c r="CM54" i="53"/>
  <c r="CM60" i="53"/>
  <c r="CJ40" i="36"/>
  <c r="M34" i="53"/>
  <c r="CS40" i="53"/>
  <c r="CM40" i="53"/>
  <c r="CM55" i="53"/>
  <c r="CK26" i="36"/>
  <c r="M25" i="53"/>
  <c r="CL25" i="36"/>
  <c r="CL27" i="36"/>
  <c r="CL26" i="36"/>
  <c r="CK25" i="36"/>
  <c r="CS26" i="53"/>
  <c r="CM26" i="53"/>
  <c r="CM24" i="53"/>
  <c r="CS25" i="53"/>
  <c r="CM25" i="53"/>
  <c r="CK28" i="36"/>
  <c r="E29" i="36"/>
  <c r="CJ25" i="36"/>
  <c r="CJ27" i="36"/>
  <c r="CS28" i="53"/>
  <c r="CM28" i="53"/>
  <c r="G29" i="53"/>
  <c r="CS27" i="53"/>
  <c r="CM27" i="53"/>
  <c r="CM21" i="53"/>
  <c r="CS20" i="53"/>
  <c r="CM20" i="53"/>
  <c r="CJ21" i="36"/>
  <c r="CJ15" i="36"/>
  <c r="CJ17" i="36"/>
  <c r="CJ16" i="36"/>
  <c r="CK18" i="36"/>
  <c r="CS18" i="53"/>
  <c r="CS16" i="53"/>
  <c r="CT18" i="53"/>
  <c r="CT16" i="53"/>
  <c r="CM18" i="53"/>
  <c r="CS15" i="53"/>
  <c r="CM15" i="53"/>
  <c r="CM16" i="53"/>
  <c r="CS17" i="53"/>
  <c r="CM17" i="53"/>
  <c r="BI39" i="37"/>
  <c r="BI42" i="37"/>
  <c r="CM63" i="37"/>
  <c r="BI57" i="37"/>
  <c r="AW56" i="37"/>
  <c r="AW34" i="37"/>
  <c r="AW34" i="36" s="1"/>
  <c r="AW44" i="37"/>
  <c r="AK52" i="37"/>
  <c r="AK20" i="37"/>
  <c r="AI22" i="37"/>
  <c r="AI22" i="36" s="1"/>
  <c r="AI31" i="36" s="1"/>
  <c r="AI95" i="36" s="1"/>
  <c r="AK36" i="37"/>
  <c r="AK36" i="36" s="1"/>
  <c r="AD72" i="37"/>
  <c r="CN43" i="36"/>
  <c r="CR43" i="37"/>
  <c r="CN53" i="36"/>
  <c r="CR53" i="37"/>
  <c r="CN59" i="36"/>
  <c r="CR59" i="37"/>
  <c r="CN41" i="36"/>
  <c r="CR41" i="37"/>
  <c r="CN51" i="36"/>
  <c r="CR51" i="37"/>
  <c r="CN63" i="36"/>
  <c r="CR63" i="37"/>
  <c r="CN35" i="36"/>
  <c r="CR35" i="37"/>
  <c r="CN47" i="36"/>
  <c r="CR47" i="37"/>
  <c r="CN57" i="36"/>
  <c r="CR57" i="37"/>
  <c r="CN34" i="36"/>
  <c r="CR34" i="37"/>
  <c r="CN36" i="36"/>
  <c r="CR36" i="37"/>
  <c r="CN38" i="36"/>
  <c r="CR38" i="37"/>
  <c r="CN40" i="36"/>
  <c r="CR40" i="37"/>
  <c r="CN42" i="36"/>
  <c r="CR42" i="37"/>
  <c r="CN44" i="36"/>
  <c r="CR44" i="37"/>
  <c r="CN46" i="36"/>
  <c r="CR46" i="37"/>
  <c r="CN48" i="36"/>
  <c r="CR48" i="37"/>
  <c r="CN50" i="36"/>
  <c r="CR50" i="37"/>
  <c r="CN52" i="36"/>
  <c r="CR52" i="37"/>
  <c r="CN54" i="36"/>
  <c r="CR54" i="37"/>
  <c r="CN56" i="36"/>
  <c r="CR56" i="37"/>
  <c r="CN58" i="36"/>
  <c r="CR58" i="37"/>
  <c r="CN60" i="36"/>
  <c r="CR60" i="37"/>
  <c r="CN62" i="36"/>
  <c r="CR62" i="37"/>
  <c r="CN39" i="36"/>
  <c r="CR39" i="37"/>
  <c r="CN49" i="36"/>
  <c r="CR49" i="37"/>
  <c r="CN61" i="36"/>
  <c r="CR61" i="37"/>
  <c r="CN37" i="36"/>
  <c r="CR37" i="37"/>
  <c r="CN45" i="36"/>
  <c r="CR45" i="37"/>
  <c r="CN55" i="36"/>
  <c r="CR55" i="37"/>
  <c r="CN24" i="36"/>
  <c r="CR24" i="37"/>
  <c r="CN25" i="36"/>
  <c r="CR25" i="37"/>
  <c r="CN27" i="36"/>
  <c r="CR27" i="37"/>
  <c r="CN28" i="36"/>
  <c r="CR28" i="37"/>
  <c r="CN26" i="36"/>
  <c r="CR26" i="37"/>
  <c r="CN20" i="36"/>
  <c r="CR20" i="37"/>
  <c r="CN21" i="36"/>
  <c r="CR21" i="37"/>
  <c r="CN15" i="36"/>
  <c r="CR15" i="37"/>
  <c r="CN17" i="36"/>
  <c r="CR17" i="37"/>
  <c r="CN16" i="36"/>
  <c r="CR16" i="37"/>
  <c r="CN18" i="36"/>
  <c r="CR18" i="37"/>
  <c r="CI35" i="36"/>
  <c r="CM35" i="37"/>
  <c r="CI37" i="36"/>
  <c r="CM37" i="37"/>
  <c r="CI39" i="36"/>
  <c r="CM39" i="37"/>
  <c r="CI41" i="36"/>
  <c r="CM41" i="37"/>
  <c r="CI43" i="36"/>
  <c r="CM43" i="37"/>
  <c r="CI45" i="36"/>
  <c r="CM45" i="37"/>
  <c r="CI47" i="36"/>
  <c r="CM47" i="37"/>
  <c r="CI49" i="36"/>
  <c r="CM49" i="37"/>
  <c r="CI51" i="36"/>
  <c r="CM51" i="37"/>
  <c r="CI53" i="36"/>
  <c r="CM53" i="37"/>
  <c r="CI55" i="36"/>
  <c r="CM55" i="37"/>
  <c r="CI57" i="36"/>
  <c r="CM57" i="37"/>
  <c r="CI59" i="36"/>
  <c r="CM59" i="36" s="1"/>
  <c r="CM59" i="37"/>
  <c r="CI61" i="36"/>
  <c r="CM61" i="37"/>
  <c r="CI34" i="36"/>
  <c r="CM34" i="37"/>
  <c r="CI36" i="36"/>
  <c r="CM36" i="37"/>
  <c r="CI38" i="36"/>
  <c r="CM38" i="37"/>
  <c r="CI40" i="36"/>
  <c r="CM40" i="37"/>
  <c r="CI42" i="36"/>
  <c r="CM42" i="37"/>
  <c r="CI44" i="36"/>
  <c r="CM44" i="37"/>
  <c r="CI46" i="36"/>
  <c r="CM46" i="37"/>
  <c r="CI48" i="36"/>
  <c r="CM48" i="37"/>
  <c r="CI50" i="36"/>
  <c r="CM50" i="37"/>
  <c r="CI52" i="36"/>
  <c r="CM52" i="37"/>
  <c r="CI54" i="36"/>
  <c r="CM54" i="37"/>
  <c r="CI56" i="36"/>
  <c r="CM56" i="37"/>
  <c r="CI58" i="36"/>
  <c r="CM58" i="37"/>
  <c r="CI60" i="36"/>
  <c r="CM60" i="37"/>
  <c r="CI62" i="36"/>
  <c r="CM62" i="37"/>
  <c r="CI24" i="36"/>
  <c r="CM24" i="37"/>
  <c r="CI26" i="36"/>
  <c r="CM26" i="37"/>
  <c r="CI28" i="36"/>
  <c r="CM28" i="37"/>
  <c r="CI25" i="36"/>
  <c r="CM25" i="37"/>
  <c r="CI27" i="36"/>
  <c r="CM27" i="37"/>
  <c r="CI20" i="36"/>
  <c r="CM20" i="37"/>
  <c r="CI21" i="36"/>
  <c r="CM21" i="37"/>
  <c r="CI15" i="36"/>
  <c r="CM15" i="37"/>
  <c r="CI17" i="36"/>
  <c r="CM17" i="37"/>
  <c r="CI16" i="36"/>
  <c r="CM16" i="37"/>
  <c r="CI18" i="36"/>
  <c r="CM18" i="37"/>
  <c r="CP13" i="54"/>
  <c r="CI13" i="53"/>
  <c r="CQ13" i="37"/>
  <c r="AI13" i="36"/>
  <c r="BS13" i="36"/>
  <c r="W13" i="36"/>
  <c r="BG13" i="36"/>
  <c r="CQ13" i="54"/>
  <c r="CJ13" i="53"/>
  <c r="CT13" i="53" s="1"/>
  <c r="CI13" i="37"/>
  <c r="CS13" i="37" s="1"/>
  <c r="CQ13" i="53"/>
  <c r="CR13" i="53" s="1"/>
  <c r="AU13" i="36"/>
  <c r="CL13" i="37"/>
  <c r="CV13" i="37" s="1"/>
  <c r="CJ13" i="54"/>
  <c r="CT13" i="54" s="1"/>
  <c r="CO13" i="37"/>
  <c r="CS13" i="53"/>
  <c r="D13" i="36"/>
  <c r="CJ13" i="37"/>
  <c r="CT13" i="37" s="1"/>
  <c r="E13" i="36"/>
  <c r="CK13" i="37"/>
  <c r="CU13" i="37" s="1"/>
  <c r="BM13" i="36"/>
  <c r="CS13" i="54"/>
  <c r="CO13" i="54"/>
  <c r="CN13" i="37"/>
  <c r="CN13" i="36" s="1"/>
  <c r="CK13" i="54"/>
  <c r="CU13" i="54" s="1"/>
  <c r="AY13" i="36"/>
  <c r="V13" i="36"/>
  <c r="AH13" i="36"/>
  <c r="AT13" i="36"/>
  <c r="BF13" i="36"/>
  <c r="BR13" i="36"/>
  <c r="CD13" i="36"/>
  <c r="AZ13" i="36"/>
  <c r="P13" i="36"/>
  <c r="AB13" i="36"/>
  <c r="AN13" i="36"/>
  <c r="E22" i="37"/>
  <c r="E19" i="36"/>
  <c r="BB22" i="37"/>
  <c r="BB19" i="36"/>
  <c r="BG22" i="37"/>
  <c r="BG19" i="36"/>
  <c r="BI21" i="37"/>
  <c r="BC21" i="36"/>
  <c r="BI34" i="37"/>
  <c r="BI36" i="37"/>
  <c r="BI36" i="36" s="1"/>
  <c r="BH36" i="36"/>
  <c r="BI41" i="37"/>
  <c r="BH41" i="36"/>
  <c r="BC65" i="37"/>
  <c r="BC43" i="36"/>
  <c r="BI51" i="37"/>
  <c r="BH51" i="36"/>
  <c r="BI53" i="37"/>
  <c r="BI53" i="36" s="1"/>
  <c r="BH53" i="36"/>
  <c r="BI56" i="37"/>
  <c r="BI59" i="37"/>
  <c r="BH59" i="36"/>
  <c r="BI61" i="37"/>
  <c r="BH61" i="36"/>
  <c r="AW15" i="37"/>
  <c r="AQ15" i="36"/>
  <c r="AW16" i="37"/>
  <c r="AP22" i="37"/>
  <c r="AP19" i="36"/>
  <c r="AU22" i="37"/>
  <c r="AU19" i="36"/>
  <c r="AW21" i="37"/>
  <c r="AW21" i="36" s="1"/>
  <c r="AQ21" i="36"/>
  <c r="AW26" i="37"/>
  <c r="AV26" i="36"/>
  <c r="AW36" i="37"/>
  <c r="AW38" i="37"/>
  <c r="AW38" i="36" s="1"/>
  <c r="AV38" i="36"/>
  <c r="AV65" i="37"/>
  <c r="AV43" i="36"/>
  <c r="AW48" i="37"/>
  <c r="AW53" i="37"/>
  <c r="AV53" i="36"/>
  <c r="AW55" i="37"/>
  <c r="AV55" i="36"/>
  <c r="AW57" i="37"/>
  <c r="AQ57" i="36"/>
  <c r="AW58" i="37"/>
  <c r="AK16" i="37"/>
  <c r="AK16" i="36" s="1"/>
  <c r="AD22" i="37"/>
  <c r="AD19" i="36"/>
  <c r="AK21" i="37"/>
  <c r="AK21" i="36" s="1"/>
  <c r="AE21" i="36"/>
  <c r="AK25" i="37"/>
  <c r="AK35" i="37"/>
  <c r="AJ35" i="36"/>
  <c r="AK40" i="37"/>
  <c r="AK42" i="37"/>
  <c r="AJ42" i="36"/>
  <c r="AK49" i="37"/>
  <c r="AJ49" i="36"/>
  <c r="AK51" i="37"/>
  <c r="AJ51" i="36"/>
  <c r="AK56" i="37"/>
  <c r="AK58" i="37"/>
  <c r="AJ58" i="36"/>
  <c r="AD89" i="37"/>
  <c r="CU15" i="37"/>
  <c r="CU16" i="37"/>
  <c r="CU17" i="37"/>
  <c r="CU18" i="37"/>
  <c r="CU20" i="37"/>
  <c r="CU21" i="37"/>
  <c r="CU24" i="37"/>
  <c r="CU25" i="37"/>
  <c r="CU26" i="37"/>
  <c r="CU27" i="37"/>
  <c r="CU28" i="37"/>
  <c r="CU34" i="37"/>
  <c r="CU35" i="37"/>
  <c r="CU36" i="37"/>
  <c r="CU37" i="37"/>
  <c r="CU38" i="37"/>
  <c r="CU39" i="37"/>
  <c r="CU40" i="37"/>
  <c r="CU41" i="37"/>
  <c r="CU42" i="37"/>
  <c r="CU43" i="37"/>
  <c r="CU44" i="37"/>
  <c r="CU45" i="37"/>
  <c r="CU46" i="37"/>
  <c r="CU47" i="37"/>
  <c r="CU48" i="37"/>
  <c r="CU49" i="37"/>
  <c r="CU50" i="37"/>
  <c r="CU51" i="37"/>
  <c r="CU52" i="37"/>
  <c r="CU53" i="37"/>
  <c r="CU54" i="37"/>
  <c r="CU55" i="37"/>
  <c r="CU56" i="37"/>
  <c r="CU57" i="37"/>
  <c r="CU58" i="37"/>
  <c r="CU59" i="37"/>
  <c r="CU60" i="37"/>
  <c r="CU61" i="37"/>
  <c r="CV62" i="37"/>
  <c r="CV68" i="37"/>
  <c r="CV70" i="37"/>
  <c r="CV76" i="37"/>
  <c r="CV78" i="37"/>
  <c r="CV80" i="37"/>
  <c r="CV82" i="37"/>
  <c r="AC31" i="56"/>
  <c r="AM31" i="56"/>
  <c r="AC32" i="56"/>
  <c r="AC28" i="56"/>
  <c r="AM27" i="56"/>
  <c r="K20" i="39"/>
  <c r="C10" i="28"/>
  <c r="C10" i="58" s="1"/>
  <c r="AC31" i="57"/>
  <c r="AC34" i="57"/>
  <c r="AB34" i="56"/>
  <c r="AL19" i="56"/>
  <c r="AL25" i="56"/>
  <c r="AB26" i="56"/>
  <c r="AB22" i="56"/>
  <c r="AB15" i="56"/>
  <c r="AB28" i="56"/>
  <c r="AB24" i="56"/>
  <c r="AL23" i="56"/>
  <c r="F72" i="37"/>
  <c r="F89" i="37" s="1"/>
  <c r="F69" i="36"/>
  <c r="BI17" i="37"/>
  <c r="BC17" i="36"/>
  <c r="BC19" i="37"/>
  <c r="AY19" i="36"/>
  <c r="BH19" i="37"/>
  <c r="BD19" i="36"/>
  <c r="BI25" i="37"/>
  <c r="BC25" i="36"/>
  <c r="BI27" i="37"/>
  <c r="BC27" i="36"/>
  <c r="BI28" i="37"/>
  <c r="BI28" i="36" s="1"/>
  <c r="BH65" i="37"/>
  <c r="BH43" i="36"/>
  <c r="BI45" i="37"/>
  <c r="BH45" i="36"/>
  <c r="BI48" i="37"/>
  <c r="BI55" i="37"/>
  <c r="BI63" i="37"/>
  <c r="BG72" i="37"/>
  <c r="BG89" i="37" s="1"/>
  <c r="BG69" i="36"/>
  <c r="BB72" i="37"/>
  <c r="BB89" i="37" s="1"/>
  <c r="AW17" i="37"/>
  <c r="AQ17" i="36"/>
  <c r="AQ19" i="37"/>
  <c r="AM19" i="36"/>
  <c r="AV19" i="37"/>
  <c r="AR19" i="36"/>
  <c r="AW27" i="37"/>
  <c r="AW27" i="36" s="1"/>
  <c r="AQ27" i="36"/>
  <c r="AQ29" i="37"/>
  <c r="AM29" i="36"/>
  <c r="AV29" i="37"/>
  <c r="AR29" i="36"/>
  <c r="AW35" i="37"/>
  <c r="AW35" i="36" s="1"/>
  <c r="AV35" i="36"/>
  <c r="AW40" i="37"/>
  <c r="AW45" i="37"/>
  <c r="AV45" i="36"/>
  <c r="AW47" i="37"/>
  <c r="AV47" i="36"/>
  <c r="AW49" i="37"/>
  <c r="AQ49" i="36"/>
  <c r="AW50" i="37"/>
  <c r="AW60" i="37"/>
  <c r="AW62" i="37"/>
  <c r="AV62" i="36"/>
  <c r="AK15" i="37"/>
  <c r="AJ15" i="36"/>
  <c r="AK17" i="37"/>
  <c r="AE17" i="36"/>
  <c r="AE19" i="37"/>
  <c r="AA19" i="36"/>
  <c r="AF22" i="37"/>
  <c r="AF31" i="37" s="1"/>
  <c r="AF19" i="36"/>
  <c r="AK24" i="37"/>
  <c r="AJ24" i="36"/>
  <c r="AK26" i="37"/>
  <c r="AK26" i="36" s="1"/>
  <c r="AE26" i="36"/>
  <c r="AK37" i="37"/>
  <c r="AJ37" i="36"/>
  <c r="AK39" i="37"/>
  <c r="AJ39" i="36"/>
  <c r="AE65" i="37"/>
  <c r="AE43" i="36"/>
  <c r="AK44" i="37"/>
  <c r="AK46" i="37"/>
  <c r="AJ46" i="36"/>
  <c r="AK53" i="37"/>
  <c r="AJ53" i="36"/>
  <c r="AK55" i="37"/>
  <c r="AJ55" i="36"/>
  <c r="AK60" i="37"/>
  <c r="AK62" i="37"/>
  <c r="AK62" i="36" s="1"/>
  <c r="AJ62" i="36"/>
  <c r="CV15" i="37"/>
  <c r="CV16" i="37"/>
  <c r="CV17" i="37"/>
  <c r="CV18" i="37"/>
  <c r="CV20" i="37"/>
  <c r="CV21" i="37"/>
  <c r="CV24" i="37"/>
  <c r="CV25" i="37"/>
  <c r="CV26" i="37"/>
  <c r="CV27" i="37"/>
  <c r="CV28" i="37"/>
  <c r="CV34" i="37"/>
  <c r="CV35" i="37"/>
  <c r="CV36" i="37"/>
  <c r="CV37" i="37"/>
  <c r="CV38" i="37"/>
  <c r="CV39" i="37"/>
  <c r="CV40" i="37"/>
  <c r="CV41" i="37"/>
  <c r="CV42" i="37"/>
  <c r="CV43" i="37"/>
  <c r="CV44" i="37"/>
  <c r="CV45" i="37"/>
  <c r="CV46" i="37"/>
  <c r="CV47" i="37"/>
  <c r="CV48" i="37"/>
  <c r="CV49" i="37"/>
  <c r="CV50" i="37"/>
  <c r="CV51" i="37"/>
  <c r="CV52" i="37"/>
  <c r="CV53" i="37"/>
  <c r="CV54" i="37"/>
  <c r="CV55" i="37"/>
  <c r="CV56" i="37"/>
  <c r="CV57" i="37"/>
  <c r="CV58" i="37"/>
  <c r="CV58" i="36" s="1"/>
  <c r="CV59" i="37"/>
  <c r="CV60" i="37"/>
  <c r="CV61" i="37"/>
  <c r="CU63" i="37"/>
  <c r="CV83" i="37"/>
  <c r="AB34" i="57"/>
  <c r="AB24" i="57"/>
  <c r="AB32" i="57"/>
  <c r="AB28" i="57"/>
  <c r="AB20" i="57"/>
  <c r="AB16" i="57"/>
  <c r="AB15" i="57"/>
  <c r="K26" i="39"/>
  <c r="D10" i="28"/>
  <c r="D10" i="58" s="1"/>
  <c r="AC31" i="58" s="1"/>
  <c r="K32" i="39"/>
  <c r="E10" i="57"/>
  <c r="AN30" i="57" s="1"/>
  <c r="BI15" i="37"/>
  <c r="BH15" i="36"/>
  <c r="BE22" i="37"/>
  <c r="BE19" i="36"/>
  <c r="AZ22" i="37"/>
  <c r="BC29" i="37"/>
  <c r="AY29" i="36"/>
  <c r="BH29" i="37"/>
  <c r="BD29" i="36"/>
  <c r="BI35" i="37"/>
  <c r="BI35" i="36" s="1"/>
  <c r="BH35" i="36"/>
  <c r="BI37" i="37"/>
  <c r="BI37" i="36" s="1"/>
  <c r="BH37" i="36"/>
  <c r="BI40" i="37"/>
  <c r="BI46" i="37"/>
  <c r="BC46" i="36"/>
  <c r="BI47" i="37"/>
  <c r="BI50" i="37"/>
  <c r="BI52" i="37"/>
  <c r="BH52" i="36"/>
  <c r="BI54" i="37"/>
  <c r="BH54" i="36"/>
  <c r="BI58" i="37"/>
  <c r="BI58" i="36" s="1"/>
  <c r="BI60" i="37"/>
  <c r="BI60" i="36" s="1"/>
  <c r="BH60" i="36"/>
  <c r="BI62" i="37"/>
  <c r="BH62" i="36"/>
  <c r="AN22" i="37"/>
  <c r="AN19" i="36"/>
  <c r="AS22" i="37"/>
  <c r="AS19" i="36"/>
  <c r="AW24" i="37"/>
  <c r="AQ24" i="36"/>
  <c r="AW25" i="37"/>
  <c r="AW37" i="37"/>
  <c r="AV37" i="36"/>
  <c r="AW39" i="37"/>
  <c r="AV39" i="36"/>
  <c r="AW41" i="37"/>
  <c r="AQ41" i="36"/>
  <c r="AW42" i="37"/>
  <c r="AW52" i="37"/>
  <c r="AW54" i="37"/>
  <c r="AV54" i="36"/>
  <c r="AW59" i="37"/>
  <c r="AV59" i="36"/>
  <c r="AP72" i="37"/>
  <c r="AP89" i="37" s="1"/>
  <c r="AP69" i="36"/>
  <c r="AP72" i="36" s="1"/>
  <c r="AB22" i="37"/>
  <c r="AB22" i="36" s="1"/>
  <c r="AB31" i="36" s="1"/>
  <c r="AB19" i="36"/>
  <c r="AG22" i="37"/>
  <c r="AG19" i="36"/>
  <c r="AK28" i="37"/>
  <c r="AK28" i="36" s="1"/>
  <c r="AJ28" i="36"/>
  <c r="AK34" i="37"/>
  <c r="AJ34" i="36"/>
  <c r="AK41" i="37"/>
  <c r="AJ41" i="36"/>
  <c r="AJ65" i="37"/>
  <c r="AJ43" i="36"/>
  <c r="AK48" i="37"/>
  <c r="AK50" i="37"/>
  <c r="AK50" i="36" s="1"/>
  <c r="AJ50" i="36"/>
  <c r="AK57" i="37"/>
  <c r="AJ57" i="36"/>
  <c r="AK59" i="37"/>
  <c r="AJ59" i="36"/>
  <c r="AI72" i="37"/>
  <c r="AI89" i="37" s="1"/>
  <c r="AI69" i="36"/>
  <c r="AI72" i="36" s="1"/>
  <c r="CI63" i="36"/>
  <c r="CS63" i="37"/>
  <c r="CS15" i="37"/>
  <c r="CS16" i="37"/>
  <c r="CS17" i="37"/>
  <c r="CS18" i="37"/>
  <c r="CS20" i="37"/>
  <c r="CS21" i="37"/>
  <c r="CS24" i="37"/>
  <c r="CS25" i="37"/>
  <c r="CS26" i="37"/>
  <c r="CS27" i="37"/>
  <c r="CS28" i="37"/>
  <c r="CS34" i="37"/>
  <c r="CS35" i="37"/>
  <c r="CS36" i="37"/>
  <c r="CS37" i="37"/>
  <c r="CS38" i="37"/>
  <c r="CS39" i="37"/>
  <c r="CS40" i="37"/>
  <c r="CS41" i="37"/>
  <c r="CS42" i="37"/>
  <c r="CS43" i="37"/>
  <c r="CS44" i="37"/>
  <c r="CS45" i="37"/>
  <c r="CS46" i="37"/>
  <c r="CS47" i="37"/>
  <c r="CS48" i="37"/>
  <c r="CS49" i="37"/>
  <c r="CS50" i="37"/>
  <c r="CS51" i="37"/>
  <c r="CS52" i="37"/>
  <c r="CS53" i="37"/>
  <c r="CS54" i="37"/>
  <c r="CS55" i="37"/>
  <c r="CS56" i="37"/>
  <c r="CS57" i="37"/>
  <c r="CS58" i="37"/>
  <c r="CS59" i="37"/>
  <c r="CS60" i="37"/>
  <c r="CS61" i="37"/>
  <c r="CS62" i="37"/>
  <c r="CV63" i="37"/>
  <c r="CV75" i="37"/>
  <c r="CV77" i="37"/>
  <c r="CV79" i="37"/>
  <c r="CV81" i="37"/>
  <c r="CV84" i="37"/>
  <c r="K36" i="39"/>
  <c r="B10" i="56"/>
  <c r="F10" i="56" s="1"/>
  <c r="F22" i="37"/>
  <c r="F31" i="37" s="1"/>
  <c r="F19" i="36"/>
  <c r="BI16" i="37"/>
  <c r="BC16" i="36"/>
  <c r="BI18" i="37"/>
  <c r="BC18" i="36"/>
  <c r="BA22" i="37"/>
  <c r="BA19" i="36"/>
  <c r="BF22" i="37"/>
  <c r="BF19" i="36"/>
  <c r="BI24" i="37"/>
  <c r="BI24" i="36" s="1"/>
  <c r="BC24" i="36"/>
  <c r="BI26" i="37"/>
  <c r="BI26" i="36" s="1"/>
  <c r="BC26" i="36"/>
  <c r="BI38" i="37"/>
  <c r="BC38" i="36"/>
  <c r="BI44" i="37"/>
  <c r="BH44" i="36"/>
  <c r="BI49" i="37"/>
  <c r="BI49" i="36" s="1"/>
  <c r="BH49" i="36"/>
  <c r="AW18" i="37"/>
  <c r="AQ18" i="36"/>
  <c r="AO22" i="37"/>
  <c r="AO19" i="36"/>
  <c r="AT22" i="37"/>
  <c r="AT19" i="36"/>
  <c r="AW28" i="37"/>
  <c r="AW28" i="36" s="1"/>
  <c r="AQ28" i="36"/>
  <c r="AQ65" i="37"/>
  <c r="AQ43" i="36"/>
  <c r="AW46" i="37"/>
  <c r="AV46" i="36"/>
  <c r="AW51" i="37"/>
  <c r="AV51" i="36"/>
  <c r="AW61" i="37"/>
  <c r="AV61" i="36"/>
  <c r="AW63" i="37"/>
  <c r="AW63" i="36" s="1"/>
  <c r="AV63" i="36"/>
  <c r="AU72" i="37"/>
  <c r="AU89" i="37" s="1"/>
  <c r="AU69" i="36"/>
  <c r="AU72" i="36" s="1"/>
  <c r="AK18" i="37"/>
  <c r="AK18" i="36" s="1"/>
  <c r="AE18" i="36"/>
  <c r="AC22" i="37"/>
  <c r="AC19" i="36"/>
  <c r="AH22" i="37"/>
  <c r="AH19" i="36"/>
  <c r="AK27" i="37"/>
  <c r="AE27" i="36"/>
  <c r="AE29" i="37"/>
  <c r="AA29" i="36"/>
  <c r="AJ29" i="37"/>
  <c r="AF29" i="36"/>
  <c r="AA31" i="37"/>
  <c r="AK38" i="37"/>
  <c r="AJ38" i="36"/>
  <c r="AK45" i="37"/>
  <c r="AJ45" i="36"/>
  <c r="AK47" i="37"/>
  <c r="AJ47" i="36"/>
  <c r="AK54" i="37"/>
  <c r="AJ54" i="36"/>
  <c r="AK61" i="37"/>
  <c r="AJ61" i="36"/>
  <c r="AK63" i="37"/>
  <c r="AJ63" i="36"/>
  <c r="CJ62" i="36"/>
  <c r="CT62" i="37"/>
  <c r="CJ63" i="36"/>
  <c r="CT63" i="37"/>
  <c r="CT15" i="37"/>
  <c r="CT16" i="37"/>
  <c r="CT17" i="37"/>
  <c r="CT18" i="37"/>
  <c r="CT20" i="37"/>
  <c r="CT21" i="37"/>
  <c r="CT24" i="37"/>
  <c r="CT25" i="37"/>
  <c r="CT26" i="37"/>
  <c r="CT27" i="37"/>
  <c r="CT28" i="37"/>
  <c r="CT34" i="37"/>
  <c r="CT35" i="37"/>
  <c r="CT36" i="37"/>
  <c r="CT37" i="37"/>
  <c r="CT38" i="37"/>
  <c r="CT39" i="37"/>
  <c r="CT40" i="37"/>
  <c r="CT41" i="37"/>
  <c r="CT42" i="37"/>
  <c r="CT43" i="37"/>
  <c r="CT44" i="37"/>
  <c r="CT45" i="37"/>
  <c r="CT46" i="37"/>
  <c r="CT47" i="37"/>
  <c r="CT48" i="37"/>
  <c r="CT49" i="37"/>
  <c r="CT50" i="37"/>
  <c r="CT51" i="37"/>
  <c r="CT52" i="37"/>
  <c r="CT53" i="37"/>
  <c r="CT54" i="37"/>
  <c r="CT55" i="37"/>
  <c r="CT56" i="37"/>
  <c r="CT57" i="37"/>
  <c r="CT58" i="37"/>
  <c r="CT59" i="37"/>
  <c r="CT60" i="37"/>
  <c r="CT61" i="37"/>
  <c r="CU62" i="37"/>
  <c r="CV85" i="37"/>
  <c r="BT13" i="53"/>
  <c r="BU13" i="53" s="1"/>
  <c r="BI15" i="53"/>
  <c r="BI16" i="53"/>
  <c r="Y18" i="53"/>
  <c r="CG18" i="53"/>
  <c r="G19" i="53"/>
  <c r="BT19" i="53"/>
  <c r="AW20" i="53"/>
  <c r="AW20" i="36" s="1"/>
  <c r="BI21" i="53"/>
  <c r="CG24" i="53"/>
  <c r="Y25" i="53"/>
  <c r="AW25" i="53"/>
  <c r="BU26" i="53"/>
  <c r="AJ29" i="53"/>
  <c r="Y35" i="53"/>
  <c r="AV65" i="53"/>
  <c r="AK45" i="53"/>
  <c r="BI45" i="53"/>
  <c r="CG46" i="53"/>
  <c r="M48" i="53"/>
  <c r="BU49" i="53"/>
  <c r="AW52" i="53"/>
  <c r="BU52" i="53"/>
  <c r="M54" i="53"/>
  <c r="AK55" i="53"/>
  <c r="AW56" i="53"/>
  <c r="AK57" i="53"/>
  <c r="BU57" i="53"/>
  <c r="BU58" i="53"/>
  <c r="AW59" i="53"/>
  <c r="CS59" i="53"/>
  <c r="AK60" i="53"/>
  <c r="Y61" i="53"/>
  <c r="CG61" i="53"/>
  <c r="BI62" i="53"/>
  <c r="CG62" i="53"/>
  <c r="CV80" i="53"/>
  <c r="CV84" i="53"/>
  <c r="M16" i="54"/>
  <c r="AK17" i="54"/>
  <c r="BI17" i="54"/>
  <c r="CG18" i="54"/>
  <c r="G19" i="54"/>
  <c r="CN19" i="54"/>
  <c r="AV19" i="54"/>
  <c r="CU21" i="54"/>
  <c r="M27" i="54"/>
  <c r="BU27" i="54"/>
  <c r="BC29" i="54"/>
  <c r="AV65" i="54"/>
  <c r="Y57" i="54"/>
  <c r="CV59" i="54"/>
  <c r="BU61" i="54"/>
  <c r="CV61" i="54"/>
  <c r="X19" i="53"/>
  <c r="CQ19" i="53"/>
  <c r="CV21" i="53"/>
  <c r="CK29" i="53"/>
  <c r="CU29" i="53" s="1"/>
  <c r="CA29" i="53"/>
  <c r="G65" i="53"/>
  <c r="Y37" i="53"/>
  <c r="Y41" i="53"/>
  <c r="Y42" i="53"/>
  <c r="AW42" i="53"/>
  <c r="M44" i="53"/>
  <c r="AK44" i="53"/>
  <c r="Y45" i="53"/>
  <c r="Y46" i="53"/>
  <c r="AW46" i="53"/>
  <c r="BI48" i="53"/>
  <c r="BI50" i="53"/>
  <c r="CG52" i="53"/>
  <c r="CS53" i="53"/>
  <c r="BU54" i="53"/>
  <c r="AK59" i="53"/>
  <c r="CS61" i="53"/>
  <c r="Y63" i="53"/>
  <c r="CG63" i="53"/>
  <c r="CU15" i="54"/>
  <c r="BU16" i="54"/>
  <c r="M18" i="54"/>
  <c r="AW18" i="54"/>
  <c r="L19" i="54"/>
  <c r="CO19" i="54"/>
  <c r="BO22" i="54"/>
  <c r="CP19" i="54"/>
  <c r="CG20" i="54"/>
  <c r="M24" i="54"/>
  <c r="BU25" i="54"/>
  <c r="AW26" i="54"/>
  <c r="G29" i="54"/>
  <c r="X29" i="54"/>
  <c r="AQ29" i="54"/>
  <c r="AW29" i="54" s="1"/>
  <c r="Y34" i="54"/>
  <c r="Y36" i="54"/>
  <c r="BO65" i="54"/>
  <c r="CU37" i="54"/>
  <c r="N18" i="57" s="1"/>
  <c r="AH18" i="57" s="1"/>
  <c r="Y38" i="54"/>
  <c r="CG38" i="54"/>
  <c r="BI39" i="54"/>
  <c r="CG39" i="54"/>
  <c r="CV39" i="54"/>
  <c r="AK40" i="54"/>
  <c r="M42" i="54"/>
  <c r="AE65" i="54"/>
  <c r="BU46" i="54"/>
  <c r="AK47" i="54"/>
  <c r="BI47" i="54"/>
  <c r="CU47" i="54"/>
  <c r="M50" i="54"/>
  <c r="BI51" i="54"/>
  <c r="AW52" i="54"/>
  <c r="BI55" i="54"/>
  <c r="AW56" i="54"/>
  <c r="M57" i="54"/>
  <c r="AW58" i="54"/>
  <c r="AW59" i="54"/>
  <c r="Y62" i="54"/>
  <c r="CT62" i="54"/>
  <c r="BC13" i="53"/>
  <c r="M15" i="53"/>
  <c r="BU15" i="53"/>
  <c r="AW16" i="53"/>
  <c r="CV16" i="53"/>
  <c r="AK17" i="53"/>
  <c r="M18" i="53"/>
  <c r="AE19" i="53"/>
  <c r="AQ19" i="53"/>
  <c r="M20" i="53"/>
  <c r="AK20" i="53"/>
  <c r="AK20" i="36" s="1"/>
  <c r="BI20" i="53"/>
  <c r="BI20" i="36" s="1"/>
  <c r="AK25" i="53"/>
  <c r="BI25" i="53"/>
  <c r="M26" i="53"/>
  <c r="M27" i="53"/>
  <c r="BU28" i="53"/>
  <c r="CV48" i="53"/>
  <c r="O21" i="56" s="1"/>
  <c r="CS63" i="53"/>
  <c r="CU17" i="54"/>
  <c r="X19" i="54"/>
  <c r="Y19" i="54" s="1"/>
  <c r="AF22" i="54"/>
  <c r="CP29" i="54"/>
  <c r="CO29" i="54"/>
  <c r="BK31" i="54"/>
  <c r="BK95" i="54" s="1"/>
  <c r="CU42" i="54"/>
  <c r="N28" i="57" s="1"/>
  <c r="CO65" i="54"/>
  <c r="CT43" i="54"/>
  <c r="CV49" i="54"/>
  <c r="O22" i="57" s="1"/>
  <c r="CT50" i="54"/>
  <c r="M23" i="57" s="1"/>
  <c r="CV51" i="54"/>
  <c r="O24" i="57" s="1"/>
  <c r="CT52" i="54"/>
  <c r="M25" i="57" s="1"/>
  <c r="AG25" i="57" s="1"/>
  <c r="CV55" i="54"/>
  <c r="O32" i="57" s="1"/>
  <c r="CN65" i="54"/>
  <c r="AK15" i="53"/>
  <c r="M16" i="53"/>
  <c r="BI17" i="53"/>
  <c r="BI18" i="53"/>
  <c r="CO19" i="53"/>
  <c r="AV19" i="53"/>
  <c r="BH19" i="53"/>
  <c r="CT21" i="53"/>
  <c r="AA22" i="53"/>
  <c r="AA22" i="36" s="1"/>
  <c r="CT24" i="53"/>
  <c r="CV26" i="53"/>
  <c r="BH29" i="53"/>
  <c r="BO29" i="53"/>
  <c r="CF29" i="53"/>
  <c r="Y36" i="53"/>
  <c r="AW36" i="53"/>
  <c r="M38" i="53"/>
  <c r="Y39" i="53"/>
  <c r="Y40" i="53"/>
  <c r="AW40" i="53"/>
  <c r="M42" i="53"/>
  <c r="Y44" i="53"/>
  <c r="AW44" i="53"/>
  <c r="M46" i="53"/>
  <c r="Y47" i="53"/>
  <c r="AW48" i="53"/>
  <c r="BU48" i="53"/>
  <c r="Y49" i="53"/>
  <c r="AW49" i="53"/>
  <c r="AW50" i="53"/>
  <c r="BU50" i="53"/>
  <c r="Y55" i="53"/>
  <c r="AW55" i="53"/>
  <c r="CS55" i="53"/>
  <c r="AW57" i="53"/>
  <c r="CS57" i="53"/>
  <c r="AK58" i="53"/>
  <c r="CG59" i="53"/>
  <c r="AW62" i="53"/>
  <c r="BU63" i="53"/>
  <c r="BB89" i="53"/>
  <c r="AK15" i="54"/>
  <c r="BI15" i="54"/>
  <c r="CG16" i="54"/>
  <c r="AW17" i="54"/>
  <c r="AE19" i="54"/>
  <c r="BU20" i="54"/>
  <c r="Y24" i="54"/>
  <c r="AW24" i="54"/>
  <c r="CG24" i="54"/>
  <c r="CV24" i="54"/>
  <c r="Y25" i="54"/>
  <c r="BI25" i="54"/>
  <c r="CG27" i="54"/>
  <c r="BU28" i="54"/>
  <c r="AJ29" i="54"/>
  <c r="AK29" i="54" s="1"/>
  <c r="CQ29" i="54"/>
  <c r="BU34" i="54"/>
  <c r="CG35" i="54"/>
  <c r="M38" i="54"/>
  <c r="AK38" i="54"/>
  <c r="BU39" i="54"/>
  <c r="Y40" i="54"/>
  <c r="CU40" i="54"/>
  <c r="N20" i="57" s="1"/>
  <c r="AH20" i="57" s="1"/>
  <c r="CU41" i="54"/>
  <c r="CG42" i="54"/>
  <c r="CG43" i="54"/>
  <c r="CV43" i="54"/>
  <c r="BI44" i="54"/>
  <c r="Y45" i="54"/>
  <c r="CG45" i="54"/>
  <c r="CV45" i="54"/>
  <c r="BI46" i="54"/>
  <c r="CG46" i="54"/>
  <c r="Y47" i="54"/>
  <c r="M48" i="54"/>
  <c r="AK48" i="54"/>
  <c r="BI50" i="54"/>
  <c r="AW51" i="54"/>
  <c r="Y52" i="54"/>
  <c r="BI52" i="54"/>
  <c r="AW53" i="54"/>
  <c r="CV53" i="54"/>
  <c r="O26" i="57" s="1"/>
  <c r="Y54" i="54"/>
  <c r="BI54" i="54"/>
  <c r="AW55" i="54"/>
  <c r="Y56" i="54"/>
  <c r="BI56" i="54"/>
  <c r="BU57" i="54"/>
  <c r="CV57" i="54"/>
  <c r="M58" i="54"/>
  <c r="AK59" i="54"/>
  <c r="BI59" i="54"/>
  <c r="CT60" i="54"/>
  <c r="BU63" i="54"/>
  <c r="CV63" i="54"/>
  <c r="R21" i="55"/>
  <c r="G20" i="52" s="1"/>
  <c r="K34" i="57"/>
  <c r="Z15" i="56"/>
  <c r="F34" i="56"/>
  <c r="K34" i="56"/>
  <c r="Z16" i="57"/>
  <c r="F34" i="57"/>
  <c r="F15" i="58"/>
  <c r="H21" i="55"/>
  <c r="CA13" i="54"/>
  <c r="AE13" i="53"/>
  <c r="O13" i="36"/>
  <c r="AM13" i="36"/>
  <c r="AA13" i="36"/>
  <c r="L13" i="53"/>
  <c r="M13" i="53" s="1"/>
  <c r="BY65" i="36"/>
  <c r="R87" i="36"/>
  <c r="W87" i="36"/>
  <c r="AR65" i="36"/>
  <c r="BD65" i="36"/>
  <c r="BR65" i="36"/>
  <c r="BX65" i="36"/>
  <c r="BZ65" i="36"/>
  <c r="T65" i="36"/>
  <c r="AH65" i="36"/>
  <c r="AG65" i="36"/>
  <c r="AT65" i="36"/>
  <c r="BF65" i="36"/>
  <c r="BM65" i="36"/>
  <c r="BL65" i="36"/>
  <c r="BZ87" i="36"/>
  <c r="AU65" i="36"/>
  <c r="V65" i="36"/>
  <c r="AA65" i="36"/>
  <c r="AI65" i="36"/>
  <c r="AI87" i="36"/>
  <c r="AO65" i="36"/>
  <c r="AN65" i="36"/>
  <c r="BA65" i="36"/>
  <c r="AZ65" i="36"/>
  <c r="BN65" i="36"/>
  <c r="BN87" i="36"/>
  <c r="CB65" i="36"/>
  <c r="U65" i="36"/>
  <c r="AM65" i="36"/>
  <c r="BG65" i="36"/>
  <c r="AC65" i="36"/>
  <c r="AB65" i="36"/>
  <c r="CC65" i="36"/>
  <c r="AY65" i="36"/>
  <c r="O65" i="36"/>
  <c r="W65" i="36"/>
  <c r="Q65" i="36"/>
  <c r="P65" i="36"/>
  <c r="R65" i="36"/>
  <c r="AP65" i="36"/>
  <c r="AP87" i="36"/>
  <c r="BB65" i="36"/>
  <c r="BB87" i="36"/>
  <c r="BP65" i="36"/>
  <c r="CD65" i="36"/>
  <c r="AU87" i="36"/>
  <c r="BG87" i="36"/>
  <c r="AD65" i="36"/>
  <c r="AD87" i="36"/>
  <c r="BQ65" i="36"/>
  <c r="BW65" i="36"/>
  <c r="CE65" i="36"/>
  <c r="CE87" i="36"/>
  <c r="AF65" i="36"/>
  <c r="AS65" i="36"/>
  <c r="BE65" i="36"/>
  <c r="BK65" i="36"/>
  <c r="BS65" i="36"/>
  <c r="BS87" i="36"/>
  <c r="W15" i="58"/>
  <c r="AI31" i="58"/>
  <c r="AG28" i="58"/>
  <c r="AH28" i="58"/>
  <c r="AI26" i="58"/>
  <c r="AI28" i="58"/>
  <c r="B34" i="58"/>
  <c r="V15" i="58"/>
  <c r="C34" i="58"/>
  <c r="D34" i="58"/>
  <c r="AB21" i="58"/>
  <c r="AB25" i="58"/>
  <c r="AB30" i="58"/>
  <c r="AB31" i="58"/>
  <c r="AC15" i="57"/>
  <c r="AC16" i="57"/>
  <c r="AC20" i="57"/>
  <c r="AM23" i="57"/>
  <c r="AC24" i="57"/>
  <c r="AC28" i="57"/>
  <c r="AM31" i="57"/>
  <c r="AC32" i="57"/>
  <c r="AD34" i="57"/>
  <c r="AN26" i="57"/>
  <c r="AL15" i="57"/>
  <c r="AL16" i="57"/>
  <c r="AB17" i="57"/>
  <c r="AB21" i="57"/>
  <c r="AL24" i="57"/>
  <c r="AB25" i="57"/>
  <c r="AB29" i="57"/>
  <c r="AL32" i="57"/>
  <c r="AB33" i="57"/>
  <c r="AD27" i="57"/>
  <c r="AM16" i="57"/>
  <c r="AC17" i="57"/>
  <c r="AC21" i="57"/>
  <c r="AM24" i="57"/>
  <c r="AC25" i="57"/>
  <c r="AM28" i="57"/>
  <c r="AC29" i="57"/>
  <c r="AM32" i="57"/>
  <c r="AC33" i="57"/>
  <c r="AB18" i="57"/>
  <c r="AN20" i="57"/>
  <c r="AL21" i="57"/>
  <c r="AB22" i="57"/>
  <c r="AL25" i="57"/>
  <c r="AB26" i="57"/>
  <c r="AL29" i="57"/>
  <c r="AB30" i="57"/>
  <c r="AC18" i="57"/>
  <c r="AM21" i="57"/>
  <c r="AC22" i="57"/>
  <c r="AM25" i="57"/>
  <c r="AC26" i="57"/>
  <c r="AM29" i="57"/>
  <c r="AC30" i="57"/>
  <c r="T16" i="57"/>
  <c r="R15" i="57"/>
  <c r="R16" i="57"/>
  <c r="AL18" i="57"/>
  <c r="AB19" i="57"/>
  <c r="AL22" i="57"/>
  <c r="AB23" i="57"/>
  <c r="AL26" i="57"/>
  <c r="AB27" i="57"/>
  <c r="AB31" i="57"/>
  <c r="S15" i="57"/>
  <c r="S16" i="57"/>
  <c r="AM18" i="57"/>
  <c r="AC19" i="57"/>
  <c r="AM22" i="57"/>
  <c r="AC23" i="57"/>
  <c r="AM26" i="57"/>
  <c r="AC27" i="57"/>
  <c r="AM30" i="57"/>
  <c r="AC15" i="56"/>
  <c r="AM19" i="56"/>
  <c r="AC24" i="56"/>
  <c r="AB16" i="56"/>
  <c r="AL17" i="56"/>
  <c r="AC16" i="56"/>
  <c r="AB18" i="56"/>
  <c r="AB20" i="56"/>
  <c r="AL21" i="56"/>
  <c r="AC34" i="56"/>
  <c r="AC20" i="56"/>
  <c r="AD15" i="56"/>
  <c r="AL15" i="56"/>
  <c r="AD16" i="56"/>
  <c r="AB17" i="56"/>
  <c r="AN19" i="56"/>
  <c r="AD20" i="56"/>
  <c r="AL20" i="56"/>
  <c r="AB21" i="56"/>
  <c r="AN23" i="56"/>
  <c r="AD24" i="56"/>
  <c r="AB25" i="56"/>
  <c r="AN27" i="56"/>
  <c r="AD28" i="56"/>
  <c r="AL28" i="56"/>
  <c r="AB29" i="56"/>
  <c r="AN31" i="56"/>
  <c r="AD32" i="56"/>
  <c r="AL32" i="56"/>
  <c r="AB33" i="56"/>
  <c r="AD34" i="56"/>
  <c r="AM16" i="56"/>
  <c r="AC17" i="56"/>
  <c r="AM20" i="56"/>
  <c r="AC21" i="56"/>
  <c r="AM24" i="56"/>
  <c r="AC25" i="56"/>
  <c r="AM28" i="56"/>
  <c r="AC29" i="56"/>
  <c r="AM32" i="56"/>
  <c r="AC33" i="56"/>
  <c r="AN15" i="56"/>
  <c r="AN16" i="56"/>
  <c r="AD17" i="56"/>
  <c r="AN20" i="56"/>
  <c r="AD21" i="56"/>
  <c r="AN24" i="56"/>
  <c r="AD25" i="56"/>
  <c r="AN28" i="56"/>
  <c r="AD29" i="56"/>
  <c r="AL29" i="56"/>
  <c r="AB30" i="56"/>
  <c r="AN32" i="56"/>
  <c r="AD33" i="56"/>
  <c r="AM17" i="56"/>
  <c r="AC18" i="56"/>
  <c r="AC22" i="56"/>
  <c r="AC26" i="56"/>
  <c r="AM29" i="56"/>
  <c r="AC30" i="56"/>
  <c r="R15" i="56"/>
  <c r="R16" i="56"/>
  <c r="AN17" i="56"/>
  <c r="AD18" i="56"/>
  <c r="AB19" i="56"/>
  <c r="AN21" i="56"/>
  <c r="AD22" i="56"/>
  <c r="AB23" i="56"/>
  <c r="AN25" i="56"/>
  <c r="AD26" i="56"/>
  <c r="AB27" i="56"/>
  <c r="AN29" i="56"/>
  <c r="AD30" i="56"/>
  <c r="AL30" i="56"/>
  <c r="AB31" i="56"/>
  <c r="AN33" i="56"/>
  <c r="S15" i="56"/>
  <c r="S16" i="56"/>
  <c r="AC19" i="56"/>
  <c r="AM22" i="56"/>
  <c r="AC23" i="56"/>
  <c r="AM26" i="56"/>
  <c r="AC27" i="56"/>
  <c r="AM30" i="56"/>
  <c r="T15" i="56"/>
  <c r="T16" i="56"/>
  <c r="AN18" i="56"/>
  <c r="AD19" i="56"/>
  <c r="AN22" i="56"/>
  <c r="AD23" i="56"/>
  <c r="AN26" i="56"/>
  <c r="AD27" i="56"/>
  <c r="AN30"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BG72" i="36"/>
  <c r="AV13" i="54"/>
  <c r="AW13" i="54" s="1"/>
  <c r="BH13" i="54"/>
  <c r="BI13" i="54" s="1"/>
  <c r="BT13" i="54"/>
  <c r="BU13" i="54" s="1"/>
  <c r="AE13" i="54"/>
  <c r="AQ13" i="54"/>
  <c r="BC13" i="54"/>
  <c r="BO13" i="54"/>
  <c r="S13" i="54"/>
  <c r="BZ94" i="54"/>
  <c r="BZ96" i="54"/>
  <c r="BZ93" i="54"/>
  <c r="W31" i="54"/>
  <c r="W95" i="54" s="1"/>
  <c r="CQ22" i="54"/>
  <c r="BP31" i="54"/>
  <c r="BP95" i="54" s="1"/>
  <c r="BT22" i="54"/>
  <c r="CK22" i="54"/>
  <c r="E31" i="54"/>
  <c r="G22" i="54"/>
  <c r="K96" i="54"/>
  <c r="K93" i="54"/>
  <c r="K94" i="54"/>
  <c r="CL22" i="54"/>
  <c r="F31" i="54"/>
  <c r="F95" i="54" s="1"/>
  <c r="AU96" i="54"/>
  <c r="AU93" i="54"/>
  <c r="AU94" i="54"/>
  <c r="BB96" i="54"/>
  <c r="BB93" i="54"/>
  <c r="BB94" i="54"/>
  <c r="AQ22" i="54"/>
  <c r="BG94" i="54"/>
  <c r="BG93" i="54"/>
  <c r="BG96" i="54"/>
  <c r="BS96" i="54"/>
  <c r="BS93" i="54"/>
  <c r="BS94" i="54"/>
  <c r="CN22" i="54"/>
  <c r="H31" i="54"/>
  <c r="L22" i="54"/>
  <c r="AY31" i="54"/>
  <c r="BC22" i="54"/>
  <c r="BU22" i="54"/>
  <c r="BO31" i="54"/>
  <c r="BO95" i="54" s="1"/>
  <c r="AD96" i="54"/>
  <c r="AD93" i="54"/>
  <c r="AD94" i="54"/>
  <c r="AP94" i="54"/>
  <c r="AP93" i="54"/>
  <c r="AP96" i="54"/>
  <c r="L13" i="54"/>
  <c r="Y15" i="54"/>
  <c r="Y17" i="54"/>
  <c r="AQ19" i="54"/>
  <c r="AW19" i="54" s="1"/>
  <c r="BH19" i="54"/>
  <c r="CI19" i="54"/>
  <c r="CQ19" i="54"/>
  <c r="Y21" i="54"/>
  <c r="AG22" i="54"/>
  <c r="AG31" i="54" s="1"/>
  <c r="BU26" i="54"/>
  <c r="BH29" i="54"/>
  <c r="BI29" i="54" s="1"/>
  <c r="BI34" i="54"/>
  <c r="CU34" i="54"/>
  <c r="M35" i="54"/>
  <c r="AQ65" i="54"/>
  <c r="AW47" i="54"/>
  <c r="W89" i="54"/>
  <c r="R96" i="54"/>
  <c r="R93" i="54"/>
  <c r="R94" i="54"/>
  <c r="AA31" i="54"/>
  <c r="AE22" i="54"/>
  <c r="AI96" i="54"/>
  <c r="AI93" i="54"/>
  <c r="AI94" i="54"/>
  <c r="AR31" i="54"/>
  <c r="AV22" i="54"/>
  <c r="AV31" i="54" s="1"/>
  <c r="BR96" i="54"/>
  <c r="BR93" i="54"/>
  <c r="BR94" i="54"/>
  <c r="CA19" i="54"/>
  <c r="CJ19" i="54"/>
  <c r="O22" i="54"/>
  <c r="CF22" i="54"/>
  <c r="CF31" i="54" s="1"/>
  <c r="CT25" i="54"/>
  <c r="C31" i="54"/>
  <c r="CV34" i="54"/>
  <c r="O15" i="57" s="1"/>
  <c r="CU36" i="54"/>
  <c r="N17" i="57" s="1"/>
  <c r="M37" i="54"/>
  <c r="CT42" i="54"/>
  <c r="CV44" i="54"/>
  <c r="O29" i="57" s="1"/>
  <c r="AF31" i="54"/>
  <c r="AJ19" i="54"/>
  <c r="AK19" i="54" s="1"/>
  <c r="CK19" i="54"/>
  <c r="BH22" i="54"/>
  <c r="CU25" i="54"/>
  <c r="CJ29" i="54"/>
  <c r="S29" i="54"/>
  <c r="Y29" i="54" s="1"/>
  <c r="CA29" i="54"/>
  <c r="CG29" i="54" s="1"/>
  <c r="CV36" i="54"/>
  <c r="BI38" i="54"/>
  <c r="CT38" i="54"/>
  <c r="M19" i="57" s="1"/>
  <c r="BI40" i="54"/>
  <c r="CT40" i="54"/>
  <c r="M20" i="57" s="1"/>
  <c r="L65" i="54"/>
  <c r="M43" i="54"/>
  <c r="M47" i="54"/>
  <c r="M45" i="54"/>
  <c r="G13" i="54"/>
  <c r="BC19" i="54"/>
  <c r="BT19" i="54"/>
  <c r="CL19" i="54"/>
  <c r="CV21" i="54"/>
  <c r="CV25" i="54"/>
  <c r="CK29" i="54"/>
  <c r="CU38" i="54"/>
  <c r="N19" i="57" s="1"/>
  <c r="M39" i="54"/>
  <c r="AW39" i="54"/>
  <c r="M41" i="54"/>
  <c r="CV42" i="54"/>
  <c r="O28" i="57" s="1"/>
  <c r="BU51" i="54"/>
  <c r="M52" i="54"/>
  <c r="CJ22" i="54"/>
  <c r="BI27" i="54"/>
  <c r="M28" i="54"/>
  <c r="CL29" i="54"/>
  <c r="CF65" i="54"/>
  <c r="CV38" i="54"/>
  <c r="O19" i="57" s="1"/>
  <c r="BM96" i="54"/>
  <c r="BM93" i="54"/>
  <c r="BM94" i="54"/>
  <c r="BN94" i="54"/>
  <c r="BN93" i="54"/>
  <c r="BN96" i="54"/>
  <c r="BW31" i="54"/>
  <c r="CA22" i="54"/>
  <c r="CE94" i="54"/>
  <c r="CE91" i="54"/>
  <c r="CE93" i="54"/>
  <c r="CE96" i="54"/>
  <c r="X22" i="54"/>
  <c r="X31" i="54" s="1"/>
  <c r="BQ31" i="54"/>
  <c r="BQ95" i="54" s="1"/>
  <c r="CP22" i="54"/>
  <c r="BK96" i="54"/>
  <c r="BK93" i="54"/>
  <c r="BK94" i="54"/>
  <c r="BO19" i="54"/>
  <c r="CF19" i="54"/>
  <c r="CN29" i="54"/>
  <c r="L29" i="54"/>
  <c r="BT29" i="54"/>
  <c r="BU29" i="54" s="1"/>
  <c r="BL96" i="54"/>
  <c r="BL93" i="54"/>
  <c r="BL94" i="54"/>
  <c r="AW54" i="54"/>
  <c r="CA65" i="54"/>
  <c r="AK49" i="54"/>
  <c r="CS52" i="54"/>
  <c r="BU53" i="54"/>
  <c r="CG54" i="54"/>
  <c r="AK63" i="54"/>
  <c r="S65" i="54"/>
  <c r="AW43" i="54"/>
  <c r="AK51" i="54"/>
  <c r="M54" i="54"/>
  <c r="CS54" i="54"/>
  <c r="BU55" i="54"/>
  <c r="CG56" i="54"/>
  <c r="F89" i="54"/>
  <c r="X65" i="54"/>
  <c r="BC65" i="54"/>
  <c r="CP65" i="54"/>
  <c r="AK53" i="54"/>
  <c r="CT54" i="54"/>
  <c r="M27" i="57" s="1"/>
  <c r="M56" i="54"/>
  <c r="CS56" i="54"/>
  <c r="CG58" i="54"/>
  <c r="BH65" i="54"/>
  <c r="CI65" i="54"/>
  <c r="CQ65" i="54"/>
  <c r="CG48" i="54"/>
  <c r="AK55" i="54"/>
  <c r="CT56" i="54"/>
  <c r="M31" i="57" s="1"/>
  <c r="CS58" i="54"/>
  <c r="CG60" i="54"/>
  <c r="AD89" i="54"/>
  <c r="AD91" i="54" s="1"/>
  <c r="CL69" i="54"/>
  <c r="CL72" i="54" s="1"/>
  <c r="BI43" i="54"/>
  <c r="CJ65" i="54"/>
  <c r="CS48" i="54"/>
  <c r="AK57" i="54"/>
  <c r="M60" i="54"/>
  <c r="CS60" i="54"/>
  <c r="CG62" i="54"/>
  <c r="AP89" i="54"/>
  <c r="AP91" i="54" s="1"/>
  <c r="CV76" i="54"/>
  <c r="CL87" i="54"/>
  <c r="AJ65" i="54"/>
  <c r="CK65" i="54"/>
  <c r="G65" i="54"/>
  <c r="AK43" i="54"/>
  <c r="BT65" i="54"/>
  <c r="CL65" i="54"/>
  <c r="BU49" i="54"/>
  <c r="CG50" i="54"/>
  <c r="AK61" i="54"/>
  <c r="BZ89" i="54"/>
  <c r="BZ91" i="54" s="1"/>
  <c r="CQ69" i="54"/>
  <c r="CQ72" i="54" s="1"/>
  <c r="R89" i="54"/>
  <c r="R91" i="54" s="1"/>
  <c r="AI89" i="54"/>
  <c r="AI91" i="54" s="1"/>
  <c r="CV68" i="54"/>
  <c r="BB89" i="54"/>
  <c r="BB91" i="54" s="1"/>
  <c r="BS89" i="54"/>
  <c r="BS91" i="54" s="1"/>
  <c r="K89" i="54"/>
  <c r="K91" i="54" s="1"/>
  <c r="R94" i="53"/>
  <c r="R96" i="53"/>
  <c r="R93" i="53"/>
  <c r="CE96" i="53"/>
  <c r="CE93" i="53"/>
  <c r="CE94" i="53"/>
  <c r="AM31" i="53"/>
  <c r="AQ22" i="53"/>
  <c r="U31" i="53"/>
  <c r="X22" i="53"/>
  <c r="X31" i="53" s="1"/>
  <c r="AP94" i="53"/>
  <c r="AP93" i="53"/>
  <c r="AP96" i="53"/>
  <c r="J31" i="53"/>
  <c r="CP22" i="53"/>
  <c r="CP31" i="53" s="1"/>
  <c r="BD31" i="53"/>
  <c r="BH22" i="53"/>
  <c r="BN96" i="53"/>
  <c r="BN93" i="53"/>
  <c r="BN94" i="53"/>
  <c r="BL96" i="53"/>
  <c r="BL93" i="53"/>
  <c r="BL94" i="53"/>
  <c r="S22" i="53"/>
  <c r="AI94" i="53"/>
  <c r="AI96" i="53"/>
  <c r="AI93" i="53"/>
  <c r="BU20" i="53"/>
  <c r="CG21" i="53"/>
  <c r="BK31" i="53"/>
  <c r="BK95" i="53" s="1"/>
  <c r="BO22" i="53"/>
  <c r="CB31" i="53"/>
  <c r="CF22" i="53"/>
  <c r="CF31" i="53" s="1"/>
  <c r="BU24" i="53"/>
  <c r="CO29" i="53"/>
  <c r="CT29" i="53" s="1"/>
  <c r="L29" i="53"/>
  <c r="M29" i="53" s="1"/>
  <c r="F96" i="53"/>
  <c r="F93" i="53"/>
  <c r="F94" i="53"/>
  <c r="BU38" i="53"/>
  <c r="BU42" i="53"/>
  <c r="AW43" i="53"/>
  <c r="BU46" i="53"/>
  <c r="AK56" i="53"/>
  <c r="Y60" i="53"/>
  <c r="AA31" i="53"/>
  <c r="CP19" i="53"/>
  <c r="G13" i="53"/>
  <c r="CQ22" i="53"/>
  <c r="BC19" i="53"/>
  <c r="BI19" i="53" s="1"/>
  <c r="BW22" i="53"/>
  <c r="CA19" i="53"/>
  <c r="CF19" i="53"/>
  <c r="M21" i="53"/>
  <c r="CS21" i="53"/>
  <c r="AG22" i="53"/>
  <c r="AG31" i="53" s="1"/>
  <c r="AY31" i="53"/>
  <c r="BC22" i="53"/>
  <c r="BP31" i="53"/>
  <c r="BP95" i="53" s="1"/>
  <c r="BT22" i="53"/>
  <c r="CI29" i="53"/>
  <c r="CQ29" i="53"/>
  <c r="CG37" i="53"/>
  <c r="AK38" i="53"/>
  <c r="CG41" i="53"/>
  <c r="AK42" i="53"/>
  <c r="S65" i="53"/>
  <c r="Y43" i="53"/>
  <c r="CG45" i="53"/>
  <c r="AK46" i="53"/>
  <c r="CN22" i="53"/>
  <c r="H31" i="53"/>
  <c r="I31" i="53"/>
  <c r="S19" i="53"/>
  <c r="Y19" i="53" s="1"/>
  <c r="AJ19" i="53"/>
  <c r="AK19" i="53" s="1"/>
  <c r="L22" i="53"/>
  <c r="CJ19" i="53"/>
  <c r="L19" i="53"/>
  <c r="CI19" i="53"/>
  <c r="BR94" i="53"/>
  <c r="BR96" i="53"/>
  <c r="BR93" i="53"/>
  <c r="BT29" i="53"/>
  <c r="O31" i="53"/>
  <c r="BU35" i="53"/>
  <c r="CS37" i="53"/>
  <c r="CS41" i="53"/>
  <c r="X65" i="53"/>
  <c r="CN65" i="53"/>
  <c r="CS45" i="53"/>
  <c r="M59" i="53"/>
  <c r="CV68" i="53"/>
  <c r="AR31" i="53"/>
  <c r="AV22" i="53"/>
  <c r="AV31" i="53" s="1"/>
  <c r="BM96" i="53"/>
  <c r="BM93" i="53"/>
  <c r="BM94" i="53"/>
  <c r="K96" i="53"/>
  <c r="K93" i="53"/>
  <c r="K94" i="53"/>
  <c r="CK19" i="53"/>
  <c r="E22" i="53"/>
  <c r="BO19" i="53"/>
  <c r="CL19" i="53"/>
  <c r="BB31" i="53"/>
  <c r="BB95" i="53" s="1"/>
  <c r="BS31" i="53"/>
  <c r="BS95" i="53" s="1"/>
  <c r="M24" i="53"/>
  <c r="CS24" i="53"/>
  <c r="BU25" i="53"/>
  <c r="CU34" i="53"/>
  <c r="N15" i="56" s="1"/>
  <c r="BU36" i="53"/>
  <c r="CT37" i="53"/>
  <c r="M18" i="56" s="1"/>
  <c r="BU40" i="53"/>
  <c r="CT41" i="53"/>
  <c r="AE65" i="53"/>
  <c r="CO65" i="53"/>
  <c r="BU44" i="53"/>
  <c r="CT45" i="53"/>
  <c r="BU29" i="53"/>
  <c r="AD96" i="53"/>
  <c r="AD93" i="53"/>
  <c r="AD94" i="53"/>
  <c r="BN72" i="53"/>
  <c r="BN89" i="53" s="1"/>
  <c r="BN91" i="53" s="1"/>
  <c r="CL22" i="53"/>
  <c r="BZ94" i="53"/>
  <c r="BZ91" i="53"/>
  <c r="BZ93" i="53"/>
  <c r="BZ96" i="53"/>
  <c r="CN19" i="53"/>
  <c r="Y20" i="53"/>
  <c r="D22" i="53"/>
  <c r="CG26" i="53"/>
  <c r="CU27" i="53"/>
  <c r="CG28" i="53"/>
  <c r="CL29" i="53"/>
  <c r="AE29" i="53"/>
  <c r="AK29" i="53" s="1"/>
  <c r="BU34" i="53"/>
  <c r="CG35" i="53"/>
  <c r="CA65" i="53"/>
  <c r="CP65" i="53"/>
  <c r="M49" i="53"/>
  <c r="AK54" i="53"/>
  <c r="M63" i="53"/>
  <c r="AU96" i="53"/>
  <c r="AU93" i="53"/>
  <c r="AU94" i="53"/>
  <c r="BQ94" i="53"/>
  <c r="BQ93" i="53"/>
  <c r="BQ96" i="53"/>
  <c r="BU21" i="53"/>
  <c r="BG96" i="53"/>
  <c r="BG93" i="53"/>
  <c r="BY31" i="53"/>
  <c r="AK27" i="53"/>
  <c r="AQ29" i="53"/>
  <c r="AW29" i="53" s="1"/>
  <c r="BC29" i="53"/>
  <c r="BI29" i="53" s="1"/>
  <c r="C31" i="53"/>
  <c r="W96" i="53"/>
  <c r="W93" i="53"/>
  <c r="W94" i="53"/>
  <c r="CG39" i="53"/>
  <c r="CF65" i="53"/>
  <c r="CG43" i="53"/>
  <c r="BC65" i="53"/>
  <c r="AK48" i="53"/>
  <c r="CU50" i="53"/>
  <c r="N23" i="56" s="1"/>
  <c r="CU58" i="53"/>
  <c r="CU62" i="53"/>
  <c r="BH65" i="53"/>
  <c r="CI65" i="53"/>
  <c r="CQ65" i="53"/>
  <c r="BI43" i="53"/>
  <c r="CJ65" i="53"/>
  <c r="M51" i="53"/>
  <c r="CS54" i="53"/>
  <c r="CS56" i="53"/>
  <c r="Y58" i="53"/>
  <c r="CS60" i="53"/>
  <c r="Y62" i="53"/>
  <c r="CE72" i="53"/>
  <c r="CE89" i="53" s="1"/>
  <c r="CE91" i="53" s="1"/>
  <c r="AJ65" i="53"/>
  <c r="BO65" i="53"/>
  <c r="CK65" i="53"/>
  <c r="CS43" i="53"/>
  <c r="AW47" i="53"/>
  <c r="CS48" i="53"/>
  <c r="CU52" i="53"/>
  <c r="N25" i="56" s="1"/>
  <c r="M57" i="53"/>
  <c r="M61" i="53"/>
  <c r="AK43" i="53"/>
  <c r="BT65" i="53"/>
  <c r="CL65" i="53"/>
  <c r="CT43" i="53"/>
  <c r="M47" i="53"/>
  <c r="CS47" i="53"/>
  <c r="AW53" i="53"/>
  <c r="CG53" i="53"/>
  <c r="CG55" i="53"/>
  <c r="L65" i="53"/>
  <c r="AQ65" i="53"/>
  <c r="BU43" i="53"/>
  <c r="CU43" i="53"/>
  <c r="CU48" i="53"/>
  <c r="N21" i="56" s="1"/>
  <c r="M53" i="53"/>
  <c r="Y56" i="53"/>
  <c r="CL87" i="53"/>
  <c r="CQ69" i="53"/>
  <c r="CQ72" i="53" s="1"/>
  <c r="K89" i="53"/>
  <c r="K91" i="53" s="1"/>
  <c r="BS89" i="53"/>
  <c r="CL69" i="53"/>
  <c r="AD89" i="53"/>
  <c r="AD91" i="53" s="1"/>
  <c r="AU89" i="53"/>
  <c r="AU91" i="53" s="1"/>
  <c r="X13" i="37"/>
  <c r="AJ13" i="37"/>
  <c r="AV13" i="37"/>
  <c r="BH13" i="37"/>
  <c r="BT13" i="37"/>
  <c r="CF13" i="37"/>
  <c r="S13" i="37"/>
  <c r="BC13" i="37"/>
  <c r="BO13" i="37"/>
  <c r="AE22" i="37"/>
  <c r="AB31" i="37"/>
  <c r="AK43" i="37"/>
  <c r="AJ19" i="37"/>
  <c r="AR22" i="37"/>
  <c r="AR22" i="36" s="1"/>
  <c r="AW43" i="37"/>
  <c r="AM22" i="37"/>
  <c r="AM22" i="36" s="1"/>
  <c r="BD22" i="37"/>
  <c r="BD22" i="36" s="1"/>
  <c r="BD31" i="36" s="1"/>
  <c r="BI43" i="37"/>
  <c r="AY22" i="37"/>
  <c r="AY22" i="36" s="1"/>
  <c r="E31" i="37"/>
  <c r="BG94" i="53" l="1"/>
  <c r="AK37" i="36"/>
  <c r="AM20" i="57"/>
  <c r="AW15" i="36"/>
  <c r="AW60" i="36"/>
  <c r="AV29" i="36"/>
  <c r="AL27" i="56"/>
  <c r="CI22" i="53"/>
  <c r="BI19" i="54"/>
  <c r="AL16" i="56"/>
  <c r="AK24" i="36"/>
  <c r="AL26" i="56"/>
  <c r="AL30" i="57"/>
  <c r="AL17" i="57"/>
  <c r="AW37" i="36"/>
  <c r="AK35" i="36"/>
  <c r="AM18" i="56"/>
  <c r="AL24" i="56"/>
  <c r="AM27" i="57"/>
  <c r="AK41" i="36"/>
  <c r="AI31" i="37"/>
  <c r="AI94" i="37" s="1"/>
  <c r="AE22" i="53"/>
  <c r="AE22" i="36" s="1"/>
  <c r="AL22" i="56"/>
  <c r="AL31" i="56"/>
  <c r="AH21" i="56"/>
  <c r="AM21" i="56"/>
  <c r="AH25" i="56"/>
  <c r="AM25" i="56"/>
  <c r="AH23" i="56"/>
  <c r="AM23" i="56"/>
  <c r="AH15" i="56"/>
  <c r="AM15" i="56"/>
  <c r="AH19" i="57"/>
  <c r="AM19" i="57"/>
  <c r="AH17" i="57"/>
  <c r="AM17" i="57"/>
  <c r="AG18" i="56"/>
  <c r="AL18" i="56"/>
  <c r="AG31" i="57"/>
  <c r="AL31" i="57"/>
  <c r="AG27" i="57"/>
  <c r="AL27" i="57"/>
  <c r="AG20" i="57"/>
  <c r="AL20" i="57"/>
  <c r="AG19" i="57"/>
  <c r="AL19" i="57"/>
  <c r="AG23" i="57"/>
  <c r="AL23" i="57"/>
  <c r="AP91" i="53"/>
  <c r="BG91" i="53"/>
  <c r="CV87" i="54"/>
  <c r="CV78" i="36"/>
  <c r="CV79" i="36"/>
  <c r="CV75" i="36"/>
  <c r="CV83" i="36"/>
  <c r="CV82" i="36"/>
  <c r="CQ87" i="36"/>
  <c r="CV81" i="36"/>
  <c r="CV85" i="36"/>
  <c r="CV77" i="36"/>
  <c r="CV87" i="53"/>
  <c r="F34" i="58"/>
  <c r="S21" i="55"/>
  <c r="CV29" i="54"/>
  <c r="BU65" i="54"/>
  <c r="CP31" i="54"/>
  <c r="CQ31" i="54"/>
  <c r="CQ95" i="54" s="1"/>
  <c r="BI63" i="36"/>
  <c r="BI57" i="36"/>
  <c r="BI61" i="36"/>
  <c r="BI42" i="36"/>
  <c r="CV20" i="36"/>
  <c r="AR31" i="36"/>
  <c r="AW61" i="36"/>
  <c r="AW56" i="36"/>
  <c r="CT63" i="36"/>
  <c r="CW60" i="54"/>
  <c r="CR52" i="36"/>
  <c r="CU29" i="54"/>
  <c r="CR21" i="36"/>
  <c r="AJ22" i="54"/>
  <c r="AJ31" i="54" s="1"/>
  <c r="CO22" i="54"/>
  <c r="CR22" i="54" s="1"/>
  <c r="CT58" i="36"/>
  <c r="AK34" i="36"/>
  <c r="AE65" i="36"/>
  <c r="CW24" i="54"/>
  <c r="CV15" i="36"/>
  <c r="Y65" i="54"/>
  <c r="CU19" i="54"/>
  <c r="CT19" i="54"/>
  <c r="CW48" i="54"/>
  <c r="CW58" i="54"/>
  <c r="CM24" i="36"/>
  <c r="CW26" i="54"/>
  <c r="CW20" i="54"/>
  <c r="CW47" i="54"/>
  <c r="CV62" i="36"/>
  <c r="N33" i="57"/>
  <c r="CR46" i="36"/>
  <c r="CR65" i="54"/>
  <c r="CR56" i="36"/>
  <c r="CW28" i="54"/>
  <c r="CT29" i="54"/>
  <c r="CW27" i="54"/>
  <c r="CS29" i="54"/>
  <c r="CR29" i="54"/>
  <c r="CR20" i="36"/>
  <c r="CW16" i="54"/>
  <c r="M19" i="54"/>
  <c r="CR19" i="54"/>
  <c r="CW18" i="54"/>
  <c r="CM38" i="36"/>
  <c r="P18" i="57"/>
  <c r="AJ18" i="57" s="1"/>
  <c r="L25" i="57"/>
  <c r="CW52" i="54"/>
  <c r="CW45" i="54"/>
  <c r="L23" i="57"/>
  <c r="CW50" i="54"/>
  <c r="CW39" i="54"/>
  <c r="L27" i="57"/>
  <c r="CW54" i="54"/>
  <c r="L32" i="57"/>
  <c r="CW55" i="54"/>
  <c r="L19" i="57"/>
  <c r="CW38" i="54"/>
  <c r="L16" i="57"/>
  <c r="CW35" i="54"/>
  <c r="L30" i="57"/>
  <c r="CW46" i="54"/>
  <c r="L22" i="57"/>
  <c r="CW49" i="54"/>
  <c r="L29" i="57"/>
  <c r="CW44" i="54"/>
  <c r="CW57" i="54"/>
  <c r="CW37" i="54"/>
  <c r="L31" i="57"/>
  <c r="CW56" i="54"/>
  <c r="L26" i="57"/>
  <c r="CW53" i="54"/>
  <c r="CW59" i="54"/>
  <c r="L17" i="57"/>
  <c r="AF17" i="57" s="1"/>
  <c r="CW36" i="54"/>
  <c r="CW62" i="54"/>
  <c r="CW63" i="54"/>
  <c r="CW43" i="54"/>
  <c r="L24" i="57"/>
  <c r="CW51" i="54"/>
  <c r="CW41" i="54"/>
  <c r="CM65" i="54"/>
  <c r="L15" i="57"/>
  <c r="AF15" i="57" s="1"/>
  <c r="CW34" i="54"/>
  <c r="CW61" i="54"/>
  <c r="L28" i="57"/>
  <c r="CW42" i="54"/>
  <c r="L20" i="57"/>
  <c r="CW40" i="54"/>
  <c r="CM29" i="54"/>
  <c r="CW25" i="54"/>
  <c r="CW21" i="54"/>
  <c r="CS19" i="54"/>
  <c r="CM19" i="54"/>
  <c r="CW17" i="54"/>
  <c r="CW15" i="54"/>
  <c r="CR62" i="36"/>
  <c r="CT61" i="36"/>
  <c r="CR61" i="36"/>
  <c r="CR51" i="36"/>
  <c r="CR49" i="36"/>
  <c r="CR42" i="36"/>
  <c r="CR53" i="36"/>
  <c r="CR43" i="36"/>
  <c r="CR47" i="36"/>
  <c r="CR41" i="36"/>
  <c r="CR27" i="36"/>
  <c r="BU19" i="53"/>
  <c r="CM43" i="36"/>
  <c r="CM49" i="36"/>
  <c r="CT57" i="36"/>
  <c r="CV47" i="36"/>
  <c r="CU57" i="36"/>
  <c r="CM53" i="36"/>
  <c r="CM45" i="36"/>
  <c r="CV17" i="36"/>
  <c r="CM18" i="36"/>
  <c r="CR37" i="36"/>
  <c r="BI41" i="36"/>
  <c r="CR58" i="36"/>
  <c r="CU61" i="36"/>
  <c r="CR57" i="36"/>
  <c r="CR26" i="36"/>
  <c r="BH31" i="53"/>
  <c r="BC65" i="36"/>
  <c r="BI39" i="36"/>
  <c r="BI65" i="53"/>
  <c r="CM44" i="36"/>
  <c r="CM55" i="36"/>
  <c r="CV27" i="36"/>
  <c r="CR36" i="36"/>
  <c r="CR59" i="36"/>
  <c r="AV65" i="36"/>
  <c r="AW45" i="36"/>
  <c r="CU26" i="36"/>
  <c r="CR28" i="36"/>
  <c r="CU19" i="53"/>
  <c r="CR17" i="36"/>
  <c r="CM54" i="36"/>
  <c r="AQ65" i="36"/>
  <c r="AW41" i="36"/>
  <c r="CM60" i="36"/>
  <c r="CM57" i="36"/>
  <c r="CM41" i="36"/>
  <c r="CM46" i="36"/>
  <c r="CU63" i="36"/>
  <c r="CM28" i="36"/>
  <c r="CW25" i="53"/>
  <c r="AM31" i="36"/>
  <c r="CT20" i="36"/>
  <c r="CM20" i="36"/>
  <c r="CM16" i="36"/>
  <c r="CU16" i="36"/>
  <c r="AK52" i="36"/>
  <c r="CR63" i="36"/>
  <c r="CU45" i="36"/>
  <c r="CR45" i="36"/>
  <c r="CR48" i="36"/>
  <c r="CR40" i="36"/>
  <c r="CR60" i="36"/>
  <c r="CU24" i="36"/>
  <c r="CR25" i="36"/>
  <c r="CR24" i="36"/>
  <c r="AI94" i="36"/>
  <c r="AI96" i="36"/>
  <c r="AI93" i="36"/>
  <c r="CR15" i="36"/>
  <c r="CR16" i="36"/>
  <c r="AK39" i="36"/>
  <c r="CM39" i="36"/>
  <c r="CM40" i="36"/>
  <c r="CT59" i="36"/>
  <c r="CU28" i="36"/>
  <c r="AA31" i="36"/>
  <c r="CM26" i="36"/>
  <c r="CW20" i="53"/>
  <c r="CU20" i="36"/>
  <c r="CV70" i="36"/>
  <c r="CW47" i="53"/>
  <c r="CR35" i="36"/>
  <c r="CQ65" i="36"/>
  <c r="CT27" i="36"/>
  <c r="CW24" i="53"/>
  <c r="CV60" i="36"/>
  <c r="CM50" i="36"/>
  <c r="CM42" i="36"/>
  <c r="CM34" i="36"/>
  <c r="CM61" i="36"/>
  <c r="CM37" i="36"/>
  <c r="CM51" i="36"/>
  <c r="CV41" i="36"/>
  <c r="CM56" i="36"/>
  <c r="CM48" i="36"/>
  <c r="CM58" i="36"/>
  <c r="CT28" i="36"/>
  <c r="CM27" i="36"/>
  <c r="CM21" i="36"/>
  <c r="CT18" i="36"/>
  <c r="CT15" i="36"/>
  <c r="CM17" i="36"/>
  <c r="CM15" i="36"/>
  <c r="CT17" i="36"/>
  <c r="M33" i="56"/>
  <c r="CR54" i="36"/>
  <c r="CT47" i="36"/>
  <c r="CW57" i="53"/>
  <c r="CO65" i="36"/>
  <c r="CR44" i="36"/>
  <c r="CR55" i="36"/>
  <c r="CR50" i="36"/>
  <c r="O33" i="56"/>
  <c r="O34" i="56" s="1"/>
  <c r="CW39" i="53"/>
  <c r="CU60" i="36"/>
  <c r="CU59" i="36"/>
  <c r="CW61" i="53"/>
  <c r="CW60" i="53"/>
  <c r="N33" i="56"/>
  <c r="CW59" i="53"/>
  <c r="CP65" i="36"/>
  <c r="CR34" i="36"/>
  <c r="CR39" i="36"/>
  <c r="CR65" i="53"/>
  <c r="P24" i="56"/>
  <c r="AJ24" i="56" s="1"/>
  <c r="CW51" i="53"/>
  <c r="CR38" i="36"/>
  <c r="CW63" i="53"/>
  <c r="CR29" i="53"/>
  <c r="CV28" i="36"/>
  <c r="CW28" i="53"/>
  <c r="CT26" i="36"/>
  <c r="CT19" i="53"/>
  <c r="CR19" i="53"/>
  <c r="CR18" i="36"/>
  <c r="CW15" i="53"/>
  <c r="CN31" i="53"/>
  <c r="CV18" i="36"/>
  <c r="CU18" i="36"/>
  <c r="CV19" i="53"/>
  <c r="CW17" i="53"/>
  <c r="CM52" i="36"/>
  <c r="CM36" i="36"/>
  <c r="CM35" i="36"/>
  <c r="L27" i="56"/>
  <c r="AK27" i="56" s="1"/>
  <c r="CW54" i="53"/>
  <c r="L25" i="56"/>
  <c r="CW52" i="53"/>
  <c r="L31" i="56"/>
  <c r="CW56" i="53"/>
  <c r="CM65" i="53"/>
  <c r="CV65" i="53"/>
  <c r="L22" i="56"/>
  <c r="CW49" i="53"/>
  <c r="L17" i="56"/>
  <c r="CW36" i="53"/>
  <c r="L20" i="56"/>
  <c r="AK20" i="56" s="1"/>
  <c r="CW40" i="53"/>
  <c r="L30" i="56"/>
  <c r="CW46" i="53"/>
  <c r="L23" i="56"/>
  <c r="CW50" i="53"/>
  <c r="CW45" i="53"/>
  <c r="L32" i="56"/>
  <c r="CW55" i="53"/>
  <c r="L16" i="56"/>
  <c r="CW35" i="53"/>
  <c r="L19" i="56"/>
  <c r="AK19" i="56" s="1"/>
  <c r="CW38" i="53"/>
  <c r="L21" i="56"/>
  <c r="AK21" i="56" s="1"/>
  <c r="CW48" i="53"/>
  <c r="CW43" i="53"/>
  <c r="L26" i="56"/>
  <c r="CW53" i="53"/>
  <c r="L15" i="56"/>
  <c r="CW34" i="53"/>
  <c r="CW62" i="53"/>
  <c r="L29" i="56"/>
  <c r="CW44" i="53"/>
  <c r="L18" i="56"/>
  <c r="AK18" i="56" s="1"/>
  <c r="CW37" i="53"/>
  <c r="L33" i="56"/>
  <c r="AF33" i="56" s="1"/>
  <c r="CW41" i="53"/>
  <c r="CM47" i="36"/>
  <c r="L28" i="56"/>
  <c r="P28" i="56" s="1"/>
  <c r="CW42" i="53"/>
  <c r="CW58" i="53"/>
  <c r="CS29" i="53"/>
  <c r="CM29" i="53"/>
  <c r="CW27" i="53"/>
  <c r="CM25" i="36"/>
  <c r="CW26" i="53"/>
  <c r="CW21" i="53"/>
  <c r="CW18" i="53"/>
  <c r="CT16" i="36"/>
  <c r="CM19" i="53"/>
  <c r="CW16" i="53"/>
  <c r="BH65" i="36"/>
  <c r="AY31" i="36"/>
  <c r="AU89" i="36"/>
  <c r="AW44" i="36"/>
  <c r="AP89" i="36"/>
  <c r="AJ65" i="36"/>
  <c r="AI96" i="37"/>
  <c r="AJ22" i="37"/>
  <c r="AK22" i="37" s="1"/>
  <c r="AI91" i="37"/>
  <c r="CN65" i="36"/>
  <c r="CM62" i="36"/>
  <c r="CW57" i="37"/>
  <c r="CW49" i="37"/>
  <c r="CW41" i="37"/>
  <c r="CW56" i="37"/>
  <c r="CW48" i="37"/>
  <c r="CW40" i="37"/>
  <c r="CW55" i="37"/>
  <c r="CW47" i="37"/>
  <c r="CW39" i="37"/>
  <c r="CS62" i="36"/>
  <c r="CW62" i="37"/>
  <c r="CW54" i="37"/>
  <c r="CW46" i="37"/>
  <c r="CW38" i="37"/>
  <c r="CW61" i="37"/>
  <c r="CW53" i="37"/>
  <c r="CW45" i="37"/>
  <c r="CW37" i="37"/>
  <c r="CW60" i="37"/>
  <c r="CW52" i="37"/>
  <c r="CW44" i="37"/>
  <c r="CW36" i="37"/>
  <c r="CW63" i="37"/>
  <c r="CW59" i="37"/>
  <c r="CW51" i="37"/>
  <c r="CW43" i="37"/>
  <c r="CW35" i="37"/>
  <c r="CM63" i="36"/>
  <c r="CW58" i="37"/>
  <c r="CW50" i="37"/>
  <c r="CW42" i="37"/>
  <c r="CW34" i="37"/>
  <c r="CS28" i="36"/>
  <c r="CW28" i="37"/>
  <c r="CS27" i="36"/>
  <c r="CW27" i="37"/>
  <c r="CS26" i="36"/>
  <c r="CW26" i="37"/>
  <c r="CS25" i="36"/>
  <c r="CW25" i="37"/>
  <c r="CW24" i="37"/>
  <c r="CW21" i="37"/>
  <c r="CS20" i="36"/>
  <c r="CW20" i="37"/>
  <c r="CS16" i="36"/>
  <c r="CW16" i="37"/>
  <c r="CS15" i="36"/>
  <c r="CW15" i="37"/>
  <c r="CS17" i="36"/>
  <c r="CW17" i="37"/>
  <c r="CS18" i="36"/>
  <c r="CW18" i="37"/>
  <c r="CR13" i="54"/>
  <c r="AD31" i="57"/>
  <c r="CM13" i="53"/>
  <c r="CI13" i="36"/>
  <c r="CQ13" i="36"/>
  <c r="CW13" i="53"/>
  <c r="AC18" i="58"/>
  <c r="AC24" i="58"/>
  <c r="S16" i="58"/>
  <c r="AC29" i="58"/>
  <c r="AN18" i="57"/>
  <c r="AN21" i="57"/>
  <c r="AD20" i="57"/>
  <c r="AA18" i="56"/>
  <c r="AN19" i="57"/>
  <c r="R16" i="58"/>
  <c r="AB26" i="58"/>
  <c r="AN28" i="57"/>
  <c r="AD28" i="57"/>
  <c r="AB28" i="58"/>
  <c r="R15" i="58"/>
  <c r="AN29" i="57"/>
  <c r="AN27" i="57"/>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K29" i="56"/>
  <c r="AN15" i="57"/>
  <c r="AD32" i="57"/>
  <c r="AD24" i="57"/>
  <c r="AD16" i="57"/>
  <c r="AD19" i="57"/>
  <c r="AB23" i="58"/>
  <c r="AA28" i="56"/>
  <c r="AK26" i="56"/>
  <c r="AN22" i="57"/>
  <c r="AN31" i="57"/>
  <c r="AN23" i="57"/>
  <c r="AB32" i="58"/>
  <c r="AB16" i="58"/>
  <c r="AB18" i="58"/>
  <c r="AB29" i="58"/>
  <c r="AD30" i="57"/>
  <c r="AD22" i="57"/>
  <c r="AD23" i="57"/>
  <c r="AD29" i="57"/>
  <c r="AD21" i="57"/>
  <c r="AD15" i="57"/>
  <c r="AB15" i="58"/>
  <c r="AB19" i="58"/>
  <c r="AA16" i="56"/>
  <c r="AA23" i="56"/>
  <c r="Q16" i="56"/>
  <c r="AK25" i="56"/>
  <c r="AA17" i="56"/>
  <c r="AK23" i="56"/>
  <c r="AA31" i="56"/>
  <c r="AK22" i="56"/>
  <c r="Q15" i="56"/>
  <c r="AA32" i="56"/>
  <c r="AA15" i="56"/>
  <c r="AK30" i="56"/>
  <c r="AK28" i="56"/>
  <c r="T15" i="57"/>
  <c r="AD26" i="57"/>
  <c r="AD18" i="57"/>
  <c r="AD33" i="57"/>
  <c r="AD25" i="57"/>
  <c r="AD17" i="57"/>
  <c r="AB27" i="58"/>
  <c r="AK31" i="56"/>
  <c r="AA30" i="56"/>
  <c r="AA22" i="56"/>
  <c r="AA29" i="56"/>
  <c r="AN33" i="57"/>
  <c r="AN25" i="57"/>
  <c r="AN17" i="57"/>
  <c r="AN32" i="57"/>
  <c r="AN24" i="57"/>
  <c r="AN16" i="57"/>
  <c r="AB20" i="58"/>
  <c r="AB22" i="58"/>
  <c r="AB33" i="58"/>
  <c r="AB17" i="58"/>
  <c r="AE31" i="56"/>
  <c r="AE29" i="56"/>
  <c r="AE26" i="56"/>
  <c r="AE25" i="56"/>
  <c r="AE22" i="56"/>
  <c r="AE23" i="56"/>
  <c r="AE32" i="56"/>
  <c r="AE16" i="56"/>
  <c r="AE21" i="56"/>
  <c r="U15" i="56"/>
  <c r="AE18" i="56"/>
  <c r="AO24" i="56"/>
  <c r="AE28" i="56"/>
  <c r="AE19" i="56"/>
  <c r="AE17" i="56"/>
  <c r="AE33" i="56"/>
  <c r="AE30" i="56"/>
  <c r="AE24" i="56"/>
  <c r="AE34" i="56"/>
  <c r="AE27" i="56"/>
  <c r="AO28" i="56"/>
  <c r="U16" i="56"/>
  <c r="AK17" i="56"/>
  <c r="AA24" i="56"/>
  <c r="AA27" i="56"/>
  <c r="AA33" i="56"/>
  <c r="AK32" i="56"/>
  <c r="AK16" i="56"/>
  <c r="AA25" i="56"/>
  <c r="M19" i="53"/>
  <c r="CS65" i="54"/>
  <c r="L21" i="57"/>
  <c r="AF21" i="57" s="1"/>
  <c r="CG29" i="53"/>
  <c r="CT60" i="36"/>
  <c r="M31" i="28"/>
  <c r="CT56" i="36"/>
  <c r="M31" i="58" s="1"/>
  <c r="AL31" i="58" s="1"/>
  <c r="M25" i="28"/>
  <c r="CT52" i="36"/>
  <c r="M25" i="58" s="1"/>
  <c r="AL25" i="58" s="1"/>
  <c r="M21" i="28"/>
  <c r="CT48" i="36"/>
  <c r="M21" i="58" s="1"/>
  <c r="AL21" i="58" s="1"/>
  <c r="M29" i="28"/>
  <c r="CT44" i="36"/>
  <c r="M29" i="58" s="1"/>
  <c r="AL29" i="58" s="1"/>
  <c r="M20" i="28"/>
  <c r="CT40" i="36"/>
  <c r="M20" i="58" s="1"/>
  <c r="M17" i="28"/>
  <c r="CT36" i="36"/>
  <c r="M17" i="58" s="1"/>
  <c r="AL17" i="58" s="1"/>
  <c r="CT21" i="36"/>
  <c r="AK63" i="36"/>
  <c r="AK54" i="36"/>
  <c r="AK45" i="36"/>
  <c r="AH31" i="37"/>
  <c r="AH22" i="36"/>
  <c r="AH31" i="36" s="1"/>
  <c r="AW51" i="36"/>
  <c r="AO31" i="37"/>
  <c r="AO22" i="36"/>
  <c r="AO31" i="36" s="1"/>
  <c r="BF31" i="37"/>
  <c r="BF22" i="36"/>
  <c r="BF31" i="36" s="1"/>
  <c r="BI18" i="36"/>
  <c r="F22" i="36"/>
  <c r="M33" i="57"/>
  <c r="CS58" i="36"/>
  <c r="L27" i="28"/>
  <c r="CS54" i="36"/>
  <c r="L23" i="28"/>
  <c r="CS50" i="36"/>
  <c r="L30" i="28"/>
  <c r="CS46" i="36"/>
  <c r="L28" i="28"/>
  <c r="CS42" i="36"/>
  <c r="L19" i="28"/>
  <c r="CS38" i="36"/>
  <c r="L15" i="28"/>
  <c r="CS34" i="36"/>
  <c r="AK57" i="36"/>
  <c r="AW59" i="36"/>
  <c r="AW42" i="36"/>
  <c r="AW39" i="36"/>
  <c r="BH29" i="36"/>
  <c r="O27" i="28"/>
  <c r="CV54" i="36"/>
  <c r="O27" i="58" s="1"/>
  <c r="O23" i="28"/>
  <c r="CV50" i="36"/>
  <c r="O23" i="58" s="1"/>
  <c r="O30" i="28"/>
  <c r="CV46" i="36"/>
  <c r="O30" i="58" s="1"/>
  <c r="O28" i="28"/>
  <c r="CV42" i="36"/>
  <c r="O28" i="58" s="1"/>
  <c r="O19" i="28"/>
  <c r="CV38" i="36"/>
  <c r="O19" i="58" s="1"/>
  <c r="O15" i="28"/>
  <c r="CV34" i="36"/>
  <c r="O15" i="58" s="1"/>
  <c r="CV25" i="36"/>
  <c r="AE19" i="36"/>
  <c r="AK15" i="36"/>
  <c r="AW29" i="37"/>
  <c r="AW29" i="36" s="1"/>
  <c r="AQ29" i="36"/>
  <c r="AV19" i="36"/>
  <c r="AW17" i="36"/>
  <c r="BI55" i="36"/>
  <c r="BI27" i="36"/>
  <c r="BH19" i="36"/>
  <c r="BI17" i="36"/>
  <c r="CV76" i="36"/>
  <c r="N26" i="28"/>
  <c r="CU53" i="36"/>
  <c r="N26" i="58" s="1"/>
  <c r="N22" i="28"/>
  <c r="CU49" i="36"/>
  <c r="N22" i="58" s="1"/>
  <c r="CU41" i="36"/>
  <c r="N18" i="28"/>
  <c r="CU37" i="36"/>
  <c r="N18" i="58" s="1"/>
  <c r="AM18" i="58" s="1"/>
  <c r="CU17" i="36"/>
  <c r="AK51" i="36"/>
  <c r="AK42" i="36"/>
  <c r="AI93" i="37"/>
  <c r="AI95" i="37"/>
  <c r="AW16" i="36"/>
  <c r="BI21" i="36"/>
  <c r="BB31" i="37"/>
  <c r="BB22" i="36"/>
  <c r="BB31" i="36" s="1"/>
  <c r="BI65" i="37"/>
  <c r="BI43" i="36"/>
  <c r="AK19" i="37"/>
  <c r="AK19" i="36" s="1"/>
  <c r="AJ19" i="36"/>
  <c r="CU65" i="54"/>
  <c r="N15" i="57"/>
  <c r="M32" i="28"/>
  <c r="CT55" i="36"/>
  <c r="M32" i="58" s="1"/>
  <c r="M24" i="28"/>
  <c r="CT51" i="36"/>
  <c r="M24" i="58" s="1"/>
  <c r="CT43" i="36"/>
  <c r="M33" i="28"/>
  <c r="CT39" i="36"/>
  <c r="M16" i="28"/>
  <c r="CT35" i="36"/>
  <c r="M16" i="58" s="1"/>
  <c r="AJ29" i="36"/>
  <c r="AK27" i="36"/>
  <c r="BI38" i="36"/>
  <c r="AA34" i="56"/>
  <c r="AK24" i="56"/>
  <c r="AK15" i="56"/>
  <c r="AA21" i="56"/>
  <c r="CS61" i="36"/>
  <c r="CS57" i="36"/>
  <c r="L26" i="28"/>
  <c r="CS53" i="36"/>
  <c r="L22" i="28"/>
  <c r="CS49" i="36"/>
  <c r="CS45" i="36"/>
  <c r="CS41" i="36"/>
  <c r="L18" i="28"/>
  <c r="CS37" i="36"/>
  <c r="CS24" i="36"/>
  <c r="AW24" i="36"/>
  <c r="AN31" i="37"/>
  <c r="AN22" i="36"/>
  <c r="AN31" i="36" s="1"/>
  <c r="BI52" i="36"/>
  <c r="BI46" i="36"/>
  <c r="BE31" i="37"/>
  <c r="BE22" i="36"/>
  <c r="BE31" i="36" s="1"/>
  <c r="CV61" i="36"/>
  <c r="CV57" i="36"/>
  <c r="O26" i="28"/>
  <c r="CV53" i="36"/>
  <c r="O26" i="58" s="1"/>
  <c r="O22" i="28"/>
  <c r="CV49" i="36"/>
  <c r="O22" i="58" s="1"/>
  <c r="CV45" i="36"/>
  <c r="O18" i="28"/>
  <c r="CV37" i="36"/>
  <c r="O18" i="58" s="1"/>
  <c r="CV24" i="36"/>
  <c r="AK55" i="36"/>
  <c r="AK46" i="36"/>
  <c r="AW62" i="36"/>
  <c r="AW49" i="36"/>
  <c r="BI48" i="36"/>
  <c r="N31" i="28"/>
  <c r="CU56" i="36"/>
  <c r="N31" i="58" s="1"/>
  <c r="N25" i="28"/>
  <c r="CU52" i="36"/>
  <c r="N25" i="58" s="1"/>
  <c r="AM25" i="58" s="1"/>
  <c r="N21" i="28"/>
  <c r="CU48" i="36"/>
  <c r="N21" i="58" s="1"/>
  <c r="N29" i="28"/>
  <c r="CU44" i="36"/>
  <c r="N29" i="58" s="1"/>
  <c r="N20" i="28"/>
  <c r="CU40" i="36"/>
  <c r="N20" i="58" s="1"/>
  <c r="AM20" i="58" s="1"/>
  <c r="N17" i="28"/>
  <c r="CU36" i="36"/>
  <c r="N17" i="58" s="1"/>
  <c r="CU27" i="36"/>
  <c r="CU21" i="36"/>
  <c r="AK58" i="36"/>
  <c r="AK40" i="36"/>
  <c r="AK25" i="36"/>
  <c r="AD31" i="37"/>
  <c r="AD22" i="36"/>
  <c r="AD31" i="36" s="1"/>
  <c r="AW57" i="36"/>
  <c r="AW53" i="36"/>
  <c r="AW26" i="36"/>
  <c r="AU31" i="37"/>
  <c r="AU22" i="36"/>
  <c r="AU31" i="36" s="1"/>
  <c r="AK65" i="37"/>
  <c r="AK43" i="36"/>
  <c r="CU62" i="36"/>
  <c r="M27" i="28"/>
  <c r="CT54" i="36"/>
  <c r="M27" i="58" s="1"/>
  <c r="AL27" i="58" s="1"/>
  <c r="M23" i="28"/>
  <c r="CT50" i="36"/>
  <c r="M23" i="58" s="1"/>
  <c r="AL23" i="58" s="1"/>
  <c r="M30" i="28"/>
  <c r="CT46" i="36"/>
  <c r="M30" i="58" s="1"/>
  <c r="AL30" i="58" s="1"/>
  <c r="M28" i="28"/>
  <c r="CT42" i="36"/>
  <c r="M28" i="58" s="1"/>
  <c r="AL28" i="58" s="1"/>
  <c r="M19" i="28"/>
  <c r="CT38" i="36"/>
  <c r="M19" i="58" s="1"/>
  <c r="AL19" i="58" s="1"/>
  <c r="M15" i="28"/>
  <c r="CT34" i="36"/>
  <c r="M15" i="58" s="1"/>
  <c r="AL15" i="58" s="1"/>
  <c r="CT25" i="36"/>
  <c r="CT62" i="36"/>
  <c r="AK61" i="36"/>
  <c r="AK47" i="36"/>
  <c r="AK38" i="36"/>
  <c r="AC31" i="37"/>
  <c r="AC22" i="36"/>
  <c r="AC31" i="36" s="1"/>
  <c r="AW46" i="36"/>
  <c r="AT31" i="37"/>
  <c r="AT22" i="36"/>
  <c r="AT31" i="36" s="1"/>
  <c r="AW18" i="36"/>
  <c r="BI44" i="36"/>
  <c r="BA31" i="37"/>
  <c r="BA22" i="36"/>
  <c r="BA31" i="36" s="1"/>
  <c r="BI16" i="36"/>
  <c r="CV84" i="36"/>
  <c r="CS60" i="36"/>
  <c r="L31" i="28"/>
  <c r="CS56" i="36"/>
  <c r="L25" i="28"/>
  <c r="CS52" i="36"/>
  <c r="L21" i="28"/>
  <c r="CS48" i="36"/>
  <c r="L29" i="28"/>
  <c r="CS44" i="36"/>
  <c r="L20" i="28"/>
  <c r="CS40" i="36"/>
  <c r="L17" i="28"/>
  <c r="CS36" i="36"/>
  <c r="CS21" i="36"/>
  <c r="CS63" i="36"/>
  <c r="AK59" i="36"/>
  <c r="AG31" i="37"/>
  <c r="AG22" i="36"/>
  <c r="AG31" i="36" s="1"/>
  <c r="AW54" i="36"/>
  <c r="BI62" i="36"/>
  <c r="BI50" i="36"/>
  <c r="BI40" i="36"/>
  <c r="BI29" i="37"/>
  <c r="BI29" i="36" s="1"/>
  <c r="BC29" i="36"/>
  <c r="L33" i="57"/>
  <c r="AF33" i="57" s="1"/>
  <c r="O31" i="28"/>
  <c r="CV56" i="36"/>
  <c r="O31" i="58" s="1"/>
  <c r="O25" i="28"/>
  <c r="CV52" i="36"/>
  <c r="O25" i="58" s="1"/>
  <c r="O21" i="28"/>
  <c r="CV48" i="36"/>
  <c r="O21" i="58" s="1"/>
  <c r="O29" i="28"/>
  <c r="CV44" i="36"/>
  <c r="O29" i="58" s="1"/>
  <c r="O20" i="28"/>
  <c r="CV40" i="36"/>
  <c r="O20" i="58" s="1"/>
  <c r="O17" i="28"/>
  <c r="CV36" i="36"/>
  <c r="O17" i="58" s="1"/>
  <c r="CV21" i="36"/>
  <c r="CV16" i="36"/>
  <c r="AK44" i="36"/>
  <c r="AF22" i="36"/>
  <c r="AF31" i="36" s="1"/>
  <c r="AK17" i="36"/>
  <c r="AW40" i="36"/>
  <c r="AW19" i="37"/>
  <c r="AQ19" i="36"/>
  <c r="BI25" i="36"/>
  <c r="BI19" i="37"/>
  <c r="BI19" i="36" s="1"/>
  <c r="BC19" i="36"/>
  <c r="CV80" i="36"/>
  <c r="CV68" i="36"/>
  <c r="N32" i="28"/>
  <c r="CU55" i="36"/>
  <c r="N32" i="58" s="1"/>
  <c r="N24" i="28"/>
  <c r="CU51" i="36"/>
  <c r="N24" i="58" s="1"/>
  <c r="AM24" i="58" s="1"/>
  <c r="CU47" i="36"/>
  <c r="CU43" i="36"/>
  <c r="N33" i="28"/>
  <c r="CU39" i="36"/>
  <c r="N16" i="28"/>
  <c r="CU35" i="36"/>
  <c r="N16" i="58" s="1"/>
  <c r="AM16" i="58" s="1"/>
  <c r="CU15" i="36"/>
  <c r="AK56" i="36"/>
  <c r="AK49" i="36"/>
  <c r="AW48" i="36"/>
  <c r="BI59" i="36"/>
  <c r="BI34" i="36"/>
  <c r="BG31" i="37"/>
  <c r="BG91" i="37" s="1"/>
  <c r="BG22" i="36"/>
  <c r="BG31" i="36" s="1"/>
  <c r="E22" i="36"/>
  <c r="F94" i="37"/>
  <c r="F95" i="37"/>
  <c r="AW65" i="37"/>
  <c r="AW43" i="36"/>
  <c r="CQ89" i="54"/>
  <c r="CV65" i="54"/>
  <c r="O17" i="57"/>
  <c r="CT65" i="54"/>
  <c r="M28" i="57"/>
  <c r="AL28" i="57" s="1"/>
  <c r="AW19" i="53"/>
  <c r="O33" i="57"/>
  <c r="M26" i="28"/>
  <c r="CT53" i="36"/>
  <c r="M26" i="58" s="1"/>
  <c r="M22" i="28"/>
  <c r="CT49" i="36"/>
  <c r="M22" i="58" s="1"/>
  <c r="AL22" i="58" s="1"/>
  <c r="CT45" i="36"/>
  <c r="CT41" i="36"/>
  <c r="M18" i="28"/>
  <c r="CT37" i="36"/>
  <c r="M18" i="58" s="1"/>
  <c r="CT24" i="36"/>
  <c r="AK29" i="37"/>
  <c r="AK29" i="36" s="1"/>
  <c r="AE29" i="36"/>
  <c r="CV63" i="36"/>
  <c r="CS59" i="36"/>
  <c r="L32" i="28"/>
  <c r="CS55" i="36"/>
  <c r="L24" i="28"/>
  <c r="CS51" i="36"/>
  <c r="CS47" i="36"/>
  <c r="CS43" i="36"/>
  <c r="L33" i="28"/>
  <c r="CS39" i="36"/>
  <c r="L16" i="28"/>
  <c r="CS35" i="36"/>
  <c r="AK48" i="36"/>
  <c r="AW52" i="36"/>
  <c r="AW25" i="36"/>
  <c r="AS31" i="37"/>
  <c r="AS22" i="36"/>
  <c r="AS31" i="36" s="1"/>
  <c r="BI54" i="36"/>
  <c r="BI47" i="36"/>
  <c r="AZ31" i="37"/>
  <c r="AZ22" i="36"/>
  <c r="AZ31" i="36" s="1"/>
  <c r="BI15" i="36"/>
  <c r="CV59" i="36"/>
  <c r="O32" i="28"/>
  <c r="CV55" i="36"/>
  <c r="O32" i="58" s="1"/>
  <c r="O24" i="28"/>
  <c r="CV51" i="36"/>
  <c r="O24" i="58" s="1"/>
  <c r="CV43" i="36"/>
  <c r="O33" i="28"/>
  <c r="CV39" i="36"/>
  <c r="O16" i="28"/>
  <c r="CV35" i="36"/>
  <c r="O16" i="58" s="1"/>
  <c r="CV26" i="36"/>
  <c r="AK60" i="36"/>
  <c r="AK53" i="36"/>
  <c r="AW50" i="36"/>
  <c r="AW47" i="36"/>
  <c r="BI45" i="36"/>
  <c r="CU58" i="36"/>
  <c r="N27" i="28"/>
  <c r="CU54" i="36"/>
  <c r="N27" i="58" s="1"/>
  <c r="N23" i="28"/>
  <c r="CU50" i="36"/>
  <c r="N23" i="58" s="1"/>
  <c r="N30" i="28"/>
  <c r="CU46" i="36"/>
  <c r="N30" i="58" s="1"/>
  <c r="AM30" i="58" s="1"/>
  <c r="N28" i="28"/>
  <c r="CU42" i="36"/>
  <c r="N28" i="58" s="1"/>
  <c r="AM28" i="58" s="1"/>
  <c r="N19" i="28"/>
  <c r="CU38" i="36"/>
  <c r="N19" i="58" s="1"/>
  <c r="AM19" i="58" s="1"/>
  <c r="N15" i="28"/>
  <c r="CU34" i="36"/>
  <c r="CU25" i="36"/>
  <c r="AW58" i="36"/>
  <c r="AW55" i="36"/>
  <c r="AW36" i="36"/>
  <c r="AP31" i="37"/>
  <c r="AP91" i="37" s="1"/>
  <c r="AP22" i="36"/>
  <c r="AP31" i="36" s="1"/>
  <c r="BI56" i="36"/>
  <c r="BI51" i="36"/>
  <c r="E10" i="58"/>
  <c r="CS13" i="36"/>
  <c r="AD89" i="36"/>
  <c r="AI89" i="36"/>
  <c r="AI91" i="36" s="1"/>
  <c r="BB89" i="36"/>
  <c r="BG89" i="36"/>
  <c r="G34" i="58"/>
  <c r="AI16" i="58"/>
  <c r="H34" i="58"/>
  <c r="AG15" i="58"/>
  <c r="AI25" i="58"/>
  <c r="AG17" i="58"/>
  <c r="AH24" i="58"/>
  <c r="AI23" i="58"/>
  <c r="AG19" i="58"/>
  <c r="K19" i="58"/>
  <c r="K31" i="58"/>
  <c r="AG31" i="58"/>
  <c r="K33" i="58"/>
  <c r="AG30" i="58"/>
  <c r="K28" i="58"/>
  <c r="AJ28" i="58" s="1"/>
  <c r="AI30" i="58"/>
  <c r="AG29" i="58"/>
  <c r="AI33" i="58"/>
  <c r="AI22" i="58"/>
  <c r="AH25" i="58"/>
  <c r="AG27" i="58"/>
  <c r="AI29" i="58"/>
  <c r="AG25" i="58"/>
  <c r="K26" i="58"/>
  <c r="AI17" i="58"/>
  <c r="AI21" i="58"/>
  <c r="AI32" i="58"/>
  <c r="K22" i="58"/>
  <c r="K32" i="58"/>
  <c r="AI27" i="58"/>
  <c r="AH19" i="58"/>
  <c r="AG21" i="58"/>
  <c r="AI19"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AK22" i="54"/>
  <c r="AK31" i="54" s="1"/>
  <c r="AE31" i="54"/>
  <c r="CV69" i="54"/>
  <c r="CV72" i="54" s="1"/>
  <c r="BU19" i="54"/>
  <c r="BO94" i="54"/>
  <c r="BO93" i="54"/>
  <c r="BO96" i="54"/>
  <c r="L31" i="54"/>
  <c r="F94" i="54"/>
  <c r="F91" i="54"/>
  <c r="F96" i="54"/>
  <c r="F93" i="54"/>
  <c r="O31" i="54"/>
  <c r="S22" i="54"/>
  <c r="AW65" i="54"/>
  <c r="CG19" i="54"/>
  <c r="CG65" i="54"/>
  <c r="BU31" i="54"/>
  <c r="BU95" i="54" s="1"/>
  <c r="CV22" i="54"/>
  <c r="CV31" i="54" s="1"/>
  <c r="CV95" i="54" s="1"/>
  <c r="CL31" i="54"/>
  <c r="CL95" i="54" s="1"/>
  <c r="M29" i="54"/>
  <c r="CA31" i="54"/>
  <c r="CG22" i="54"/>
  <c r="BI22" i="54"/>
  <c r="BI31" i="54" s="1"/>
  <c r="BC31" i="54"/>
  <c r="CN31" i="54"/>
  <c r="BI65" i="54"/>
  <c r="CI22" i="54"/>
  <c r="CM22" i="54" s="1"/>
  <c r="M22" i="54"/>
  <c r="G31" i="54"/>
  <c r="W94" i="54"/>
  <c r="W91" i="54"/>
  <c r="W93" i="54"/>
  <c r="W96" i="54"/>
  <c r="CL89" i="54"/>
  <c r="BQ94" i="54"/>
  <c r="BQ96" i="54"/>
  <c r="BQ93" i="54"/>
  <c r="CV19" i="54"/>
  <c r="BT31" i="54"/>
  <c r="BT95" i="54" s="1"/>
  <c r="CJ31" i="54"/>
  <c r="M65" i="54"/>
  <c r="BH31" i="54"/>
  <c r="AQ31" i="54"/>
  <c r="AW22" i="54"/>
  <c r="AW31" i="54" s="1"/>
  <c r="CU22" i="54"/>
  <c r="CK31" i="54"/>
  <c r="BP94" i="54"/>
  <c r="BP93" i="54"/>
  <c r="BP96" i="54"/>
  <c r="AK65" i="54"/>
  <c r="M13" i="54"/>
  <c r="CQ89" i="53"/>
  <c r="D31" i="53"/>
  <c r="G22" i="53"/>
  <c r="CJ22" i="53"/>
  <c r="CI31" i="53"/>
  <c r="CS22" i="53"/>
  <c r="BK94" i="53"/>
  <c r="BK96" i="53"/>
  <c r="BK93" i="53"/>
  <c r="AK65" i="53"/>
  <c r="BI22" i="53"/>
  <c r="BI31" i="53" s="1"/>
  <c r="BC31" i="53"/>
  <c r="CV69" i="53"/>
  <c r="CV72" i="53" s="1"/>
  <c r="CG65" i="53"/>
  <c r="AE31" i="53"/>
  <c r="CV22" i="53"/>
  <c r="CL31" i="53"/>
  <c r="CL95" i="53" s="1"/>
  <c r="CK22" i="53"/>
  <c r="E31" i="53"/>
  <c r="CL72" i="53"/>
  <c r="CL89" i="53" s="1"/>
  <c r="CO22" i="53"/>
  <c r="CO31" i="53" s="1"/>
  <c r="CQ31" i="53"/>
  <c r="CQ95" i="53" s="1"/>
  <c r="BO31" i="53"/>
  <c r="BO95" i="53" s="1"/>
  <c r="BU22" i="53"/>
  <c r="BU31" i="53" s="1"/>
  <c r="BU95" i="53" s="1"/>
  <c r="M65" i="53"/>
  <c r="Y65" i="53"/>
  <c r="BU65" i="53"/>
  <c r="AW22" i="53"/>
  <c r="AW31" i="53" s="1"/>
  <c r="AQ31" i="53"/>
  <c r="CT65" i="53"/>
  <c r="CS65" i="53"/>
  <c r="CV29" i="53"/>
  <c r="BS94" i="53"/>
  <c r="BS91" i="53"/>
  <c r="BS96" i="53"/>
  <c r="BS93" i="53"/>
  <c r="CS19" i="53"/>
  <c r="Y22" i="53"/>
  <c r="Y31" i="53" s="1"/>
  <c r="S31" i="53"/>
  <c r="AJ22" i="53"/>
  <c r="AJ31" i="53" s="1"/>
  <c r="BB94" i="53"/>
  <c r="BB91" i="53"/>
  <c r="BB96" i="53"/>
  <c r="BB93" i="53"/>
  <c r="BT31" i="53"/>
  <c r="BT95" i="53" s="1"/>
  <c r="CG19" i="53"/>
  <c r="CU65" i="53"/>
  <c r="L31" i="53"/>
  <c r="BP94" i="53"/>
  <c r="BP96" i="53"/>
  <c r="BP93" i="53"/>
  <c r="BW31" i="53"/>
  <c r="CA22" i="53"/>
  <c r="AW65" i="53"/>
  <c r="AE31" i="37"/>
  <c r="AR31" i="37"/>
  <c r="AV22" i="37"/>
  <c r="AQ22" i="37"/>
  <c r="AQ22" i="36" s="1"/>
  <c r="AM31" i="37"/>
  <c r="AY31" i="37"/>
  <c r="BC22" i="37"/>
  <c r="BC22" i="36" s="1"/>
  <c r="BD31" i="37"/>
  <c r="BH22" i="37"/>
  <c r="F91" i="37"/>
  <c r="F93" i="37"/>
  <c r="F96" i="37"/>
  <c r="AK33" i="56" l="1"/>
  <c r="AG22" i="58"/>
  <c r="BC31" i="36"/>
  <c r="AQ31" i="36"/>
  <c r="AH30" i="58"/>
  <c r="AH18" i="58"/>
  <c r="AE31" i="36"/>
  <c r="AG23" i="58"/>
  <c r="AH16" i="58"/>
  <c r="AJ31" i="37"/>
  <c r="F11" i="52"/>
  <c r="AH23" i="58"/>
  <c r="AM23" i="58"/>
  <c r="AH27" i="58"/>
  <c r="AM27" i="58"/>
  <c r="AH32" i="58"/>
  <c r="AM32" i="58"/>
  <c r="AH17" i="58"/>
  <c r="AM17" i="58"/>
  <c r="AH29" i="58"/>
  <c r="AM29" i="58"/>
  <c r="AH21" i="58"/>
  <c r="AM21" i="58"/>
  <c r="AH31" i="58"/>
  <c r="AM31" i="58"/>
  <c r="AH15" i="57"/>
  <c r="AM15" i="57"/>
  <c r="AH22" i="58"/>
  <c r="AM22" i="58"/>
  <c r="AH26" i="58"/>
  <c r="AM26" i="58"/>
  <c r="N34" i="56"/>
  <c r="AH34" i="56" s="1"/>
  <c r="AH33" i="56"/>
  <c r="AM33" i="56"/>
  <c r="AH33" i="57"/>
  <c r="AM33" i="57"/>
  <c r="AB34" i="58"/>
  <c r="AG18" i="58"/>
  <c r="AL18" i="58"/>
  <c r="AG26" i="58"/>
  <c r="AL26" i="58"/>
  <c r="AG16" i="58"/>
  <c r="AL16" i="58"/>
  <c r="AG24" i="58"/>
  <c r="AL24" i="58"/>
  <c r="AG32" i="58"/>
  <c r="AL32" i="58"/>
  <c r="AG33" i="57"/>
  <c r="AL33" i="57"/>
  <c r="AG20" i="58"/>
  <c r="AL20" i="58"/>
  <c r="P18" i="56"/>
  <c r="AF18" i="56"/>
  <c r="P29" i="56"/>
  <c r="AF29" i="56"/>
  <c r="P15" i="56"/>
  <c r="AF15" i="56"/>
  <c r="P26" i="56"/>
  <c r="AF26" i="56"/>
  <c r="P21" i="56"/>
  <c r="AF21" i="56"/>
  <c r="P19" i="56"/>
  <c r="AF19" i="56"/>
  <c r="P16" i="56"/>
  <c r="AF16" i="56"/>
  <c r="P32" i="56"/>
  <c r="AF32" i="56"/>
  <c r="P23" i="56"/>
  <c r="AF23" i="56"/>
  <c r="P30" i="56"/>
  <c r="AF30" i="56"/>
  <c r="P20" i="56"/>
  <c r="AF20" i="56"/>
  <c r="P17" i="56"/>
  <c r="AF17" i="56"/>
  <c r="P22" i="56"/>
  <c r="AF22" i="56"/>
  <c r="P31" i="56"/>
  <c r="AF31" i="56"/>
  <c r="P25" i="56"/>
  <c r="AF25" i="56"/>
  <c r="P27" i="56"/>
  <c r="AF27" i="56"/>
  <c r="M34" i="56"/>
  <c r="AG34" i="56" s="1"/>
  <c r="AG33" i="56"/>
  <c r="AL33" i="56"/>
  <c r="P20" i="57"/>
  <c r="AJ20" i="57" s="1"/>
  <c r="AF20" i="57"/>
  <c r="P24" i="57"/>
  <c r="AJ24" i="57" s="1"/>
  <c r="AF24" i="57"/>
  <c r="P26" i="57"/>
  <c r="AJ26" i="57" s="1"/>
  <c r="AF26" i="57"/>
  <c r="P31" i="57"/>
  <c r="AJ31" i="57" s="1"/>
  <c r="AF31" i="57"/>
  <c r="P29" i="57"/>
  <c r="AJ29" i="57" s="1"/>
  <c r="AF29" i="57"/>
  <c r="P22" i="57"/>
  <c r="AJ22" i="57" s="1"/>
  <c r="AF22" i="57"/>
  <c r="P30" i="57"/>
  <c r="AJ30" i="57" s="1"/>
  <c r="AF30" i="57"/>
  <c r="P16" i="57"/>
  <c r="AJ16" i="57" s="1"/>
  <c r="AF16" i="57"/>
  <c r="P19" i="57"/>
  <c r="AJ19" i="57" s="1"/>
  <c r="AF19" i="57"/>
  <c r="P32" i="57"/>
  <c r="AJ32" i="57" s="1"/>
  <c r="AF32" i="57"/>
  <c r="P27" i="57"/>
  <c r="AJ27" i="57" s="1"/>
  <c r="AF27" i="57"/>
  <c r="P23" i="57"/>
  <c r="AJ23" i="57" s="1"/>
  <c r="AF23" i="57"/>
  <c r="P25" i="57"/>
  <c r="AJ25" i="57" s="1"/>
  <c r="AF25" i="57"/>
  <c r="CV87" i="36"/>
  <c r="CQ96" i="54"/>
  <c r="CQ94" i="54"/>
  <c r="CQ93" i="54"/>
  <c r="CQ91" i="54"/>
  <c r="CT22" i="54"/>
  <c r="CT31" i="54" s="1"/>
  <c r="CO31" i="54"/>
  <c r="P28" i="57"/>
  <c r="CU31" i="54"/>
  <c r="P17" i="57"/>
  <c r="AJ17" i="57" s="1"/>
  <c r="CW29" i="54"/>
  <c r="CV89" i="54"/>
  <c r="CV91" i="54" s="1"/>
  <c r="O34" i="57"/>
  <c r="M31" i="54"/>
  <c r="CW65" i="54"/>
  <c r="CW19" i="54"/>
  <c r="E11" i="52"/>
  <c r="BB91" i="36"/>
  <c r="AU91" i="36"/>
  <c r="D11" i="52"/>
  <c r="CW20" i="36"/>
  <c r="CV89" i="53"/>
  <c r="CW28" i="36"/>
  <c r="P33" i="56"/>
  <c r="CR65" i="36"/>
  <c r="CW19" i="53"/>
  <c r="CW18" i="36"/>
  <c r="CR22" i="53"/>
  <c r="CR31" i="53"/>
  <c r="CW65" i="53"/>
  <c r="L34" i="56"/>
  <c r="AF34" i="56" s="1"/>
  <c r="CW29" i="53"/>
  <c r="CM22" i="53"/>
  <c r="CS31" i="53"/>
  <c r="BG91" i="36"/>
  <c r="CW60" i="36"/>
  <c r="AD91" i="36"/>
  <c r="CW39" i="36"/>
  <c r="CW43" i="36"/>
  <c r="CW59" i="36"/>
  <c r="CW57" i="36"/>
  <c r="CW61" i="36"/>
  <c r="CW47" i="36"/>
  <c r="L29" i="58"/>
  <c r="CW44" i="36"/>
  <c r="L24" i="58"/>
  <c r="CW51" i="36"/>
  <c r="L20" i="58"/>
  <c r="CW40" i="36"/>
  <c r="L31" i="58"/>
  <c r="CW56" i="36"/>
  <c r="L26" i="58"/>
  <c r="CW53" i="36"/>
  <c r="L28" i="58"/>
  <c r="P28" i="58" s="1"/>
  <c r="CW42" i="36"/>
  <c r="CW58" i="36"/>
  <c r="CW63" i="36"/>
  <c r="L30" i="58"/>
  <c r="CW46" i="36"/>
  <c r="L32" i="58"/>
  <c r="CW55" i="36"/>
  <c r="L21" i="58"/>
  <c r="CW48" i="36"/>
  <c r="CW41" i="36"/>
  <c r="L18" i="58"/>
  <c r="CW37" i="36"/>
  <c r="CW45" i="36"/>
  <c r="L15" i="58"/>
  <c r="AF15" i="58" s="1"/>
  <c r="CW34" i="36"/>
  <c r="L23" i="58"/>
  <c r="CW50" i="36"/>
  <c r="L16" i="58"/>
  <c r="CW35" i="36"/>
  <c r="O33" i="58"/>
  <c r="O34" i="58" s="1"/>
  <c r="L17" i="58"/>
  <c r="CW36" i="36"/>
  <c r="L25" i="58"/>
  <c r="CW52" i="36"/>
  <c r="L22" i="58"/>
  <c r="CW49" i="36"/>
  <c r="CW62" i="36"/>
  <c r="L19" i="58"/>
  <c r="CW38" i="36"/>
  <c r="L27" i="58"/>
  <c r="CW54" i="36"/>
  <c r="CW24" i="36"/>
  <c r="CW25" i="36"/>
  <c r="CW26" i="36"/>
  <c r="CW27" i="36"/>
  <c r="CW21" i="36"/>
  <c r="CW17" i="36"/>
  <c r="CW15" i="36"/>
  <c r="C11" i="52"/>
  <c r="CW16" i="36"/>
  <c r="CR13" i="36"/>
  <c r="CM13" i="36"/>
  <c r="CU13" i="36"/>
  <c r="CV13" i="36"/>
  <c r="F17" i="52"/>
  <c r="AV31" i="37"/>
  <c r="AV22" i="36"/>
  <c r="AV31" i="36" s="1"/>
  <c r="N33" i="58"/>
  <c r="AD95" i="37"/>
  <c r="AD94" i="37"/>
  <c r="AD93" i="37"/>
  <c r="AD91" i="37"/>
  <c r="AD96" i="37"/>
  <c r="BI65" i="36"/>
  <c r="AP93" i="36"/>
  <c r="AP95" i="36"/>
  <c r="AP96" i="36"/>
  <c r="AP94" i="36"/>
  <c r="CS65" i="36"/>
  <c r="AK65" i="36"/>
  <c r="M33" i="58"/>
  <c r="P21" i="57"/>
  <c r="AJ21" i="57" s="1"/>
  <c r="L34" i="57"/>
  <c r="AF34" i="57" s="1"/>
  <c r="M34" i="57"/>
  <c r="AG34" i="57" s="1"/>
  <c r="AK31" i="37"/>
  <c r="AD31" i="58"/>
  <c r="AN16" i="58"/>
  <c r="AN20" i="58"/>
  <c r="AN24" i="58"/>
  <c r="AN28" i="58"/>
  <c r="AN32" i="58"/>
  <c r="T16" i="58"/>
  <c r="AD15" i="58"/>
  <c r="AD17" i="58"/>
  <c r="AD21" i="58"/>
  <c r="AD25" i="58"/>
  <c r="AD29" i="58"/>
  <c r="AD33" i="58"/>
  <c r="AN19" i="58"/>
  <c r="AN23" i="58"/>
  <c r="AN27" i="58"/>
  <c r="AN31" i="58"/>
  <c r="AD34" i="58"/>
  <c r="AN17" i="58"/>
  <c r="AN21" i="58"/>
  <c r="AN25" i="58"/>
  <c r="AN29" i="58"/>
  <c r="AN33" i="58"/>
  <c r="T15" i="58"/>
  <c r="AN18" i="58"/>
  <c r="AN22" i="58"/>
  <c r="AN26" i="58"/>
  <c r="AN30" i="58"/>
  <c r="AD16" i="58"/>
  <c r="AD20" i="58"/>
  <c r="AD24" i="58"/>
  <c r="AD28" i="58"/>
  <c r="AD32" i="58"/>
  <c r="AN15" i="58"/>
  <c r="AD18" i="58"/>
  <c r="AD22" i="58"/>
  <c r="AD26" i="58"/>
  <c r="AD30" i="58"/>
  <c r="AD19" i="58"/>
  <c r="AD23" i="58"/>
  <c r="AD27" i="58"/>
  <c r="AP95" i="37"/>
  <c r="AP96" i="37"/>
  <c r="AP94" i="37"/>
  <c r="AP93" i="37"/>
  <c r="BG95" i="36"/>
  <c r="BG94" i="36"/>
  <c r="BG93" i="36"/>
  <c r="BG96" i="36"/>
  <c r="AW19" i="36"/>
  <c r="P33" i="57"/>
  <c r="AJ33" i="57" s="1"/>
  <c r="AU95" i="36"/>
  <c r="AU96" i="36"/>
  <c r="AU94" i="36"/>
  <c r="AU93" i="36"/>
  <c r="BB95" i="36"/>
  <c r="BB94" i="36"/>
  <c r="BB93" i="36"/>
  <c r="BB96" i="36"/>
  <c r="AJ22" i="36"/>
  <c r="AJ31" i="36" s="1"/>
  <c r="BH31" i="37"/>
  <c r="BH22" i="36"/>
  <c r="BH31" i="36" s="1"/>
  <c r="CU65" i="36"/>
  <c r="E15" i="52" s="1"/>
  <c r="N15" i="58"/>
  <c r="CV65" i="36"/>
  <c r="F15" i="52" s="1"/>
  <c r="L33" i="58"/>
  <c r="AF33" i="58" s="1"/>
  <c r="AP91" i="36"/>
  <c r="AW65" i="36"/>
  <c r="BG95" i="37"/>
  <c r="BG93" i="37"/>
  <c r="BG96" i="37"/>
  <c r="BG94" i="37"/>
  <c r="AU95" i="37"/>
  <c r="AU94" i="37"/>
  <c r="AU96" i="37"/>
  <c r="AU93" i="37"/>
  <c r="AD95" i="36"/>
  <c r="AD96" i="36"/>
  <c r="AD94" i="36"/>
  <c r="AD93" i="36"/>
  <c r="CT65" i="36"/>
  <c r="D15" i="52" s="1"/>
  <c r="N34" i="57"/>
  <c r="AH34" i="57" s="1"/>
  <c r="P15" i="57"/>
  <c r="AJ15" i="57" s="1"/>
  <c r="AU91" i="37"/>
  <c r="BB95" i="37"/>
  <c r="BB91" i="37"/>
  <c r="BB94" i="37"/>
  <c r="BB93" i="37"/>
  <c r="BB96" i="37"/>
  <c r="J34" i="58"/>
  <c r="AI34" i="58" s="1"/>
  <c r="AI15" i="58"/>
  <c r="K15" i="58"/>
  <c r="Z15" i="58" s="1"/>
  <c r="K16" i="58"/>
  <c r="I34" i="58"/>
  <c r="K30" i="58"/>
  <c r="K25" i="58"/>
  <c r="K21" i="58"/>
  <c r="AH20" i="58"/>
  <c r="K20" i="58"/>
  <c r="AI20" i="58"/>
  <c r="AI18" i="58"/>
  <c r="K23" i="58"/>
  <c r="K29" i="58"/>
  <c r="K17" i="58"/>
  <c r="K27" i="58"/>
  <c r="CT13" i="36"/>
  <c r="CW13" i="36" s="1"/>
  <c r="CG31" i="54"/>
  <c r="BT96" i="54"/>
  <c r="BT93" i="54"/>
  <c r="BT94" i="54"/>
  <c r="CI31" i="54"/>
  <c r="CS22" i="54"/>
  <c r="BU96" i="54"/>
  <c r="BU93" i="54"/>
  <c r="BU94" i="54"/>
  <c r="CL96" i="54"/>
  <c r="CL93" i="54"/>
  <c r="CL91" i="54"/>
  <c r="CL94" i="54"/>
  <c r="S31" i="54"/>
  <c r="Y22" i="54"/>
  <c r="Y31" i="54" s="1"/>
  <c r="CV94" i="54"/>
  <c r="CV96" i="54"/>
  <c r="CV93" i="54"/>
  <c r="CL96" i="53"/>
  <c r="CL93" i="53"/>
  <c r="CL94" i="53"/>
  <c r="CL91" i="53"/>
  <c r="BU96" i="53"/>
  <c r="BU93" i="53"/>
  <c r="BU94" i="53"/>
  <c r="BT96" i="53"/>
  <c r="BT93" i="53"/>
  <c r="BT94" i="53"/>
  <c r="BO96" i="53"/>
  <c r="BO93" i="53"/>
  <c r="BO94" i="53"/>
  <c r="AK22" i="53"/>
  <c r="AK31" i="53" s="1"/>
  <c r="CJ31" i="53"/>
  <c r="CT22" i="53"/>
  <c r="CT31" i="53" s="1"/>
  <c r="CV31" i="53"/>
  <c r="CV95" i="53" s="1"/>
  <c r="CA31" i="53"/>
  <c r="CG22" i="53"/>
  <c r="CK31" i="53"/>
  <c r="CU22" i="53"/>
  <c r="CU31" i="53" s="1"/>
  <c r="CQ94" i="53"/>
  <c r="CQ91" i="53"/>
  <c r="CQ96" i="53"/>
  <c r="CQ93" i="53"/>
  <c r="M22" i="53"/>
  <c r="M31" i="53" s="1"/>
  <c r="G31" i="53"/>
  <c r="AW22" i="37"/>
  <c r="AQ31" i="37"/>
  <c r="BI22" i="37"/>
  <c r="BC31" i="37"/>
  <c r="AC34" i="58" l="1"/>
  <c r="AM15" i="58"/>
  <c r="AH15" i="58"/>
  <c r="AH33" i="58"/>
  <c r="AM33" i="58"/>
  <c r="Z16" i="58"/>
  <c r="M34" i="58"/>
  <c r="AG34" i="58" s="1"/>
  <c r="AG33" i="58"/>
  <c r="AL33" i="58"/>
  <c r="P27" i="58"/>
  <c r="AJ27" i="58" s="1"/>
  <c r="AF27" i="58"/>
  <c r="P19" i="58"/>
  <c r="AJ19" i="58" s="1"/>
  <c r="AF19" i="58"/>
  <c r="P22" i="58"/>
  <c r="AJ22" i="58" s="1"/>
  <c r="AF22" i="58"/>
  <c r="P25" i="58"/>
  <c r="AJ25" i="58" s="1"/>
  <c r="AF25" i="58"/>
  <c r="P17" i="58"/>
  <c r="AJ17" i="58" s="1"/>
  <c r="AF17" i="58"/>
  <c r="P16" i="58"/>
  <c r="AJ16" i="58" s="1"/>
  <c r="AF16" i="58"/>
  <c r="P23" i="58"/>
  <c r="AJ23" i="58" s="1"/>
  <c r="AF23" i="58"/>
  <c r="P18" i="58"/>
  <c r="AF18" i="58"/>
  <c r="P21" i="58"/>
  <c r="AJ21" i="58" s="1"/>
  <c r="AF21" i="58"/>
  <c r="P32" i="58"/>
  <c r="AJ32" i="58" s="1"/>
  <c r="AF32" i="58"/>
  <c r="P30" i="58"/>
  <c r="AJ30" i="58" s="1"/>
  <c r="AF30" i="58"/>
  <c r="P26" i="58"/>
  <c r="AJ26" i="58" s="1"/>
  <c r="AF26" i="58"/>
  <c r="P31" i="58"/>
  <c r="AJ31" i="58" s="1"/>
  <c r="AF31" i="58"/>
  <c r="P20" i="58"/>
  <c r="AJ20" i="58" s="1"/>
  <c r="AF20" i="58"/>
  <c r="P24" i="58"/>
  <c r="AF24" i="58"/>
  <c r="P29" i="58"/>
  <c r="AJ29" i="58" s="1"/>
  <c r="AF29" i="58"/>
  <c r="P34" i="56"/>
  <c r="AJ34" i="56" s="1"/>
  <c r="AJ33" i="56"/>
  <c r="AO33" i="56"/>
  <c r="AJ27" i="56"/>
  <c r="AO27" i="56"/>
  <c r="AJ25" i="56"/>
  <c r="AO25" i="56"/>
  <c r="AJ31" i="56"/>
  <c r="AO31" i="56"/>
  <c r="AJ22" i="56"/>
  <c r="AO22" i="56"/>
  <c r="AJ17" i="56"/>
  <c r="AO17" i="56"/>
  <c r="AJ20" i="56"/>
  <c r="AO20" i="56"/>
  <c r="AJ30" i="56"/>
  <c r="AO30" i="56"/>
  <c r="AJ23" i="56"/>
  <c r="AO23" i="56"/>
  <c r="AJ32" i="56"/>
  <c r="AO32" i="56"/>
  <c r="AJ16" i="56"/>
  <c r="AO16" i="56"/>
  <c r="AJ19" i="56"/>
  <c r="AO19" i="56"/>
  <c r="AJ21" i="56"/>
  <c r="AO21" i="56"/>
  <c r="AJ26" i="56"/>
  <c r="AO26" i="56"/>
  <c r="AJ15" i="56"/>
  <c r="AO15" i="56"/>
  <c r="AJ29" i="56"/>
  <c r="AO29" i="56"/>
  <c r="AJ18" i="56"/>
  <c r="AO18" i="56"/>
  <c r="CR31" i="54"/>
  <c r="P34" i="57"/>
  <c r="AJ34" i="57" s="1"/>
  <c r="CS31" i="54"/>
  <c r="CW22" i="54"/>
  <c r="CM31" i="54"/>
  <c r="G11" i="52"/>
  <c r="CM31" i="53"/>
  <c r="CW22" i="53"/>
  <c r="CW31" i="53"/>
  <c r="CW65" i="36"/>
  <c r="P33" i="58"/>
  <c r="AJ33" i="58" s="1"/>
  <c r="N34" i="58"/>
  <c r="AH34" i="58" s="1"/>
  <c r="P15" i="58"/>
  <c r="AJ15" i="58" s="1"/>
  <c r="AK22" i="36"/>
  <c r="AK31" i="36" s="1"/>
  <c r="L34" i="58"/>
  <c r="AF34" i="58" s="1"/>
  <c r="BI31" i="37"/>
  <c r="BI22" i="36"/>
  <c r="BI31" i="36" s="1"/>
  <c r="AW31" i="37"/>
  <c r="AW22" i="36"/>
  <c r="AW31" i="36" s="1"/>
  <c r="C15" i="52"/>
  <c r="G15" i="52" s="1"/>
  <c r="AI24" i="58"/>
  <c r="K24" i="58"/>
  <c r="AJ24" i="58" s="1"/>
  <c r="K18" i="58"/>
  <c r="CG31" i="53"/>
  <c r="CV96" i="53"/>
  <c r="CV93" i="53"/>
  <c r="CV94" i="53"/>
  <c r="CV91" i="53"/>
  <c r="AJ18" i="58" l="1"/>
  <c r="CW31" i="54"/>
  <c r="P34" i="58"/>
  <c r="K34" i="58"/>
  <c r="AJ34" i="58" s="1"/>
  <c r="AI27" i="28" l="1"/>
  <c r="AH27" i="28"/>
  <c r="AG27" i="28"/>
  <c r="AF27" i="28"/>
  <c r="Z27" i="28"/>
  <c r="Y27" i="28"/>
  <c r="X27" i="28"/>
  <c r="W27" i="28"/>
  <c r="V27" i="28"/>
  <c r="AI26" i="28"/>
  <c r="AH26" i="28"/>
  <c r="AG26" i="28"/>
  <c r="AF26" i="28"/>
  <c r="Z26" i="28"/>
  <c r="Y26" i="28"/>
  <c r="X26" i="28"/>
  <c r="W26" i="28"/>
  <c r="V26" i="28"/>
  <c r="AI25" i="28"/>
  <c r="AH25" i="28"/>
  <c r="AG25" i="28"/>
  <c r="AF25" i="28"/>
  <c r="Z25" i="28"/>
  <c r="Y25" i="28"/>
  <c r="X25" i="28"/>
  <c r="W25" i="28"/>
  <c r="V25" i="28"/>
  <c r="AI24" i="28"/>
  <c r="AH24" i="28"/>
  <c r="AG24" i="28"/>
  <c r="AF24" i="28"/>
  <c r="Z24" i="28"/>
  <c r="Y24" i="28"/>
  <c r="X24" i="28"/>
  <c r="W24" i="28"/>
  <c r="V24" i="28"/>
  <c r="AI23" i="28"/>
  <c r="AH23" i="28"/>
  <c r="AG23" i="28"/>
  <c r="AF23" i="28"/>
  <c r="Z23" i="28"/>
  <c r="Y23" i="28"/>
  <c r="X23" i="28"/>
  <c r="W23" i="28"/>
  <c r="V23" i="28"/>
  <c r="K27" i="28"/>
  <c r="K26" i="28"/>
  <c r="K25" i="28"/>
  <c r="K24" i="28"/>
  <c r="K23" i="28"/>
  <c r="BW44" i="40" l="1"/>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Q87" i="37" l="1"/>
  <c r="CK65" i="37"/>
  <c r="CL65" i="37"/>
  <c r="CO65" i="37"/>
  <c r="CN65" i="37"/>
  <c r="CJ65" i="37"/>
  <c r="CP65" i="37"/>
  <c r="CI65" i="37"/>
  <c r="CQ65" i="37"/>
  <c r="CL87" i="37"/>
  <c r="L13" i="37"/>
  <c r="G13" i="37"/>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F53" i="37"/>
  <c r="CF53" i="36" s="1"/>
  <c r="CA53" i="37"/>
  <c r="CA53" i="36" s="1"/>
  <c r="CF52" i="37"/>
  <c r="CF52" i="36" s="1"/>
  <c r="CA52" i="37"/>
  <c r="CA52" i="36" s="1"/>
  <c r="CF51" i="37"/>
  <c r="CF51" i="36" s="1"/>
  <c r="CA51" i="37"/>
  <c r="CA51" i="36" s="1"/>
  <c r="CF50" i="37"/>
  <c r="CF50" i="36" s="1"/>
  <c r="CA50" i="37"/>
  <c r="CA50" i="36" s="1"/>
  <c r="BT53" i="37"/>
  <c r="BT53" i="36" s="1"/>
  <c r="BO53" i="37"/>
  <c r="BO53" i="36" s="1"/>
  <c r="BT52" i="37"/>
  <c r="BT52" i="36" s="1"/>
  <c r="BO52" i="37"/>
  <c r="BO52" i="36" s="1"/>
  <c r="BT51" i="37"/>
  <c r="BT51" i="36" s="1"/>
  <c r="BO51" i="37"/>
  <c r="BO51" i="36" s="1"/>
  <c r="BT50" i="37"/>
  <c r="BT50" i="36" s="1"/>
  <c r="BO50" i="37"/>
  <c r="BO50" i="36" s="1"/>
  <c r="X53" i="37"/>
  <c r="X53" i="36" s="1"/>
  <c r="S53" i="37"/>
  <c r="S53" i="36" s="1"/>
  <c r="X52" i="37"/>
  <c r="X52" i="36" s="1"/>
  <c r="S52" i="37"/>
  <c r="S52" i="36" s="1"/>
  <c r="X51" i="37"/>
  <c r="X51" i="36" s="1"/>
  <c r="S51" i="37"/>
  <c r="S51" i="36" s="1"/>
  <c r="X50" i="37"/>
  <c r="X50" i="36" s="1"/>
  <c r="S50" i="37"/>
  <c r="S50" i="36" s="1"/>
  <c r="L53" i="37"/>
  <c r="L53" i="36" s="1"/>
  <c r="G53" i="37"/>
  <c r="G53" i="36" s="1"/>
  <c r="L52" i="37"/>
  <c r="L52" i="36" s="1"/>
  <c r="G52" i="37"/>
  <c r="G52" i="36" s="1"/>
  <c r="L51" i="37"/>
  <c r="L51" i="36" s="1"/>
  <c r="G51" i="37"/>
  <c r="G51" i="36" s="1"/>
  <c r="L50" i="37"/>
  <c r="G50" i="37"/>
  <c r="G50" i="36" s="1"/>
  <c r="U38" i="40"/>
  <c r="X38" i="40"/>
  <c r="BC37" i="40" l="1"/>
  <c r="BI37" i="40" s="1"/>
  <c r="BC35" i="40"/>
  <c r="BI35" i="40" s="1"/>
  <c r="BQ35" i="40"/>
  <c r="AN36" i="40"/>
  <c r="AT36" i="40" s="1"/>
  <c r="AN37" i="40"/>
  <c r="AT37" i="40" s="1"/>
  <c r="AN34" i="40"/>
  <c r="AT34" i="40" s="1"/>
  <c r="AN35" i="40"/>
  <c r="AT35" i="40" s="1"/>
  <c r="BQ36" i="40"/>
  <c r="Y35" i="40"/>
  <c r="AE35" i="40" s="1"/>
  <c r="BQ34" i="40"/>
  <c r="Y37" i="40"/>
  <c r="AE37" i="40" s="1"/>
  <c r="Y34" i="40"/>
  <c r="AE34" i="40" s="1"/>
  <c r="BN36" i="40"/>
  <c r="CR65" i="37"/>
  <c r="CM65" i="37"/>
  <c r="J34" i="40"/>
  <c r="BN34" i="40"/>
  <c r="J37" i="40"/>
  <c r="BN37" i="40"/>
  <c r="Y36" i="40"/>
  <c r="AE36" i="40" s="1"/>
  <c r="BC34" i="40"/>
  <c r="BI34" i="40" s="1"/>
  <c r="L50" i="36"/>
  <c r="BQ37" i="40"/>
  <c r="BC36" i="40"/>
  <c r="BI36" i="40" s="1"/>
  <c r="Y38" i="40"/>
  <c r="AE38" i="40" s="1"/>
  <c r="J35" i="40"/>
  <c r="BN35" i="40"/>
  <c r="J36" i="40"/>
  <c r="G13" i="36"/>
  <c r="L13" i="36"/>
  <c r="BU51" i="37"/>
  <c r="BU51" i="36" s="1"/>
  <c r="BU52" i="37"/>
  <c r="BU52" i="36" s="1"/>
  <c r="CG52" i="37"/>
  <c r="CG52" i="36" s="1"/>
  <c r="Y52" i="37"/>
  <c r="Y52" i="36" s="1"/>
  <c r="M50" i="37"/>
  <c r="M50" i="36" s="1"/>
  <c r="BU53" i="37"/>
  <c r="BU53" i="36" s="1"/>
  <c r="BU50" i="37"/>
  <c r="BU50" i="36" s="1"/>
  <c r="Y50" i="37"/>
  <c r="Y50" i="36" s="1"/>
  <c r="Y53" i="37"/>
  <c r="Y53" i="36" s="1"/>
  <c r="M51" i="37"/>
  <c r="M51" i="36" s="1"/>
  <c r="Y51" i="37"/>
  <c r="Y51" i="36" s="1"/>
  <c r="CG53" i="37"/>
  <c r="CG53" i="36" s="1"/>
  <c r="CG50" i="37"/>
  <c r="CG50" i="36" s="1"/>
  <c r="M52" i="37"/>
  <c r="M52" i="36" s="1"/>
  <c r="CG51" i="37"/>
  <c r="CG51" i="36" s="1"/>
  <c r="M53" i="37"/>
  <c r="M53"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l="1"/>
  <c r="P35" i="40"/>
  <c r="BX35" i="40" s="1"/>
  <c r="BR35" i="40"/>
  <c r="P37" i="40"/>
  <c r="BX37" i="40" s="1"/>
  <c r="BR37" i="40"/>
  <c r="BR36" i="40"/>
  <c r="P36" i="40"/>
  <c r="BX36" i="40" s="1"/>
  <c r="P34" i="40"/>
  <c r="BX34" i="40" s="1"/>
  <c r="BR34" i="40"/>
  <c r="BW47" i="40"/>
  <c r="BW48" i="40"/>
  <c r="BW50" i="40"/>
  <c r="BW52" i="40"/>
  <c r="BW49" i="40"/>
  <c r="BW51" i="40"/>
  <c r="P25" i="28"/>
  <c r="AJ25" i="28" s="1"/>
  <c r="P26" i="28"/>
  <c r="AJ26" i="28" s="1"/>
  <c r="Q35" i="40"/>
  <c r="BJ36" i="40"/>
  <c r="AU37" i="40"/>
  <c r="AU36" i="40"/>
  <c r="BJ37" i="40"/>
  <c r="AF34" i="40"/>
  <c r="AU34" i="40"/>
  <c r="AF37" i="40"/>
  <c r="AF35" i="40"/>
  <c r="P24" i="28"/>
  <c r="AJ24" i="28" s="1"/>
  <c r="AU35" i="40"/>
  <c r="BJ35" i="40"/>
  <c r="AF36" i="40"/>
  <c r="BJ34" i="40"/>
  <c r="P23" i="28"/>
  <c r="AJ23" i="28" s="1"/>
  <c r="Q37" i="40"/>
  <c r="D35" i="39"/>
  <c r="Q34" i="40" l="1"/>
  <c r="BY34" i="40" s="1"/>
  <c r="Q36" i="40"/>
  <c r="BY36" i="40" s="1"/>
  <c r="BY37" i="40"/>
  <c r="BY35" i="40"/>
  <c r="CE87" i="37"/>
  <c r="BZ87" i="37"/>
  <c r="BS87" i="37"/>
  <c r="BN87" i="37"/>
  <c r="W87" i="37"/>
  <c r="R87" i="37"/>
  <c r="K87" i="37"/>
  <c r="CV87" i="37"/>
  <c r="CE69" i="37"/>
  <c r="BZ69" i="37"/>
  <c r="BS69" i="37"/>
  <c r="BN69" i="37"/>
  <c r="W69" i="37"/>
  <c r="R69" i="37"/>
  <c r="K69" i="37"/>
  <c r="CE65" i="37"/>
  <c r="CD65" i="37"/>
  <c r="CC65" i="37"/>
  <c r="CB65" i="37"/>
  <c r="BZ65" i="37"/>
  <c r="BY65" i="37"/>
  <c r="BX65" i="37"/>
  <c r="BW65" i="37"/>
  <c r="BS65" i="37"/>
  <c r="BR65" i="37"/>
  <c r="BQ65" i="37"/>
  <c r="BP65" i="37"/>
  <c r="BN65" i="37"/>
  <c r="BM65" i="37"/>
  <c r="BL65" i="37"/>
  <c r="BK65" i="37"/>
  <c r="W65" i="37"/>
  <c r="V65" i="37"/>
  <c r="U65" i="37"/>
  <c r="T65" i="37"/>
  <c r="R65" i="37"/>
  <c r="Q65" i="37"/>
  <c r="P65" i="37"/>
  <c r="O65" i="37"/>
  <c r="K65" i="37"/>
  <c r="J65" i="37"/>
  <c r="I65" i="37"/>
  <c r="H65" i="37"/>
  <c r="D65" i="37"/>
  <c r="C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CF60" i="37"/>
  <c r="CF60" i="36" s="1"/>
  <c r="CA60" i="37"/>
  <c r="CA60" i="36" s="1"/>
  <c r="BT60" i="37"/>
  <c r="BT60" i="36" s="1"/>
  <c r="BO60" i="37"/>
  <c r="BO60" i="36" s="1"/>
  <c r="X60" i="37"/>
  <c r="X60" i="36" s="1"/>
  <c r="S60" i="37"/>
  <c r="S60" i="36" s="1"/>
  <c r="L60" i="37"/>
  <c r="L60" i="36" s="1"/>
  <c r="G60" i="37"/>
  <c r="G60" i="36" s="1"/>
  <c r="CF59" i="37"/>
  <c r="CF59" i="36" s="1"/>
  <c r="CA59" i="37"/>
  <c r="CA59" i="36" s="1"/>
  <c r="BT59" i="37"/>
  <c r="BT59" i="36" s="1"/>
  <c r="BO59" i="37"/>
  <c r="BO59" i="36" s="1"/>
  <c r="X59" i="37"/>
  <c r="X59" i="36" s="1"/>
  <c r="S59" i="37"/>
  <c r="S59" i="36" s="1"/>
  <c r="L59" i="37"/>
  <c r="L59" i="36" s="1"/>
  <c r="G59" i="37"/>
  <c r="G59" i="36" s="1"/>
  <c r="CF58" i="37"/>
  <c r="CF58" i="36" s="1"/>
  <c r="CA58" i="37"/>
  <c r="CA58" i="36" s="1"/>
  <c r="BT58" i="37"/>
  <c r="BT58" i="36" s="1"/>
  <c r="BO58" i="37"/>
  <c r="BO58" i="36" s="1"/>
  <c r="X58" i="37"/>
  <c r="X58" i="36" s="1"/>
  <c r="S58" i="37"/>
  <c r="S58" i="36" s="1"/>
  <c r="L58" i="37"/>
  <c r="L58" i="36" s="1"/>
  <c r="G58" i="37"/>
  <c r="G58" i="36" s="1"/>
  <c r="CF57" i="37"/>
  <c r="CF57" i="36" s="1"/>
  <c r="CA57" i="37"/>
  <c r="CA57" i="36" s="1"/>
  <c r="BT57" i="37"/>
  <c r="BT57" i="36" s="1"/>
  <c r="BO57" i="37"/>
  <c r="BO57" i="36" s="1"/>
  <c r="X57" i="37"/>
  <c r="X57" i="36" s="1"/>
  <c r="S57" i="37"/>
  <c r="S57" i="36" s="1"/>
  <c r="L57" i="37"/>
  <c r="L57" i="36" s="1"/>
  <c r="G57" i="37"/>
  <c r="G57" i="36" s="1"/>
  <c r="CF56" i="37"/>
  <c r="CF56" i="36" s="1"/>
  <c r="CA56" i="37"/>
  <c r="CA56" i="36" s="1"/>
  <c r="BT56" i="37"/>
  <c r="BT56" i="36" s="1"/>
  <c r="BO56" i="37"/>
  <c r="BO56" i="36" s="1"/>
  <c r="X56" i="37"/>
  <c r="X56" i="36" s="1"/>
  <c r="S56" i="37"/>
  <c r="S56" i="36" s="1"/>
  <c r="L56" i="37"/>
  <c r="L56" i="36" s="1"/>
  <c r="G56" i="37"/>
  <c r="G56" i="36" s="1"/>
  <c r="CF55" i="37"/>
  <c r="CF55" i="36" s="1"/>
  <c r="CA55" i="37"/>
  <c r="CA55" i="36" s="1"/>
  <c r="BT55" i="37"/>
  <c r="BT55" i="36" s="1"/>
  <c r="BO55" i="37"/>
  <c r="BO55" i="36" s="1"/>
  <c r="X55" i="37"/>
  <c r="X55" i="36" s="1"/>
  <c r="S55" i="37"/>
  <c r="S55" i="36" s="1"/>
  <c r="L55" i="37"/>
  <c r="L55" i="36" s="1"/>
  <c r="G55" i="37"/>
  <c r="G55" i="36" s="1"/>
  <c r="CF54" i="37"/>
  <c r="CF54" i="36" s="1"/>
  <c r="CA54" i="37"/>
  <c r="CA54" i="36" s="1"/>
  <c r="BT54" i="37"/>
  <c r="BT54" i="36" s="1"/>
  <c r="BO54" i="37"/>
  <c r="BO54" i="36" s="1"/>
  <c r="X54" i="37"/>
  <c r="X54" i="36" s="1"/>
  <c r="S54" i="37"/>
  <c r="S54" i="36" s="1"/>
  <c r="L54" i="37"/>
  <c r="L54" i="36" s="1"/>
  <c r="G54" i="37"/>
  <c r="G54" i="36" s="1"/>
  <c r="CF49" i="37"/>
  <c r="CF49" i="36" s="1"/>
  <c r="CA49" i="37"/>
  <c r="CA49" i="36" s="1"/>
  <c r="BT49" i="37"/>
  <c r="BT49" i="36" s="1"/>
  <c r="BO49" i="37"/>
  <c r="BO49" i="36" s="1"/>
  <c r="X49" i="37"/>
  <c r="X49" i="36" s="1"/>
  <c r="S49" i="37"/>
  <c r="S49" i="36" s="1"/>
  <c r="L49" i="37"/>
  <c r="L49" i="36" s="1"/>
  <c r="G49" i="37"/>
  <c r="G49" i="36" s="1"/>
  <c r="CF48" i="37"/>
  <c r="CF48" i="36" s="1"/>
  <c r="CA48" i="37"/>
  <c r="CA48" i="36" s="1"/>
  <c r="BT48" i="37"/>
  <c r="BT48" i="36" s="1"/>
  <c r="BO48" i="37"/>
  <c r="BO48" i="36" s="1"/>
  <c r="X48" i="37"/>
  <c r="X48" i="36" s="1"/>
  <c r="S48" i="37"/>
  <c r="S48" i="36" s="1"/>
  <c r="L48" i="37"/>
  <c r="L48" i="36" s="1"/>
  <c r="G48" i="37"/>
  <c r="G48" i="36" s="1"/>
  <c r="CF47" i="37"/>
  <c r="CF47" i="36" s="1"/>
  <c r="CA47" i="37"/>
  <c r="CA47" i="36" s="1"/>
  <c r="BT47" i="37"/>
  <c r="BT47" i="36" s="1"/>
  <c r="BO47" i="37"/>
  <c r="BO47" i="36" s="1"/>
  <c r="X47" i="37"/>
  <c r="X47" i="36" s="1"/>
  <c r="S47" i="37"/>
  <c r="S47" i="36" s="1"/>
  <c r="L47" i="37"/>
  <c r="L47" i="36" s="1"/>
  <c r="G47" i="37"/>
  <c r="G47" i="36" s="1"/>
  <c r="CF46" i="37"/>
  <c r="CF46" i="36" s="1"/>
  <c r="CA46" i="37"/>
  <c r="CA46" i="36" s="1"/>
  <c r="BT46" i="37"/>
  <c r="BT46" i="36" s="1"/>
  <c r="BO46" i="37"/>
  <c r="BO46" i="36" s="1"/>
  <c r="X46" i="37"/>
  <c r="X46" i="36" s="1"/>
  <c r="S46" i="37"/>
  <c r="S46" i="36" s="1"/>
  <c r="L46" i="37"/>
  <c r="L46" i="36" s="1"/>
  <c r="G46" i="37"/>
  <c r="G46" i="36" s="1"/>
  <c r="CF45" i="37"/>
  <c r="CF45" i="36" s="1"/>
  <c r="CA45" i="37"/>
  <c r="CA45" i="36" s="1"/>
  <c r="BT45" i="37"/>
  <c r="BT45" i="36" s="1"/>
  <c r="BO45" i="37"/>
  <c r="BO45" i="36" s="1"/>
  <c r="X45" i="37"/>
  <c r="X45" i="36" s="1"/>
  <c r="S45" i="37"/>
  <c r="S45" i="36" s="1"/>
  <c r="L45" i="37"/>
  <c r="L45" i="36" s="1"/>
  <c r="G45" i="37"/>
  <c r="G45" i="36" s="1"/>
  <c r="CF44" i="37"/>
  <c r="CF44" i="36" s="1"/>
  <c r="CA44" i="37"/>
  <c r="CA44" i="36" s="1"/>
  <c r="BT44" i="37"/>
  <c r="BT44" i="36" s="1"/>
  <c r="BO44" i="37"/>
  <c r="BO44" i="36" s="1"/>
  <c r="X44" i="37"/>
  <c r="X44" i="36" s="1"/>
  <c r="S44" i="37"/>
  <c r="S44" i="36" s="1"/>
  <c r="L44" i="37"/>
  <c r="L44" i="36" s="1"/>
  <c r="G44" i="37"/>
  <c r="G44" i="36" s="1"/>
  <c r="CF43" i="37"/>
  <c r="CF43" i="36" s="1"/>
  <c r="CA43" i="37"/>
  <c r="CA43" i="36" s="1"/>
  <c r="BT43" i="37"/>
  <c r="BT43" i="36" s="1"/>
  <c r="BO43" i="37"/>
  <c r="BO43" i="36" s="1"/>
  <c r="X43" i="37"/>
  <c r="X43" i="36" s="1"/>
  <c r="S43" i="37"/>
  <c r="S43" i="36" s="1"/>
  <c r="L43" i="37"/>
  <c r="L43" i="36" s="1"/>
  <c r="G43" i="37"/>
  <c r="G43" i="36" s="1"/>
  <c r="CF42" i="37"/>
  <c r="CF42" i="36" s="1"/>
  <c r="CA42" i="37"/>
  <c r="CA42" i="36" s="1"/>
  <c r="BT42" i="37"/>
  <c r="BT42" i="36" s="1"/>
  <c r="BO42" i="37"/>
  <c r="BO42" i="36" s="1"/>
  <c r="X42" i="37"/>
  <c r="X42" i="36" s="1"/>
  <c r="S42" i="37"/>
  <c r="S42" i="36" s="1"/>
  <c r="L42" i="37"/>
  <c r="L42" i="36" s="1"/>
  <c r="G42" i="37"/>
  <c r="G42" i="36" s="1"/>
  <c r="CF41" i="37"/>
  <c r="CF41" i="36" s="1"/>
  <c r="CA41" i="37"/>
  <c r="CA41" i="36" s="1"/>
  <c r="BT41" i="37"/>
  <c r="BT41" i="36" s="1"/>
  <c r="BO41" i="37"/>
  <c r="BO41" i="36" s="1"/>
  <c r="X41" i="37"/>
  <c r="X41" i="36" s="1"/>
  <c r="S41" i="37"/>
  <c r="S41" i="36" s="1"/>
  <c r="L41" i="37"/>
  <c r="L41" i="36" s="1"/>
  <c r="G41" i="37"/>
  <c r="G41" i="36" s="1"/>
  <c r="CF40" i="37"/>
  <c r="CF40" i="36" s="1"/>
  <c r="CA40" i="37"/>
  <c r="CA40" i="36" s="1"/>
  <c r="BT40" i="37"/>
  <c r="BT40" i="36" s="1"/>
  <c r="BO40" i="37"/>
  <c r="BO40" i="36" s="1"/>
  <c r="X40" i="37"/>
  <c r="X40" i="36" s="1"/>
  <c r="S40" i="37"/>
  <c r="S40" i="36" s="1"/>
  <c r="L40" i="37"/>
  <c r="L40" i="36" s="1"/>
  <c r="G40" i="37"/>
  <c r="G40" i="36" s="1"/>
  <c r="CF39" i="37"/>
  <c r="CF39" i="36" s="1"/>
  <c r="CA39" i="37"/>
  <c r="CA39" i="36" s="1"/>
  <c r="BT39" i="37"/>
  <c r="BT39" i="36" s="1"/>
  <c r="BO39" i="37"/>
  <c r="BO39" i="36" s="1"/>
  <c r="X39" i="37"/>
  <c r="X39" i="36" s="1"/>
  <c r="S39" i="37"/>
  <c r="S39" i="36" s="1"/>
  <c r="L39" i="37"/>
  <c r="L39" i="36" s="1"/>
  <c r="G39" i="37"/>
  <c r="G39" i="36" s="1"/>
  <c r="CF38" i="37"/>
  <c r="CF38" i="36" s="1"/>
  <c r="CA38" i="37"/>
  <c r="CA38" i="36" s="1"/>
  <c r="BT38" i="37"/>
  <c r="BT38" i="36" s="1"/>
  <c r="BO38" i="37"/>
  <c r="BO38" i="36" s="1"/>
  <c r="X38" i="37"/>
  <c r="X38" i="36" s="1"/>
  <c r="S38" i="37"/>
  <c r="S38" i="36" s="1"/>
  <c r="L38" i="37"/>
  <c r="L38" i="36" s="1"/>
  <c r="G38" i="37"/>
  <c r="G38" i="36" s="1"/>
  <c r="CF37" i="37"/>
  <c r="CF37" i="36" s="1"/>
  <c r="CA37" i="37"/>
  <c r="CA37" i="36" s="1"/>
  <c r="BT37" i="37"/>
  <c r="BT37" i="36" s="1"/>
  <c r="BO37" i="37"/>
  <c r="BO37" i="36" s="1"/>
  <c r="X37" i="37"/>
  <c r="X37" i="36" s="1"/>
  <c r="S37" i="37"/>
  <c r="S37" i="36" s="1"/>
  <c r="L37" i="37"/>
  <c r="L37" i="36" s="1"/>
  <c r="G37" i="37"/>
  <c r="G37" i="36" s="1"/>
  <c r="CF36" i="37"/>
  <c r="CF36" i="36" s="1"/>
  <c r="CA36" i="37"/>
  <c r="CA36" i="36" s="1"/>
  <c r="BT36" i="37"/>
  <c r="BT36" i="36" s="1"/>
  <c r="BO36" i="37"/>
  <c r="BO36" i="36" s="1"/>
  <c r="X36" i="37"/>
  <c r="X36" i="36" s="1"/>
  <c r="S36" i="37"/>
  <c r="S36" i="36" s="1"/>
  <c r="L36" i="37"/>
  <c r="L36" i="36" s="1"/>
  <c r="G36" i="37"/>
  <c r="G36" i="36" s="1"/>
  <c r="CF35" i="37"/>
  <c r="CF35" i="36" s="1"/>
  <c r="CA35" i="37"/>
  <c r="CA35" i="36" s="1"/>
  <c r="BT35" i="37"/>
  <c r="BT35" i="36" s="1"/>
  <c r="BO35" i="37"/>
  <c r="BO35" i="36" s="1"/>
  <c r="X35" i="37"/>
  <c r="X35" i="36" s="1"/>
  <c r="S35" i="37"/>
  <c r="S35" i="36" s="1"/>
  <c r="L35" i="37"/>
  <c r="L35" i="36" s="1"/>
  <c r="G35" i="37"/>
  <c r="G35" i="36" s="1"/>
  <c r="CF34" i="37"/>
  <c r="CF34" i="36" s="1"/>
  <c r="CA34" i="37"/>
  <c r="CA34" i="36" s="1"/>
  <c r="BT34" i="37"/>
  <c r="BT34" i="36" s="1"/>
  <c r="BO34" i="37"/>
  <c r="BO34" i="36" s="1"/>
  <c r="X34" i="37"/>
  <c r="X34" i="36" s="1"/>
  <c r="S34" i="37"/>
  <c r="S34" i="36" s="1"/>
  <c r="L34" i="37"/>
  <c r="L34" i="36" s="1"/>
  <c r="G34" i="37"/>
  <c r="G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CA15" i="37"/>
  <c r="CA15" i="36" s="1"/>
  <c r="BT15" i="37"/>
  <c r="BT15" i="36" s="1"/>
  <c r="BO15" i="37"/>
  <c r="BO15" i="36" s="1"/>
  <c r="X15" i="37"/>
  <c r="X15" i="36" s="1"/>
  <c r="S15" i="37"/>
  <c r="S15" i="36" s="1"/>
  <c r="L15" i="37"/>
  <c r="L15" i="36" s="1"/>
  <c r="G15" i="37"/>
  <c r="G15" i="36" s="1"/>
  <c r="D19" i="36" l="1"/>
  <c r="CJ19" i="37"/>
  <c r="K19" i="36"/>
  <c r="CQ19" i="37"/>
  <c r="CQ19" i="36" s="1"/>
  <c r="R22" i="37"/>
  <c r="R31" i="37" s="1"/>
  <c r="R19" i="36"/>
  <c r="CL19" i="37"/>
  <c r="W22" i="37"/>
  <c r="W22" i="36" s="1"/>
  <c r="W31" i="36" s="1"/>
  <c r="W19" i="36"/>
  <c r="BN22" i="37"/>
  <c r="BN22" i="36" s="1"/>
  <c r="BN31" i="36" s="1"/>
  <c r="BN19" i="36"/>
  <c r="BS22" i="37"/>
  <c r="BS22" i="36" s="1"/>
  <c r="BS31" i="36" s="1"/>
  <c r="BS19" i="36"/>
  <c r="BZ22" i="37"/>
  <c r="BZ22" i="36" s="1"/>
  <c r="BZ31" i="36" s="1"/>
  <c r="BZ19" i="36"/>
  <c r="CE22" i="37"/>
  <c r="CE22" i="36" s="1"/>
  <c r="CE31" i="36" s="1"/>
  <c r="CE19" i="36"/>
  <c r="I29" i="36"/>
  <c r="CO29" i="37"/>
  <c r="CO29" i="36" s="1"/>
  <c r="BT65" i="36"/>
  <c r="H19" i="36"/>
  <c r="CN19" i="37"/>
  <c r="O22" i="37"/>
  <c r="O22" i="36" s="1"/>
  <c r="O31" i="36" s="1"/>
  <c r="O19" i="36"/>
  <c r="T22" i="37"/>
  <c r="T22" i="36" s="1"/>
  <c r="T31" i="36" s="1"/>
  <c r="T19" i="36"/>
  <c r="BK22" i="37"/>
  <c r="BK22" i="36" s="1"/>
  <c r="BK31" i="36" s="1"/>
  <c r="BK19" i="36"/>
  <c r="BP22" i="37"/>
  <c r="BP22" i="36" s="1"/>
  <c r="BP31" i="36" s="1"/>
  <c r="BP19" i="36"/>
  <c r="BW22" i="37"/>
  <c r="BW22" i="36" s="1"/>
  <c r="BW31" i="36" s="1"/>
  <c r="BW19" i="36"/>
  <c r="CB22" i="37"/>
  <c r="CB22" i="36" s="1"/>
  <c r="CB31" i="36" s="1"/>
  <c r="CB19" i="36"/>
  <c r="C29" i="36"/>
  <c r="CI29" i="37"/>
  <c r="J29" i="36"/>
  <c r="CP29" i="37"/>
  <c r="CP29" i="36" s="1"/>
  <c r="Q29" i="36"/>
  <c r="CK29" i="37"/>
  <c r="S65" i="36"/>
  <c r="CA65" i="36"/>
  <c r="I19" i="36"/>
  <c r="CO19" i="37"/>
  <c r="CO19" i="36" s="1"/>
  <c r="P22" i="37"/>
  <c r="P22" i="36" s="1"/>
  <c r="P31" i="36" s="1"/>
  <c r="P19" i="36"/>
  <c r="U22" i="37"/>
  <c r="U22" i="36" s="1"/>
  <c r="U31" i="36" s="1"/>
  <c r="U19" i="36"/>
  <c r="BL22" i="37"/>
  <c r="BL22" i="36" s="1"/>
  <c r="BL31" i="36" s="1"/>
  <c r="BL19" i="36"/>
  <c r="BQ22" i="37"/>
  <c r="BQ22" i="36" s="1"/>
  <c r="BQ31" i="36" s="1"/>
  <c r="BQ19" i="36"/>
  <c r="BX22" i="37"/>
  <c r="BX22" i="36" s="1"/>
  <c r="BX31" i="36" s="1"/>
  <c r="BX19" i="36"/>
  <c r="CC22" i="37"/>
  <c r="CC22" i="36" s="1"/>
  <c r="CC31" i="36" s="1"/>
  <c r="CC19" i="36"/>
  <c r="D29" i="36"/>
  <c r="CJ29" i="37"/>
  <c r="K29" i="36"/>
  <c r="CQ29" i="37"/>
  <c r="CQ29" i="36" s="1"/>
  <c r="R29" i="36"/>
  <c r="CL29" i="37"/>
  <c r="X65" i="36"/>
  <c r="CF65" i="36"/>
  <c r="K69" i="36"/>
  <c r="CQ69" i="37"/>
  <c r="CQ69" i="36" s="1"/>
  <c r="CQ72" i="36" s="1"/>
  <c r="CQ89" i="36" s="1"/>
  <c r="R72" i="37"/>
  <c r="R89" i="37" s="1"/>
  <c r="R69" i="36"/>
  <c r="R72" i="36" s="1"/>
  <c r="R89" i="36" s="1"/>
  <c r="CL69" i="37"/>
  <c r="W72" i="37"/>
  <c r="W89" i="37" s="1"/>
  <c r="W69" i="36"/>
  <c r="W72" i="36" s="1"/>
  <c r="W89" i="36" s="1"/>
  <c r="BN72" i="37"/>
  <c r="BN89" i="37" s="1"/>
  <c r="BN69" i="36"/>
  <c r="BN72" i="36" s="1"/>
  <c r="BN89" i="36" s="1"/>
  <c r="BS72" i="37"/>
  <c r="BS89" i="37" s="1"/>
  <c r="BS69" i="36"/>
  <c r="BS72" i="36" s="1"/>
  <c r="BS89" i="36" s="1"/>
  <c r="BZ72" i="37"/>
  <c r="BZ69" i="36"/>
  <c r="BZ72" i="36" s="1"/>
  <c r="BZ89" i="36" s="1"/>
  <c r="CE72" i="37"/>
  <c r="CE89" i="37" s="1"/>
  <c r="CE69" i="36"/>
  <c r="CE72" i="36" s="1"/>
  <c r="CE89" i="36" s="1"/>
  <c r="C19" i="36"/>
  <c r="CI19" i="37"/>
  <c r="J19" i="36"/>
  <c r="CP19" i="37"/>
  <c r="CP19" i="36" s="1"/>
  <c r="Q22" i="37"/>
  <c r="Q31" i="37" s="1"/>
  <c r="Q19" i="36"/>
  <c r="CK19" i="37"/>
  <c r="V22" i="37"/>
  <c r="V22" i="36" s="1"/>
  <c r="V31" i="36" s="1"/>
  <c r="V19" i="36"/>
  <c r="BM22" i="37"/>
  <c r="BM22" i="36" s="1"/>
  <c r="BM31" i="36" s="1"/>
  <c r="BM19" i="36"/>
  <c r="BR22" i="37"/>
  <c r="BR22" i="36" s="1"/>
  <c r="BR31" i="36" s="1"/>
  <c r="BR19" i="36"/>
  <c r="BY22" i="37"/>
  <c r="BY22" i="36" s="1"/>
  <c r="BY31" i="36" s="1"/>
  <c r="BY19" i="36"/>
  <c r="CD22" i="37"/>
  <c r="CD22" i="36" s="1"/>
  <c r="CD31" i="36" s="1"/>
  <c r="CD19" i="36"/>
  <c r="H29" i="36"/>
  <c r="CN29" i="37"/>
  <c r="BO65" i="36"/>
  <c r="BK31" i="37"/>
  <c r="BU54" i="37"/>
  <c r="BU54" i="36" s="1"/>
  <c r="BU60" i="37"/>
  <c r="BU60" i="36" s="1"/>
  <c r="BU61" i="37"/>
  <c r="BU61" i="36" s="1"/>
  <c r="BU62" i="37"/>
  <c r="BU62" i="36" s="1"/>
  <c r="CG17" i="37"/>
  <c r="CG17" i="36" s="1"/>
  <c r="CG18" i="37"/>
  <c r="CG18" i="36" s="1"/>
  <c r="BU63" i="37"/>
  <c r="BU63" i="36" s="1"/>
  <c r="BU27" i="37"/>
  <c r="BU27" i="36" s="1"/>
  <c r="CG21" i="37"/>
  <c r="CG21" i="36" s="1"/>
  <c r="CG25" i="37"/>
  <c r="CG25" i="36" s="1"/>
  <c r="CG26" i="37"/>
  <c r="CG26" i="36" s="1"/>
  <c r="CG36" i="37"/>
  <c r="CG36" i="36" s="1"/>
  <c r="CG40" i="37"/>
  <c r="CG40" i="36" s="1"/>
  <c r="BN31" i="37"/>
  <c r="CG43" i="37"/>
  <c r="CG43" i="36" s="1"/>
  <c r="CG60" i="37"/>
  <c r="CG60" i="36" s="1"/>
  <c r="CG46" i="37"/>
  <c r="CG46" i="36" s="1"/>
  <c r="CG63" i="37"/>
  <c r="CG63" i="36" s="1"/>
  <c r="M49" i="37"/>
  <c r="M49" i="36" s="1"/>
  <c r="BU40" i="37"/>
  <c r="BU40" i="36" s="1"/>
  <c r="Y45" i="37"/>
  <c r="Y45" i="36" s="1"/>
  <c r="BU37" i="37"/>
  <c r="BU37" i="36" s="1"/>
  <c r="BU39" i="37"/>
  <c r="BU39" i="36" s="1"/>
  <c r="BU21" i="37"/>
  <c r="BU21" i="36" s="1"/>
  <c r="BU24" i="37"/>
  <c r="BU24" i="36" s="1"/>
  <c r="CG34" i="37"/>
  <c r="CG34" i="36" s="1"/>
  <c r="BU55" i="37"/>
  <c r="BU55" i="36" s="1"/>
  <c r="BU58" i="37"/>
  <c r="BU58" i="36" s="1"/>
  <c r="CG54" i="37"/>
  <c r="CG54" i="36" s="1"/>
  <c r="CG57" i="37"/>
  <c r="CG57" i="36" s="1"/>
  <c r="CG59" i="37"/>
  <c r="CG59" i="36" s="1"/>
  <c r="Y62" i="37"/>
  <c r="Y62" i="36" s="1"/>
  <c r="CG15" i="37"/>
  <c r="CG15" i="36" s="1"/>
  <c r="Y16" i="37"/>
  <c r="Y16" i="36" s="1"/>
  <c r="Y17" i="37"/>
  <c r="Y17" i="36" s="1"/>
  <c r="Y18" i="37"/>
  <c r="Y18" i="36" s="1"/>
  <c r="Y24" i="37"/>
  <c r="Y24" i="36" s="1"/>
  <c r="Y35" i="37"/>
  <c r="Y35" i="36" s="1"/>
  <c r="Y36" i="37"/>
  <c r="Y36" i="36" s="1"/>
  <c r="Y37" i="37"/>
  <c r="Y37" i="36" s="1"/>
  <c r="Y39" i="37"/>
  <c r="Y39" i="36" s="1"/>
  <c r="M41" i="37"/>
  <c r="M41" i="36" s="1"/>
  <c r="M42" i="37"/>
  <c r="M42" i="36" s="1"/>
  <c r="M43" i="37"/>
  <c r="M43" i="36" s="1"/>
  <c r="M44" i="37"/>
  <c r="M44" i="36" s="1"/>
  <c r="CG48" i="37"/>
  <c r="CG48" i="36" s="1"/>
  <c r="BU56" i="37"/>
  <c r="BU56" i="36" s="1"/>
  <c r="BU59" i="37"/>
  <c r="BU59" i="36" s="1"/>
  <c r="M26" i="37"/>
  <c r="M26" i="36" s="1"/>
  <c r="Y38" i="37"/>
  <c r="Y38" i="36" s="1"/>
  <c r="Y40" i="37"/>
  <c r="Y40" i="36" s="1"/>
  <c r="Y42" i="37"/>
  <c r="Y42" i="36" s="1"/>
  <c r="M46" i="37"/>
  <c r="M46" i="36" s="1"/>
  <c r="M47" i="37"/>
  <c r="M47" i="36" s="1"/>
  <c r="M16" i="37"/>
  <c r="M16" i="36" s="1"/>
  <c r="M18" i="37"/>
  <c r="M18" i="36" s="1"/>
  <c r="M35" i="37"/>
  <c r="M35" i="36" s="1"/>
  <c r="M38" i="37"/>
  <c r="M38" i="36" s="1"/>
  <c r="M37" i="37"/>
  <c r="M37" i="36" s="1"/>
  <c r="CG45" i="37"/>
  <c r="CG45" i="36" s="1"/>
  <c r="Y63" i="37"/>
  <c r="Y63" i="36" s="1"/>
  <c r="M15" i="37"/>
  <c r="M15" i="36" s="1"/>
  <c r="BU16" i="37"/>
  <c r="BU16" i="36" s="1"/>
  <c r="BU17" i="37"/>
  <c r="BU17" i="36" s="1"/>
  <c r="BU18" i="37"/>
  <c r="BU18" i="36" s="1"/>
  <c r="BU25" i="37"/>
  <c r="BU25" i="36" s="1"/>
  <c r="BU26" i="37"/>
  <c r="BU26" i="36" s="1"/>
  <c r="BU28" i="37"/>
  <c r="BU28" i="36" s="1"/>
  <c r="BU38" i="37"/>
  <c r="BU38" i="36" s="1"/>
  <c r="Y41" i="37"/>
  <c r="Y41" i="36" s="1"/>
  <c r="Y43" i="37"/>
  <c r="Y43" i="36" s="1"/>
  <c r="Y44" i="37"/>
  <c r="Y44" i="36" s="1"/>
  <c r="Y47" i="37"/>
  <c r="Y47" i="36" s="1"/>
  <c r="M48" i="37"/>
  <c r="M48" i="36" s="1"/>
  <c r="CG55" i="37"/>
  <c r="CG55" i="36" s="1"/>
  <c r="CG58" i="37"/>
  <c r="CG58" i="36" s="1"/>
  <c r="Y21" i="37"/>
  <c r="Y21" i="36" s="1"/>
  <c r="BU49" i="37"/>
  <c r="BU49" i="36" s="1"/>
  <c r="Y48" i="37"/>
  <c r="Y48" i="36" s="1"/>
  <c r="Y56" i="37"/>
  <c r="Y56" i="36" s="1"/>
  <c r="Y60" i="37"/>
  <c r="Y60" i="36" s="1"/>
  <c r="Y20" i="37"/>
  <c r="Y20" i="36" s="1"/>
  <c r="M27" i="37"/>
  <c r="M27" i="36" s="1"/>
  <c r="M39" i="37"/>
  <c r="M39" i="36" s="1"/>
  <c r="CG47" i="37"/>
  <c r="CG47" i="36" s="1"/>
  <c r="Y61" i="37"/>
  <c r="Y61" i="36" s="1"/>
  <c r="CG24" i="37"/>
  <c r="CG24" i="36" s="1"/>
  <c r="CG35" i="37"/>
  <c r="CG35" i="36" s="1"/>
  <c r="BU41" i="37"/>
  <c r="BU41" i="36" s="1"/>
  <c r="BT65" i="37"/>
  <c r="M56" i="37"/>
  <c r="M56" i="36" s="1"/>
  <c r="M57" i="37"/>
  <c r="M57" i="36" s="1"/>
  <c r="M59" i="37"/>
  <c r="M59" i="36" s="1"/>
  <c r="M61" i="37"/>
  <c r="M61" i="36" s="1"/>
  <c r="M63" i="37"/>
  <c r="M63" i="36" s="1"/>
  <c r="M17" i="37"/>
  <c r="M17" i="36" s="1"/>
  <c r="M36" i="37"/>
  <c r="M36" i="36" s="1"/>
  <c r="Y59" i="37"/>
  <c r="Y59" i="36" s="1"/>
  <c r="M25" i="37"/>
  <c r="M25" i="36" s="1"/>
  <c r="Y34" i="37"/>
  <c r="Y34" i="36" s="1"/>
  <c r="Y15" i="37"/>
  <c r="Y15" i="36" s="1"/>
  <c r="CG16" i="37"/>
  <c r="CG16" i="36" s="1"/>
  <c r="M20" i="37"/>
  <c r="M20" i="36" s="1"/>
  <c r="M24" i="37"/>
  <c r="M24" i="36" s="1"/>
  <c r="CG28" i="37"/>
  <c r="CG28" i="36" s="1"/>
  <c r="CG37" i="37"/>
  <c r="CG37" i="36" s="1"/>
  <c r="CG39" i="37"/>
  <c r="CG39" i="36" s="1"/>
  <c r="CG42" i="37"/>
  <c r="CG42" i="36" s="1"/>
  <c r="BU46" i="37"/>
  <c r="BU46" i="36" s="1"/>
  <c r="BU48" i="37"/>
  <c r="BU48" i="36" s="1"/>
  <c r="Y49" i="37"/>
  <c r="Y49" i="36" s="1"/>
  <c r="Y55" i="37"/>
  <c r="Y55" i="36" s="1"/>
  <c r="Y57" i="37"/>
  <c r="Y57" i="36" s="1"/>
  <c r="Y58" i="37"/>
  <c r="Y58" i="36" s="1"/>
  <c r="M60" i="37"/>
  <c r="M60" i="36" s="1"/>
  <c r="M62" i="37"/>
  <c r="M62" i="36" s="1"/>
  <c r="P31" i="37"/>
  <c r="BX31" i="37"/>
  <c r="BR31" i="37"/>
  <c r="BY31" i="37"/>
  <c r="I22" i="37"/>
  <c r="D22" i="37"/>
  <c r="K22" i="37"/>
  <c r="CL72" i="37"/>
  <c r="K72" i="37"/>
  <c r="K89" i="37" s="1"/>
  <c r="H22" i="37"/>
  <c r="J22" i="37"/>
  <c r="L29" i="37"/>
  <c r="L29" i="36" s="1"/>
  <c r="CF29" i="37"/>
  <c r="CF29" i="36" s="1"/>
  <c r="CA29" i="37"/>
  <c r="CA29" i="36" s="1"/>
  <c r="BW31" i="37"/>
  <c r="C22" i="37"/>
  <c r="CG27" i="37"/>
  <c r="CG27" i="36" s="1"/>
  <c r="Y28" i="37"/>
  <c r="Y28" i="36" s="1"/>
  <c r="M34" i="37"/>
  <c r="M34" i="36" s="1"/>
  <c r="BU45" i="37"/>
  <c r="BU45" i="36" s="1"/>
  <c r="CG61" i="37"/>
  <c r="CG61" i="36" s="1"/>
  <c r="BU36" i="37"/>
  <c r="BU36" i="36" s="1"/>
  <c r="CG38" i="37"/>
  <c r="CG38" i="36" s="1"/>
  <c r="CG41" i="37"/>
  <c r="CG41" i="36" s="1"/>
  <c r="BU44" i="37"/>
  <c r="BU44" i="36" s="1"/>
  <c r="M45" i="37"/>
  <c r="M45" i="36" s="1"/>
  <c r="CG49" i="37"/>
  <c r="CG49" i="36" s="1"/>
  <c r="Y54" i="37"/>
  <c r="Y54" i="36" s="1"/>
  <c r="CG56" i="37"/>
  <c r="CG56" i="36" s="1"/>
  <c r="BU20" i="37"/>
  <c r="BU20" i="36" s="1"/>
  <c r="M21" i="37"/>
  <c r="M21" i="36" s="1"/>
  <c r="Y46" i="37"/>
  <c r="Y46" i="36" s="1"/>
  <c r="Y26" i="37"/>
  <c r="Y26" i="36" s="1"/>
  <c r="BO65" i="37"/>
  <c r="BU35" i="37"/>
  <c r="BU35" i="36" s="1"/>
  <c r="M40" i="37"/>
  <c r="M40" i="36" s="1"/>
  <c r="BU42" i="37"/>
  <c r="BU42" i="36" s="1"/>
  <c r="BU43" i="37"/>
  <c r="BU43" i="36" s="1"/>
  <c r="CG44" i="37"/>
  <c r="CG44" i="36" s="1"/>
  <c r="M55" i="37"/>
  <c r="M55" i="36" s="1"/>
  <c r="BU57" i="37"/>
  <c r="BU57" i="36" s="1"/>
  <c r="M58" i="37"/>
  <c r="M58" i="36" s="1"/>
  <c r="CG62" i="37"/>
  <c r="CG62" i="36" s="1"/>
  <c r="G19" i="37"/>
  <c r="G19" i="36" s="1"/>
  <c r="BK96" i="37"/>
  <c r="BK93" i="37"/>
  <c r="CT65" i="37"/>
  <c r="L19" i="37"/>
  <c r="L19" i="36" s="1"/>
  <c r="S19" i="37"/>
  <c r="S19" i="36" s="1"/>
  <c r="CG20" i="37"/>
  <c r="CG20" i="36" s="1"/>
  <c r="Y27" i="37"/>
  <c r="Y27" i="36" s="1"/>
  <c r="CU65" i="37"/>
  <c r="BU15" i="37"/>
  <c r="BU15" i="36" s="1"/>
  <c r="X19" i="37"/>
  <c r="X19" i="36" s="1"/>
  <c r="BO19" i="37"/>
  <c r="BO19" i="36" s="1"/>
  <c r="BT19" i="37"/>
  <c r="BT19" i="36" s="1"/>
  <c r="G29" i="37"/>
  <c r="G29" i="36" s="1"/>
  <c r="BP31" i="37"/>
  <c r="BU34" i="37"/>
  <c r="BU34" i="36" s="1"/>
  <c r="CV65" i="37"/>
  <c r="CB31" i="37"/>
  <c r="CA22" i="37"/>
  <c r="CA22" i="36" s="1"/>
  <c r="CA31" i="36" s="1"/>
  <c r="CA19" i="37"/>
  <c r="CA19" i="36" s="1"/>
  <c r="Y25" i="37"/>
  <c r="Y25" i="36" s="1"/>
  <c r="M28" i="37"/>
  <c r="M28" i="36" s="1"/>
  <c r="S29" i="37"/>
  <c r="S29" i="36" s="1"/>
  <c r="X29" i="37"/>
  <c r="X29" i="36" s="1"/>
  <c r="BO29" i="37"/>
  <c r="BO29" i="36" s="1"/>
  <c r="BT29" i="37"/>
  <c r="BT29" i="36" s="1"/>
  <c r="BZ89" i="37"/>
  <c r="CF19" i="37"/>
  <c r="CF19" i="36" s="1"/>
  <c r="G65" i="37"/>
  <c r="M54" i="37"/>
  <c r="M54" i="36" s="1"/>
  <c r="L65" i="37"/>
  <c r="CA65" i="37"/>
  <c r="BU47" i="37"/>
  <c r="BU47" i="36" s="1"/>
  <c r="CF65" i="37"/>
  <c r="S65" i="37"/>
  <c r="X65" i="37"/>
  <c r="CS65"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BB44" i="40"/>
  <c r="AY44" i="40"/>
  <c r="BB43" i="40"/>
  <c r="AY43" i="40"/>
  <c r="BB42" i="40"/>
  <c r="AY42"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I45" i="40"/>
  <c r="AH45" i="40"/>
  <c r="AJ45" i="40" s="1"/>
  <c r="AM44" i="40"/>
  <c r="AJ44" i="40"/>
  <c r="AM43" i="40"/>
  <c r="AJ43" i="40"/>
  <c r="AM42" i="40"/>
  <c r="AJ42" i="40"/>
  <c r="AM41" i="40"/>
  <c r="AJ41" i="40"/>
  <c r="AM40" i="40"/>
  <c r="AJ40" i="40"/>
  <c r="AM39" i="40"/>
  <c r="AJ39" i="40"/>
  <c r="AN39" i="40" s="1"/>
  <c r="AT39" i="40" s="1"/>
  <c r="AM38" i="40"/>
  <c r="AJ38" i="40"/>
  <c r="AM33" i="40"/>
  <c r="AJ33" i="40"/>
  <c r="AM32" i="40"/>
  <c r="AJ32" i="40"/>
  <c r="AM31" i="40"/>
  <c r="AJ31" i="40"/>
  <c r="AN31" i="40" s="1"/>
  <c r="AT31" i="40" s="1"/>
  <c r="AM30" i="40"/>
  <c r="AJ30" i="40"/>
  <c r="AM29" i="40"/>
  <c r="AJ29" i="40"/>
  <c r="AN29" i="40" s="1"/>
  <c r="AT29" i="40" s="1"/>
  <c r="AM28" i="40"/>
  <c r="AJ28" i="40"/>
  <c r="AM27" i="40"/>
  <c r="AJ27" i="40"/>
  <c r="AM26" i="40"/>
  <c r="AJ26" i="40"/>
  <c r="AM25" i="40"/>
  <c r="AJ25" i="40"/>
  <c r="AN25" i="40" s="1"/>
  <c r="AT25" i="40" s="1"/>
  <c r="AM24" i="40"/>
  <c r="AJ24" i="40"/>
  <c r="AM23" i="40"/>
  <c r="AJ23" i="40"/>
  <c r="AN23" i="40" s="1"/>
  <c r="AT23" i="40" s="1"/>
  <c r="AM22" i="40"/>
  <c r="AJ22" i="40"/>
  <c r="AM21" i="40"/>
  <c r="AJ21" i="40"/>
  <c r="AM20" i="40"/>
  <c r="AJ20" i="40"/>
  <c r="AM19" i="40"/>
  <c r="AJ19" i="40"/>
  <c r="AN19" i="40" s="1"/>
  <c r="AT19" i="40" s="1"/>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T45" i="40"/>
  <c r="S45" i="40"/>
  <c r="X44" i="40"/>
  <c r="U44" i="40"/>
  <c r="X43" i="40"/>
  <c r="U43" i="40"/>
  <c r="X42" i="40"/>
  <c r="U42" i="40"/>
  <c r="X41" i="40"/>
  <c r="U41" i="40"/>
  <c r="X40" i="40"/>
  <c r="U40" i="40"/>
  <c r="X39" i="40"/>
  <c r="U39" i="40"/>
  <c r="X33" i="40"/>
  <c r="U33" i="40"/>
  <c r="X32" i="40"/>
  <c r="U32" i="40"/>
  <c r="X31" i="40"/>
  <c r="U31" i="40"/>
  <c r="X30" i="40"/>
  <c r="U30" i="40"/>
  <c r="X29" i="40"/>
  <c r="U29" i="40"/>
  <c r="X28" i="40"/>
  <c r="U28" i="40"/>
  <c r="X27" i="40"/>
  <c r="U27" i="40"/>
  <c r="Y27" i="40" s="1"/>
  <c r="AE27" i="40" s="1"/>
  <c r="X26" i="40"/>
  <c r="U26" i="40"/>
  <c r="X25" i="40"/>
  <c r="U25" i="40"/>
  <c r="X24" i="40"/>
  <c r="U24" i="40"/>
  <c r="X23" i="40"/>
  <c r="U23" i="40"/>
  <c r="X22" i="40"/>
  <c r="U22" i="40"/>
  <c r="X21" i="40"/>
  <c r="U21" i="40"/>
  <c r="X20" i="40"/>
  <c r="U20" i="40"/>
  <c r="X19" i="40"/>
  <c r="U19" i="40"/>
  <c r="Y19" i="40" s="1"/>
  <c r="AE19" i="40" s="1"/>
  <c r="X18" i="40"/>
  <c r="U18" i="40"/>
  <c r="I44" i="40"/>
  <c r="I43" i="40"/>
  <c r="I42" i="40"/>
  <c r="I41" i="40"/>
  <c r="I40" i="40"/>
  <c r="I39" i="40"/>
  <c r="I38" i="40"/>
  <c r="I33" i="40"/>
  <c r="I32" i="40"/>
  <c r="I31" i="40"/>
  <c r="I30" i="40"/>
  <c r="I29" i="40"/>
  <c r="I28" i="40"/>
  <c r="I27" i="40"/>
  <c r="I26" i="40"/>
  <c r="I25" i="40"/>
  <c r="I24" i="40"/>
  <c r="I23" i="40"/>
  <c r="I22" i="40"/>
  <c r="I21" i="40"/>
  <c r="I20" i="40"/>
  <c r="I19" i="40"/>
  <c r="I18" i="40"/>
  <c r="F44" i="40"/>
  <c r="F43" i="40"/>
  <c r="F42" i="40"/>
  <c r="F41" i="40"/>
  <c r="F40" i="40"/>
  <c r="F39" i="40"/>
  <c r="F38" i="40"/>
  <c r="BN38" i="40" s="1"/>
  <c r="F33" i="40"/>
  <c r="F32" i="40"/>
  <c r="F31" i="40"/>
  <c r="F30" i="40"/>
  <c r="F29" i="40"/>
  <c r="F28" i="40"/>
  <c r="F27" i="40"/>
  <c r="F26" i="40"/>
  <c r="F25" i="40"/>
  <c r="F24" i="40"/>
  <c r="F23" i="40"/>
  <c r="F22" i="40"/>
  <c r="F21" i="40"/>
  <c r="F20" i="40"/>
  <c r="F19" i="40"/>
  <c r="F18" i="40"/>
  <c r="BN18" i="40" s="1"/>
  <c r="E52" i="40"/>
  <c r="E51" i="40"/>
  <c r="E50" i="40"/>
  <c r="E49" i="40"/>
  <c r="E48" i="40"/>
  <c r="E47" i="40"/>
  <c r="E45" i="40"/>
  <c r="BN20" i="40" l="1"/>
  <c r="BQ40" i="40"/>
  <c r="BN26" i="40"/>
  <c r="BQ27" i="40"/>
  <c r="Y23" i="40"/>
  <c r="AE23" i="40" s="1"/>
  <c r="X45" i="40"/>
  <c r="AN21" i="40"/>
  <c r="AT21" i="40" s="1"/>
  <c r="AN27" i="40"/>
  <c r="AT27" i="40" s="1"/>
  <c r="BQ19" i="40"/>
  <c r="U31" i="37"/>
  <c r="BQ44" i="40"/>
  <c r="BN28" i="40"/>
  <c r="BN91" i="36"/>
  <c r="CM19" i="37"/>
  <c r="BC39" i="40"/>
  <c r="BI39" i="40" s="1"/>
  <c r="BC43" i="40"/>
  <c r="BI43" i="40" s="1"/>
  <c r="BQ23" i="40"/>
  <c r="BQ31" i="40"/>
  <c r="BC33" i="40"/>
  <c r="BI33" i="40" s="1"/>
  <c r="BQ30" i="40"/>
  <c r="BQ22" i="40"/>
  <c r="BC41" i="40"/>
  <c r="BI41" i="40" s="1"/>
  <c r="AY45" i="40"/>
  <c r="BC45" i="40" s="1"/>
  <c r="BI45" i="40" s="1"/>
  <c r="BN39" i="40"/>
  <c r="BN43" i="40"/>
  <c r="BN22" i="40"/>
  <c r="BN30" i="40"/>
  <c r="BN42" i="40"/>
  <c r="BC25" i="40"/>
  <c r="BI25" i="40" s="1"/>
  <c r="AN33" i="40"/>
  <c r="AT33" i="40" s="1"/>
  <c r="AN43" i="40"/>
  <c r="AT43" i="40" s="1"/>
  <c r="BQ18" i="40"/>
  <c r="BQ26" i="40"/>
  <c r="BQ38" i="40"/>
  <c r="AN18" i="40"/>
  <c r="AT18" i="40" s="1"/>
  <c r="BN29" i="40"/>
  <c r="BN21" i="40"/>
  <c r="BN25" i="40"/>
  <c r="BN33" i="40"/>
  <c r="Y31" i="40"/>
  <c r="AE31" i="40" s="1"/>
  <c r="BQ21" i="40"/>
  <c r="BQ29" i="40"/>
  <c r="BQ42" i="40"/>
  <c r="BQ25" i="40"/>
  <c r="BQ33" i="40"/>
  <c r="BN24" i="40"/>
  <c r="BN32" i="40"/>
  <c r="BN41" i="40"/>
  <c r="CQ72" i="37"/>
  <c r="CQ89" i="37" s="1"/>
  <c r="CC31" i="37"/>
  <c r="CE31" i="37"/>
  <c r="CE91" i="36"/>
  <c r="CD31" i="37"/>
  <c r="CF22" i="37"/>
  <c r="CF22" i="36" s="1"/>
  <c r="CF31" i="36" s="1"/>
  <c r="BZ31" i="37"/>
  <c r="BZ91" i="36"/>
  <c r="BQ31" i="37"/>
  <c r="BT22" i="37"/>
  <c r="BT22" i="36" s="1"/>
  <c r="BT31" i="36" s="1"/>
  <c r="BT96" i="36" s="1"/>
  <c r="BS31" i="37"/>
  <c r="BS95" i="37" s="1"/>
  <c r="BO22" i="37"/>
  <c r="BO22" i="36" s="1"/>
  <c r="BO31" i="36" s="1"/>
  <c r="BL31" i="37"/>
  <c r="BL95" i="37" s="1"/>
  <c r="BM31" i="37"/>
  <c r="W31" i="37"/>
  <c r="W91" i="36"/>
  <c r="V31" i="37"/>
  <c r="T31" i="37"/>
  <c r="X22" i="37"/>
  <c r="X22" i="36" s="1"/>
  <c r="X31" i="36" s="1"/>
  <c r="O31" i="37"/>
  <c r="S22" i="37"/>
  <c r="S22" i="36" s="1"/>
  <c r="S31" i="36" s="1"/>
  <c r="CN29" i="36"/>
  <c r="CR29" i="36" s="1"/>
  <c r="CR29" i="37"/>
  <c r="CN19" i="36"/>
  <c r="CR19" i="36" s="1"/>
  <c r="CR19" i="37"/>
  <c r="CW65" i="37"/>
  <c r="CM29" i="37"/>
  <c r="R94" i="37"/>
  <c r="R95" i="37"/>
  <c r="BQ43" i="40"/>
  <c r="BC31" i="40"/>
  <c r="BI31" i="40" s="1"/>
  <c r="BL94" i="37"/>
  <c r="BU65" i="36"/>
  <c r="C22" i="36"/>
  <c r="CI22" i="37"/>
  <c r="CI31" i="37" s="1"/>
  <c r="H22" i="36"/>
  <c r="CN22" i="37"/>
  <c r="CN31" i="37" s="1"/>
  <c r="K22" i="36"/>
  <c r="CQ22" i="37"/>
  <c r="CQ22" i="36" s="1"/>
  <c r="CQ31" i="36" s="1"/>
  <c r="CQ91" i="36" s="1"/>
  <c r="D31" i="37"/>
  <c r="D22" i="36"/>
  <c r="CJ22" i="37"/>
  <c r="CJ31" i="37" s="1"/>
  <c r="BM94" i="37"/>
  <c r="BM95" i="37"/>
  <c r="Y65" i="36"/>
  <c r="W94" i="37"/>
  <c r="W95" i="37"/>
  <c r="BK94" i="37"/>
  <c r="BK95" i="37"/>
  <c r="BR93" i="36"/>
  <c r="BR96" i="36"/>
  <c r="BR95" i="36"/>
  <c r="BR94" i="36"/>
  <c r="CL69" i="36"/>
  <c r="CV69" i="37"/>
  <c r="BK95" i="36"/>
  <c r="BK93" i="36"/>
  <c r="BK96" i="36"/>
  <c r="BK94" i="36"/>
  <c r="CE95" i="36"/>
  <c r="CE94" i="36"/>
  <c r="CE93" i="36"/>
  <c r="CE96" i="36"/>
  <c r="BS95" i="36"/>
  <c r="BS96" i="36"/>
  <c r="BS94" i="36"/>
  <c r="BS93" i="36"/>
  <c r="BS91" i="36"/>
  <c r="W95" i="36"/>
  <c r="W94" i="36"/>
  <c r="W93" i="36"/>
  <c r="W96" i="36"/>
  <c r="BM45" i="40"/>
  <c r="BN19" i="40"/>
  <c r="BN23" i="40"/>
  <c r="BN27" i="40"/>
  <c r="BN31" i="40"/>
  <c r="BQ20" i="40"/>
  <c r="BQ24" i="40"/>
  <c r="BQ28" i="40"/>
  <c r="BQ32" i="40"/>
  <c r="BC18" i="40"/>
  <c r="BI18" i="40" s="1"/>
  <c r="BC20" i="40"/>
  <c r="BI20" i="40" s="1"/>
  <c r="BC22" i="40"/>
  <c r="BI22" i="40" s="1"/>
  <c r="BN94" i="37"/>
  <c r="BN95" i="37"/>
  <c r="CK19" i="36"/>
  <c r="CU19" i="37"/>
  <c r="CU19" i="36" s="1"/>
  <c r="E12" i="52" s="1"/>
  <c r="BQ95" i="36"/>
  <c r="BQ93" i="36"/>
  <c r="BQ94" i="36"/>
  <c r="BQ96" i="36"/>
  <c r="CL19" i="36"/>
  <c r="CV19" i="37"/>
  <c r="CV19" i="36" s="1"/>
  <c r="F12" i="52" s="1"/>
  <c r="BQ39" i="40"/>
  <c r="BN40" i="40"/>
  <c r="BN44" i="40"/>
  <c r="BQ41" i="40"/>
  <c r="Y18" i="40"/>
  <c r="AE18" i="40" s="1"/>
  <c r="U45" i="40"/>
  <c r="AM45" i="40"/>
  <c r="AN45" i="40" s="1"/>
  <c r="AT45" i="40" s="1"/>
  <c r="BC19" i="40"/>
  <c r="BI19" i="40" s="1"/>
  <c r="BC21" i="40"/>
  <c r="BI21" i="40" s="1"/>
  <c r="BC23" i="40"/>
  <c r="BI23" i="40" s="1"/>
  <c r="BC40" i="40"/>
  <c r="BI40" i="40" s="1"/>
  <c r="BC42" i="40"/>
  <c r="BI42" i="40" s="1"/>
  <c r="BB45" i="40"/>
  <c r="I22" i="36"/>
  <c r="CO22" i="37"/>
  <c r="CO22" i="36" s="1"/>
  <c r="CO31" i="36" s="1"/>
  <c r="BR94" i="37"/>
  <c r="BR95" i="37"/>
  <c r="BQ94" i="37"/>
  <c r="BQ95" i="37"/>
  <c r="CG65" i="36"/>
  <c r="BM96" i="36"/>
  <c r="BM95" i="36"/>
  <c r="BM93" i="36"/>
  <c r="BM94" i="36"/>
  <c r="CI19" i="36"/>
  <c r="CS19" i="37"/>
  <c r="CL29" i="36"/>
  <c r="CV29" i="37"/>
  <c r="CV29" i="36" s="1"/>
  <c r="F13" i="52" s="1"/>
  <c r="CJ29" i="36"/>
  <c r="CT29" i="37"/>
  <c r="CT29" i="36" s="1"/>
  <c r="D13" i="52" s="1"/>
  <c r="BP95" i="36"/>
  <c r="BP93" i="36"/>
  <c r="BP96" i="36"/>
  <c r="BP94" i="36"/>
  <c r="BZ95" i="36"/>
  <c r="BZ93" i="36"/>
  <c r="BZ96" i="36"/>
  <c r="BZ94" i="36"/>
  <c r="BN94" i="36"/>
  <c r="BN93" i="36"/>
  <c r="BN96" i="36"/>
  <c r="BN95" i="36"/>
  <c r="CJ19" i="36"/>
  <c r="CT19" i="37"/>
  <c r="CT19" i="36" s="1"/>
  <c r="D12" i="52" s="1"/>
  <c r="BP94" i="37"/>
  <c r="BP95" i="37"/>
  <c r="J22" i="36"/>
  <c r="CP22" i="37"/>
  <c r="CP22" i="36" s="1"/>
  <c r="CP31" i="36" s="1"/>
  <c r="BZ94" i="37"/>
  <c r="BZ95" i="37"/>
  <c r="CE94" i="37"/>
  <c r="CE95" i="37"/>
  <c r="Q22" i="36"/>
  <c r="Q31" i="36" s="1"/>
  <c r="CK22" i="37"/>
  <c r="CK31" i="37" s="1"/>
  <c r="BL95" i="36"/>
  <c r="BL93" i="36"/>
  <c r="BL96" i="36"/>
  <c r="BL94" i="36"/>
  <c r="CK29" i="36"/>
  <c r="CU29" i="37"/>
  <c r="CU29" i="36" s="1"/>
  <c r="E13" i="52" s="1"/>
  <c r="CI29" i="36"/>
  <c r="CS29" i="37"/>
  <c r="R22" i="36"/>
  <c r="R31" i="36" s="1"/>
  <c r="CL22" i="37"/>
  <c r="CL31" i="37" s="1"/>
  <c r="CL95" i="37" s="1"/>
  <c r="BM47" i="40"/>
  <c r="BM48" i="40"/>
  <c r="BM49" i="40"/>
  <c r="BM50" i="40"/>
  <c r="BM51" i="40"/>
  <c r="BM52" i="40"/>
  <c r="BN91" i="37"/>
  <c r="W96" i="37"/>
  <c r="W93" i="37"/>
  <c r="W91" i="37"/>
  <c r="BR93" i="37"/>
  <c r="BR96" i="37"/>
  <c r="BM96" i="37"/>
  <c r="CE93" i="37"/>
  <c r="R96" i="37"/>
  <c r="R93" i="37"/>
  <c r="R91" i="37"/>
  <c r="CE91" i="37"/>
  <c r="CE96" i="37"/>
  <c r="BN93" i="37"/>
  <c r="BN96" i="37"/>
  <c r="BZ91" i="37"/>
  <c r="BZ93" i="37"/>
  <c r="BZ96" i="37"/>
  <c r="BM93" i="37"/>
  <c r="BQ96" i="37"/>
  <c r="BQ93" i="37"/>
  <c r="CG65" i="37"/>
  <c r="L22" i="37"/>
  <c r="Y65" i="37"/>
  <c r="CG29" i="37"/>
  <c r="CG29" i="36" s="1"/>
  <c r="H31" i="37"/>
  <c r="BU19" i="37"/>
  <c r="BU19" i="36" s="1"/>
  <c r="J31" i="37"/>
  <c r="K31" i="37"/>
  <c r="K95" i="37" s="1"/>
  <c r="M29" i="37"/>
  <c r="M29" i="36" s="1"/>
  <c r="I31" i="37"/>
  <c r="CL89" i="37"/>
  <c r="BT31" i="37"/>
  <c r="C31" i="37"/>
  <c r="G22" i="37"/>
  <c r="G22" i="36" s="1"/>
  <c r="AN44" i="40"/>
  <c r="AT44" i="40" s="1"/>
  <c r="AN41" i="40"/>
  <c r="AT41" i="40" s="1"/>
  <c r="BC28" i="40"/>
  <c r="BI28" i="40" s="1"/>
  <c r="CG19" i="37"/>
  <c r="CG19" i="36" s="1"/>
  <c r="Y19" i="37"/>
  <c r="Y19" i="36" s="1"/>
  <c r="AN32" i="40"/>
  <c r="AT32" i="40" s="1"/>
  <c r="Y45" i="40"/>
  <c r="AE45" i="40" s="1"/>
  <c r="BC29" i="40"/>
  <c r="BI29" i="40" s="1"/>
  <c r="AN28" i="40"/>
  <c r="AT28"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M65" i="37"/>
  <c r="AN20" i="40"/>
  <c r="AT20" i="40" s="1"/>
  <c r="BC26" i="40"/>
  <c r="BI26" i="40" s="1"/>
  <c r="BC30" i="40"/>
  <c r="BI30" i="40" s="1"/>
  <c r="BU65" i="37"/>
  <c r="Y22" i="40"/>
  <c r="AE22" i="40" s="1"/>
  <c r="Y26" i="40"/>
  <c r="AE26" i="40" s="1"/>
  <c r="Y30" i="40"/>
  <c r="AE30" i="40" s="1"/>
  <c r="Y39" i="40"/>
  <c r="AE39" i="40" s="1"/>
  <c r="Y43" i="40"/>
  <c r="AE43" i="40" s="1"/>
  <c r="BC27" i="40"/>
  <c r="BI27" i="40" s="1"/>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BP96" i="37"/>
  <c r="BP93" i="37"/>
  <c r="BU29" i="37"/>
  <c r="BU29" i="36" s="1"/>
  <c r="CA31" i="37"/>
  <c r="X31" i="37"/>
  <c r="M19" i="37"/>
  <c r="M19" i="36" s="1"/>
  <c r="Y29" i="37"/>
  <c r="Y29" i="36" s="1"/>
  <c r="BL96" i="37"/>
  <c r="BL93" i="37"/>
  <c r="J24" i="40"/>
  <c r="J32" i="40"/>
  <c r="J44" i="40"/>
  <c r="J29" i="40"/>
  <c r="J21" i="40"/>
  <c r="J41" i="40"/>
  <c r="J33" i="40"/>
  <c r="J25" i="40"/>
  <c r="J26" i="40"/>
  <c r="J27" i="40"/>
  <c r="J39" i="40"/>
  <c r="J20" i="40"/>
  <c r="J28" i="40"/>
  <c r="J40" i="40"/>
  <c r="J18" i="40"/>
  <c r="J30" i="40"/>
  <c r="J23" i="40"/>
  <c r="J31" i="40"/>
  <c r="J43" i="40"/>
  <c r="J38" i="40"/>
  <c r="J22" i="40"/>
  <c r="J42" i="40"/>
  <c r="J19" i="40"/>
  <c r="P26" i="40"/>
  <c r="P24" i="40"/>
  <c r="H52" i="40"/>
  <c r="BP52" i="40" s="1"/>
  <c r="H51" i="40"/>
  <c r="BP51" i="40" s="1"/>
  <c r="H50" i="40"/>
  <c r="BP50" i="40" s="1"/>
  <c r="H49" i="40"/>
  <c r="BP49" i="40" s="1"/>
  <c r="H48" i="40"/>
  <c r="BP48" i="40" s="1"/>
  <c r="H47" i="40"/>
  <c r="BP47" i="40" s="1"/>
  <c r="H45" i="40"/>
  <c r="BP45" i="40" s="1"/>
  <c r="BO31" i="37" l="1"/>
  <c r="BS94" i="37"/>
  <c r="BS91" i="37"/>
  <c r="BU22" i="37"/>
  <c r="BU22" i="36" s="1"/>
  <c r="BS96" i="37"/>
  <c r="BS93" i="37"/>
  <c r="BR33" i="40"/>
  <c r="BR19" i="40"/>
  <c r="BR23" i="40"/>
  <c r="BX24" i="40"/>
  <c r="P19" i="40"/>
  <c r="BX19" i="40" s="1"/>
  <c r="P33" i="40"/>
  <c r="BX33" i="40" s="1"/>
  <c r="BT95" i="36"/>
  <c r="BT94" i="36"/>
  <c r="BT93" i="36"/>
  <c r="CF31" i="37"/>
  <c r="CG22" i="37"/>
  <c r="CG22" i="36" s="1"/>
  <c r="CG31" i="36" s="1"/>
  <c r="S31" i="37"/>
  <c r="Y22" i="37"/>
  <c r="Y22" i="36" s="1"/>
  <c r="Y31" i="36" s="1"/>
  <c r="CQ31" i="37"/>
  <c r="CQ95" i="37" s="1"/>
  <c r="CP31" i="37"/>
  <c r="CN22" i="36"/>
  <c r="CR22" i="37"/>
  <c r="E14" i="52"/>
  <c r="CS29" i="36"/>
  <c r="CW29" i="37"/>
  <c r="CM29" i="36"/>
  <c r="CM19" i="36"/>
  <c r="CM22" i="37"/>
  <c r="CM31" i="37"/>
  <c r="CS19" i="36"/>
  <c r="CW19" i="37"/>
  <c r="P40" i="40"/>
  <c r="BX40" i="40" s="1"/>
  <c r="BR40" i="40"/>
  <c r="BX26" i="40"/>
  <c r="P22" i="40"/>
  <c r="BX22" i="40" s="1"/>
  <c r="BR22" i="40"/>
  <c r="P28" i="40"/>
  <c r="BX28" i="40" s="1"/>
  <c r="BR28" i="40"/>
  <c r="BR26" i="40"/>
  <c r="P21" i="40"/>
  <c r="BX21" i="40" s="1"/>
  <c r="BR21" i="40"/>
  <c r="BR24" i="40"/>
  <c r="D14" i="52"/>
  <c r="CJ22" i="36"/>
  <c r="CT22" i="37"/>
  <c r="P31" i="40"/>
  <c r="BX31" i="40" s="1"/>
  <c r="BR31" i="40"/>
  <c r="P41" i="40"/>
  <c r="BX41" i="40" s="1"/>
  <c r="BR41" i="40"/>
  <c r="BT94" i="37"/>
  <c r="BT95" i="37"/>
  <c r="P38" i="40"/>
  <c r="BX38" i="40" s="1"/>
  <c r="BR38" i="40"/>
  <c r="P30" i="40"/>
  <c r="BX30" i="40" s="1"/>
  <c r="BR30" i="40"/>
  <c r="P20" i="40"/>
  <c r="BX20" i="40" s="1"/>
  <c r="BR20" i="40"/>
  <c r="P25" i="40"/>
  <c r="BX25" i="40" s="1"/>
  <c r="BR25" i="40"/>
  <c r="P29" i="40"/>
  <c r="BX29" i="40" s="1"/>
  <c r="BR29" i="40"/>
  <c r="BO94" i="37"/>
  <c r="BO95" i="37"/>
  <c r="CL22" i="36"/>
  <c r="CV22" i="37"/>
  <c r="CK22" i="36"/>
  <c r="CU22" i="37"/>
  <c r="CV69" i="36"/>
  <c r="CV72" i="36" s="1"/>
  <c r="CV72" i="37"/>
  <c r="CV89" i="37" s="1"/>
  <c r="P27" i="40"/>
  <c r="BX27" i="40" s="1"/>
  <c r="BR27" i="40"/>
  <c r="P23" i="40"/>
  <c r="BX23" i="40" s="1"/>
  <c r="P43" i="40"/>
  <c r="BX43" i="40" s="1"/>
  <c r="BR43" i="40"/>
  <c r="P18" i="40"/>
  <c r="BX18" i="40" s="1"/>
  <c r="BR18" i="40"/>
  <c r="P39" i="40"/>
  <c r="BX39" i="40" s="1"/>
  <c r="BR39" i="40"/>
  <c r="P44" i="40"/>
  <c r="BX44" i="40" s="1"/>
  <c r="BR44" i="40"/>
  <c r="BU31" i="36"/>
  <c r="L31" i="37"/>
  <c r="L22" i="36"/>
  <c r="R93" i="36"/>
  <c r="R96" i="36"/>
  <c r="R95" i="36"/>
  <c r="R94" i="36"/>
  <c r="F14" i="52"/>
  <c r="R91" i="36"/>
  <c r="P42" i="40"/>
  <c r="BX42" i="40" s="1"/>
  <c r="BR42" i="40"/>
  <c r="P32" i="40"/>
  <c r="BX32" i="40" s="1"/>
  <c r="BR32" i="40"/>
  <c r="BO95" i="36"/>
  <c r="BO93" i="36"/>
  <c r="BO96" i="36"/>
  <c r="BO94" i="36"/>
  <c r="CQ95" i="36"/>
  <c r="CQ96" i="36"/>
  <c r="CQ93" i="36"/>
  <c r="CQ94" i="36"/>
  <c r="CI22" i="36"/>
  <c r="CS22" i="37"/>
  <c r="BC48" i="40"/>
  <c r="BI48" i="40" s="1"/>
  <c r="Y52" i="40"/>
  <c r="AE52" i="40" s="1"/>
  <c r="AN52" i="40"/>
  <c r="AT52" i="40" s="1"/>
  <c r="K94" i="37"/>
  <c r="K96" i="37"/>
  <c r="K93" i="37"/>
  <c r="K91" i="37"/>
  <c r="G31" i="37"/>
  <c r="CL94" i="37"/>
  <c r="CL91" i="37"/>
  <c r="CL96" i="37"/>
  <c r="CL93" i="37"/>
  <c r="BO93" i="37"/>
  <c r="BO96" i="37"/>
  <c r="CQ94" i="37"/>
  <c r="CQ91" i="37"/>
  <c r="BT93" i="37"/>
  <c r="M22" i="37"/>
  <c r="BT96" i="37"/>
  <c r="BU31"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CG31" i="37"/>
  <c r="Y31" i="37"/>
  <c r="AF41" i="44"/>
  <c r="AF45" i="44" s="1"/>
  <c r="AF47" i="44" s="1"/>
  <c r="AF41" i="45"/>
  <c r="AF45" i="45" s="1"/>
  <c r="AF47" i="45" s="1"/>
  <c r="AF41" i="46"/>
  <c r="AF45" i="46" s="1"/>
  <c r="AF47" i="46" s="1"/>
  <c r="AF41" i="47"/>
  <c r="AF45" i="47" s="1"/>
  <c r="AF47" i="47" s="1"/>
  <c r="AF41" i="48"/>
  <c r="AF45" i="48" s="1"/>
  <c r="AF47" i="48" s="1"/>
  <c r="CQ96" i="37" l="1"/>
  <c r="CQ93" i="37"/>
  <c r="CN31" i="36"/>
  <c r="CR22" i="36"/>
  <c r="C13" i="52"/>
  <c r="G13" i="52" s="1"/>
  <c r="CW29" i="36"/>
  <c r="CW22" i="37"/>
  <c r="CM22" i="36"/>
  <c r="C12" i="52"/>
  <c r="CW19" i="36"/>
  <c r="BU94" i="37"/>
  <c r="BU95" i="37"/>
  <c r="M22" i="36"/>
  <c r="CS22" i="36"/>
  <c r="CS31" i="37"/>
  <c r="BU96" i="36"/>
  <c r="BU93" i="36"/>
  <c r="BU94" i="36"/>
  <c r="BU95" i="36"/>
  <c r="CU22" i="36"/>
  <c r="CU31" i="36" s="1"/>
  <c r="CU31" i="37"/>
  <c r="CT22" i="36"/>
  <c r="CT31" i="36" s="1"/>
  <c r="CT31" i="37"/>
  <c r="F16" i="52"/>
  <c r="CV89" i="36"/>
  <c r="CV22" i="36"/>
  <c r="CV31" i="36" s="1"/>
  <c r="CV31" i="37"/>
  <c r="BU93" i="37"/>
  <c r="BU96" i="37"/>
  <c r="M31" i="37"/>
  <c r="CO31"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CR31" i="36" l="1"/>
  <c r="CR31" i="37"/>
  <c r="CS31" i="36"/>
  <c r="CW31" i="36" s="1"/>
  <c r="CW22" i="36"/>
  <c r="CV91" i="36"/>
  <c r="E10" i="13" s="1"/>
  <c r="CW31" i="37"/>
  <c r="G12" i="52"/>
  <c r="C14" i="52"/>
  <c r="G14" i="52" s="1"/>
  <c r="CV94" i="37"/>
  <c r="CV95" i="37"/>
  <c r="CV93" i="37"/>
  <c r="CV96" i="37"/>
  <c r="CV91" i="37"/>
  <c r="CV94" i="36"/>
  <c r="CV96" i="36"/>
  <c r="CV93" i="36"/>
  <c r="CV95" i="36"/>
  <c r="F51" i="40"/>
  <c r="BN51" i="40" s="1"/>
  <c r="BL51" i="40"/>
  <c r="I51" i="40"/>
  <c r="BQ51" i="40" s="1"/>
  <c r="BO51" i="40"/>
  <c r="F50" i="40"/>
  <c r="BN50" i="40" s="1"/>
  <c r="BL50" i="40"/>
  <c r="I52" i="40"/>
  <c r="BQ52" i="40" s="1"/>
  <c r="BO52" i="40"/>
  <c r="I50" i="40"/>
  <c r="BQ50" i="40" s="1"/>
  <c r="BO50" i="40"/>
  <c r="F49" i="40"/>
  <c r="BN49" i="40" s="1"/>
  <c r="BL49" i="40"/>
  <c r="I49" i="40"/>
  <c r="BQ49" i="40" s="1"/>
  <c r="BO49" i="40"/>
  <c r="I48" i="40"/>
  <c r="BQ48" i="40" s="1"/>
  <c r="BO48" i="40"/>
  <c r="F47" i="40"/>
  <c r="BN47" i="40" s="1"/>
  <c r="BL47" i="40"/>
  <c r="I47" i="40"/>
  <c r="BQ47" i="40" s="1"/>
  <c r="BO47" i="40"/>
  <c r="F48" i="40"/>
  <c r="BN48" i="40" s="1"/>
  <c r="BL48" i="40"/>
  <c r="F52" i="40"/>
  <c r="BN52" i="40" s="1"/>
  <c r="BL52" i="40"/>
  <c r="E25" i="13"/>
  <c r="D25" i="13"/>
  <c r="F18" i="52" l="1"/>
  <c r="J51" i="40"/>
  <c r="BR51" i="40" s="1"/>
  <c r="J47" i="40"/>
  <c r="BR47" i="40" s="1"/>
  <c r="J49" i="40"/>
  <c r="BR49" i="40" s="1"/>
  <c r="J50" i="40"/>
  <c r="BR50" i="40" s="1"/>
  <c r="J52" i="40"/>
  <c r="BR52" i="40" s="1"/>
  <c r="J48" i="40"/>
  <c r="BR48" i="40" s="1"/>
  <c r="G45" i="40"/>
  <c r="K45" i="40"/>
  <c r="BS45" i="40" s="1"/>
  <c r="L45" i="40"/>
  <c r="BT45" i="40" s="1"/>
  <c r="M45" i="40"/>
  <c r="BU45" i="40" s="1"/>
  <c r="N45" i="40"/>
  <c r="BV45" i="40" s="1"/>
  <c r="D45" i="40"/>
  <c r="I45" i="40" l="1"/>
  <c r="BQ45" i="40" s="1"/>
  <c r="BO45" i="40"/>
  <c r="F45" i="40"/>
  <c r="BN45" i="40" s="1"/>
  <c r="BL45" i="40"/>
  <c r="AH39" i="45"/>
  <c r="AF28" i="28"/>
  <c r="AG28" i="28"/>
  <c r="AH28" i="28"/>
  <c r="AI28" i="28"/>
  <c r="V28" i="28"/>
  <c r="W28" i="28"/>
  <c r="X28" i="28"/>
  <c r="Y28" i="28"/>
  <c r="Z28" i="28"/>
  <c r="K29" i="28"/>
  <c r="K28" i="28"/>
  <c r="AJ28" i="28" s="1"/>
  <c r="J45" i="40" l="1"/>
  <c r="BR45" i="40" s="1"/>
  <c r="BJ29" i="40"/>
  <c r="AF29" i="40"/>
  <c r="Q29" i="40"/>
  <c r="AU29" i="40"/>
  <c r="BY29" i="40" l="1"/>
  <c r="AU28" i="40"/>
  <c r="Q28" i="40"/>
  <c r="Q30" i="40"/>
  <c r="BJ28" i="40"/>
  <c r="AF28" i="40"/>
  <c r="AU30" i="40"/>
  <c r="AF30" i="40"/>
  <c r="BJ30" i="40"/>
  <c r="BY30" i="40" l="1"/>
  <c r="BY28" i="40"/>
  <c r="P30" i="28"/>
  <c r="D3" i="39"/>
  <c r="D6" i="39"/>
  <c r="D5" i="39"/>
  <c r="D2" i="39"/>
  <c r="D4" i="39" l="1"/>
  <c r="AI32" i="28" l="1"/>
  <c r="AH32" i="28"/>
  <c r="AG32" i="28"/>
  <c r="AF32" i="28"/>
  <c r="Z32" i="28"/>
  <c r="Y32" i="28"/>
  <c r="X32" i="28"/>
  <c r="W32" i="28"/>
  <c r="V32" i="28"/>
  <c r="K32" i="28"/>
  <c r="AI31" i="28"/>
  <c r="AH31" i="28"/>
  <c r="AG31" i="28"/>
  <c r="AF31" i="28"/>
  <c r="Z31" i="28"/>
  <c r="Y31" i="28"/>
  <c r="X31" i="28"/>
  <c r="W31" i="28"/>
  <c r="V31" i="28"/>
  <c r="K31" i="28"/>
  <c r="AI30" i="28"/>
  <c r="AH30" i="28"/>
  <c r="AG30" i="28"/>
  <c r="AF30" i="28"/>
  <c r="Z30" i="28"/>
  <c r="Y30" i="28"/>
  <c r="X30" i="28"/>
  <c r="W30" i="28"/>
  <c r="V30" i="28"/>
  <c r="K30" i="28"/>
  <c r="AJ30"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5" i="45" s="1"/>
  <c r="AE47" i="45" s="1"/>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G47" i="45"/>
  <c r="AH44" i="45"/>
  <c r="AH42" i="45"/>
  <c r="AH40" i="45"/>
  <c r="AH46" i="44"/>
  <c r="AG47"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B10" i="58" s="1"/>
  <c r="K14" i="39"/>
  <c r="K38" i="39" s="1"/>
  <c r="AA32" i="57" l="1"/>
  <c r="AA21" i="57"/>
  <c r="AK20" i="57"/>
  <c r="AA29" i="57"/>
  <c r="AK28" i="57"/>
  <c r="AK24" i="57"/>
  <c r="AA33" i="57"/>
  <c r="AK32" i="57"/>
  <c r="AA25" i="57"/>
  <c r="AK15" i="57"/>
  <c r="AA17" i="57"/>
  <c r="AK16" i="57"/>
  <c r="Q16" i="57"/>
  <c r="AA19" i="57"/>
  <c r="AA23" i="57"/>
  <c r="AA27" i="57"/>
  <c r="AA31" i="57"/>
  <c r="AK19" i="57"/>
  <c r="AK23" i="57"/>
  <c r="AK27" i="57"/>
  <c r="AK17" i="57"/>
  <c r="AK21" i="57"/>
  <c r="AK25" i="57"/>
  <c r="AK29" i="57"/>
  <c r="AK33" i="57"/>
  <c r="AA16" i="57"/>
  <c r="AA20" i="57"/>
  <c r="AA24" i="57"/>
  <c r="AA28" i="57"/>
  <c r="F10" i="57"/>
  <c r="AA18" i="57"/>
  <c r="AA22" i="57"/>
  <c r="AA26" i="57"/>
  <c r="AA30" i="57"/>
  <c r="Q15" i="57"/>
  <c r="AK18" i="57"/>
  <c r="AK22" i="57"/>
  <c r="AK26" i="57"/>
  <c r="AK30" i="57"/>
  <c r="AA34" i="57"/>
  <c r="AA15" i="57"/>
  <c r="AK31" i="57"/>
  <c r="AA25" i="58"/>
  <c r="AA33" i="58"/>
  <c r="AA21" i="58"/>
  <c r="AK16" i="58"/>
  <c r="AK15" i="58"/>
  <c r="AA34" i="58"/>
  <c r="F10" i="58"/>
  <c r="AK20" i="58"/>
  <c r="AA18" i="58"/>
  <c r="AA26" i="58"/>
  <c r="AK22" i="58"/>
  <c r="AK30" i="58"/>
  <c r="AK19" i="58"/>
  <c r="AK27" i="58"/>
  <c r="AK24" i="58"/>
  <c r="AK21" i="58"/>
  <c r="AK29" i="58"/>
  <c r="Q16" i="58"/>
  <c r="AA23" i="58"/>
  <c r="AA31" i="58"/>
  <c r="AA15" i="58"/>
  <c r="AA20" i="58"/>
  <c r="AA28" i="58"/>
  <c r="AK31" i="58"/>
  <c r="AK28" i="58"/>
  <c r="AA22" i="58"/>
  <c r="AA30" i="58"/>
  <c r="AK18" i="58"/>
  <c r="AK26" i="58"/>
  <c r="AK23" i="58"/>
  <c r="AA32" i="58"/>
  <c r="AA29" i="58"/>
  <c r="AA17" i="58"/>
  <c r="AK32" i="58"/>
  <c r="AK17" i="58"/>
  <c r="AK25" i="58"/>
  <c r="AK33"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P49" i="40"/>
  <c r="BX49" i="40" s="1"/>
  <c r="P48" i="40"/>
  <c r="BX48" i="40" s="1"/>
  <c r="P52" i="40"/>
  <c r="BX52" i="40" s="1"/>
  <c r="P50" i="40"/>
  <c r="BX50" i="40" s="1"/>
  <c r="P47" i="40"/>
  <c r="BX47" i="40" s="1"/>
  <c r="P51" i="40"/>
  <c r="BX51" i="40" s="1"/>
  <c r="Z18" i="28"/>
  <c r="Y18" i="28"/>
  <c r="X18" i="28"/>
  <c r="W18" i="28"/>
  <c r="V18" i="28"/>
  <c r="K18" i="28"/>
  <c r="K22" i="28"/>
  <c r="AE30" i="57" l="1"/>
  <c r="AE22" i="57"/>
  <c r="AE33" i="57"/>
  <c r="AE25" i="57"/>
  <c r="AE17" i="57"/>
  <c r="AO31" i="57"/>
  <c r="AO23" i="57"/>
  <c r="AE15" i="57"/>
  <c r="AE27" i="57"/>
  <c r="AE19" i="57"/>
  <c r="AO29" i="57"/>
  <c r="AO21" i="57"/>
  <c r="AO32" i="57"/>
  <c r="AO24" i="57"/>
  <c r="AO16" i="57"/>
  <c r="AE28" i="57"/>
  <c r="AE20" i="57"/>
  <c r="AE34" i="57"/>
  <c r="AO26" i="57"/>
  <c r="AO18" i="57"/>
  <c r="AE26" i="57"/>
  <c r="AE18" i="57"/>
  <c r="AE29" i="57"/>
  <c r="AE21" i="57"/>
  <c r="AO15" i="57"/>
  <c r="AO27" i="57"/>
  <c r="AO19" i="57"/>
  <c r="AE31" i="57"/>
  <c r="AE23" i="57"/>
  <c r="U16" i="57"/>
  <c r="AO33" i="57"/>
  <c r="AO25" i="57"/>
  <c r="AO17" i="57"/>
  <c r="AO28" i="57"/>
  <c r="AO20" i="57"/>
  <c r="AE32" i="57"/>
  <c r="AE24" i="57"/>
  <c r="AE16" i="57"/>
  <c r="AO30" i="57"/>
  <c r="AO22" i="57"/>
  <c r="U15" i="57"/>
  <c r="AO26" i="58"/>
  <c r="AO30" i="58"/>
  <c r="AE16" i="58"/>
  <c r="AE24" i="58"/>
  <c r="AE32" i="58"/>
  <c r="AO22" i="58"/>
  <c r="AO15" i="58"/>
  <c r="AO20" i="58"/>
  <c r="AO28" i="58"/>
  <c r="AO17" i="58"/>
  <c r="AO25" i="58"/>
  <c r="U15" i="58"/>
  <c r="AO19" i="58"/>
  <c r="AO27" i="58"/>
  <c r="AE34" i="58"/>
  <c r="AE27" i="58"/>
  <c r="AE21" i="58"/>
  <c r="AE29" i="58"/>
  <c r="AE18" i="58"/>
  <c r="AE26" i="58"/>
  <c r="AE19" i="58"/>
  <c r="AE15" i="58"/>
  <c r="AE20" i="58"/>
  <c r="AE28" i="58"/>
  <c r="AO18" i="58"/>
  <c r="AE31" i="58"/>
  <c r="AO16" i="58"/>
  <c r="AO24" i="58"/>
  <c r="AO32" i="58"/>
  <c r="AO21" i="58"/>
  <c r="AO29" i="58"/>
  <c r="U16" i="58"/>
  <c r="AO23" i="58"/>
  <c r="AO31" i="58"/>
  <c r="AE17" i="58"/>
  <c r="AE25" i="58"/>
  <c r="AE33" i="58"/>
  <c r="AE23" i="58"/>
  <c r="AE22" i="58"/>
  <c r="AE30" i="58"/>
  <c r="AO33" i="58"/>
  <c r="F16" i="28"/>
  <c r="B6" i="36" l="1"/>
  <c r="B5" i="36"/>
  <c r="B4" i="36"/>
  <c r="B3" i="36"/>
  <c r="B2" i="36"/>
  <c r="B2" i="53" l="1"/>
  <c r="B2" i="54"/>
  <c r="B3" i="53"/>
  <c r="B3" i="54"/>
  <c r="B5" i="53"/>
  <c r="B5" i="54"/>
  <c r="B4" i="53"/>
  <c r="B4" i="54"/>
  <c r="B6" i="54"/>
  <c r="B6" i="53"/>
  <c r="CL87" i="36"/>
  <c r="Z22" i="28"/>
  <c r="Y22" i="28"/>
  <c r="X22" i="28"/>
  <c r="W22" i="28"/>
  <c r="V22" i="28"/>
  <c r="Y16" i="28"/>
  <c r="X16" i="28"/>
  <c r="W16" i="28"/>
  <c r="V16" i="28"/>
  <c r="Z33" i="28"/>
  <c r="Y33" i="28"/>
  <c r="X33" i="28"/>
  <c r="W33" i="28"/>
  <c r="V33" i="28"/>
  <c r="K33" i="28"/>
  <c r="K16" i="28"/>
  <c r="B2" i="37"/>
  <c r="B3" i="37"/>
  <c r="B4" i="37"/>
  <c r="B5" i="37"/>
  <c r="B6" i="37"/>
  <c r="AF27" i="40" l="1"/>
  <c r="Q27" i="40"/>
  <c r="BJ27" i="40"/>
  <c r="AU27" i="40"/>
  <c r="Z16" i="28"/>
  <c r="BY27" i="40" l="1"/>
  <c r="P45" i="40"/>
  <c r="BX45" i="40" s="1"/>
  <c r="AF33" i="28"/>
  <c r="AG33" i="28"/>
  <c r="AI33" i="28"/>
  <c r="AH33" i="28"/>
  <c r="AC34" i="28" l="1"/>
  <c r="AB34" i="28"/>
  <c r="AK25" i="28" l="1"/>
  <c r="AK26" i="28"/>
  <c r="AK24" i="28"/>
  <c r="AK27" i="28"/>
  <c r="AK23" i="28"/>
  <c r="AL27" i="28"/>
  <c r="AL25" i="28"/>
  <c r="AL23" i="28"/>
  <c r="AB25" i="28"/>
  <c r="AL26" i="28"/>
  <c r="AL24" i="28"/>
  <c r="AB26" i="28"/>
  <c r="AB24" i="28"/>
  <c r="AB27" i="28"/>
  <c r="AB23" i="28"/>
  <c r="AC27" i="28"/>
  <c r="AC23" i="28"/>
  <c r="AM24" i="28"/>
  <c r="AM26" i="28"/>
  <c r="AC26" i="28"/>
  <c r="AC24" i="28"/>
  <c r="AM27" i="28"/>
  <c r="AM25" i="28"/>
  <c r="AM23" i="28"/>
  <c r="AC25" i="28"/>
  <c r="AF33" i="40"/>
  <c r="AF19" i="40"/>
  <c r="AU44" i="40"/>
  <c r="AU42" i="40"/>
  <c r="AU41" i="40"/>
  <c r="AU40" i="40"/>
  <c r="AU33" i="40"/>
  <c r="AU31" i="40"/>
  <c r="AU26" i="40"/>
  <c r="AU25" i="40"/>
  <c r="AU24" i="40"/>
  <c r="AU22" i="40"/>
  <c r="AU21" i="40"/>
  <c r="AU20" i="40"/>
  <c r="AU19" i="40"/>
  <c r="AF23" i="40"/>
  <c r="K72" i="36"/>
  <c r="Q44" i="40"/>
  <c r="Q42" i="40"/>
  <c r="Q41" i="40"/>
  <c r="Q40" i="40"/>
  <c r="Q39" i="40"/>
  <c r="Q33" i="40"/>
  <c r="Q32" i="40"/>
  <c r="Q31" i="40"/>
  <c r="Q26" i="40"/>
  <c r="Q25" i="40"/>
  <c r="Q24" i="40"/>
  <c r="Q23" i="40"/>
  <c r="Q22" i="40"/>
  <c r="Q21" i="40"/>
  <c r="Q20" i="40"/>
  <c r="AF32" i="40"/>
  <c r="AF31" i="40"/>
  <c r="AF25" i="40"/>
  <c r="AF24" i="40"/>
  <c r="AF22" i="40"/>
  <c r="AF21" i="40"/>
  <c r="AF20" i="40"/>
  <c r="BJ40" i="40"/>
  <c r="BJ39" i="40"/>
  <c r="BJ33" i="40"/>
  <c r="BJ32" i="40"/>
  <c r="BJ31" i="40"/>
  <c r="BJ26" i="40"/>
  <c r="BJ25" i="40"/>
  <c r="BJ24" i="40"/>
  <c r="BJ23" i="40"/>
  <c r="BJ22" i="40"/>
  <c r="BJ21" i="40"/>
  <c r="BJ20" i="40"/>
  <c r="BJ19" i="40"/>
  <c r="AF44" i="40"/>
  <c r="AF41" i="40"/>
  <c r="AF40" i="40"/>
  <c r="AF39" i="40"/>
  <c r="AF26" i="40"/>
  <c r="F72" i="36"/>
  <c r="BJ44" i="40"/>
  <c r="BJ42" i="40"/>
  <c r="BJ41" i="40"/>
  <c r="AB28" i="28"/>
  <c r="AC28" i="28"/>
  <c r="J65" i="36"/>
  <c r="E65" i="36"/>
  <c r="I65" i="36"/>
  <c r="D65" i="36"/>
  <c r="H65" i="36"/>
  <c r="C65" i="36"/>
  <c r="K65" i="36"/>
  <c r="F65" i="36"/>
  <c r="AM29" i="28"/>
  <c r="AC16" i="28"/>
  <c r="AC20" i="28"/>
  <c r="AC30" i="28"/>
  <c r="AC17" i="28"/>
  <c r="AC21" i="28"/>
  <c r="AC31" i="28"/>
  <c r="AC19" i="28"/>
  <c r="AC29" i="28"/>
  <c r="S15" i="28"/>
  <c r="AM30" i="28"/>
  <c r="AC18" i="28"/>
  <c r="AC22" i="28"/>
  <c r="AC32" i="28"/>
  <c r="S16" i="28"/>
  <c r="AC15" i="28"/>
  <c r="AC33" i="28"/>
  <c r="AL29" i="28"/>
  <c r="AB18" i="28"/>
  <c r="AB22" i="28"/>
  <c r="AB32" i="28"/>
  <c r="AL30" i="28"/>
  <c r="AB21" i="28"/>
  <c r="R15" i="28"/>
  <c r="AB33" i="28"/>
  <c r="AB19" i="28"/>
  <c r="AB29" i="28"/>
  <c r="AB15" i="28"/>
  <c r="AB16" i="28"/>
  <c r="AB20" i="28"/>
  <c r="AB30" i="28"/>
  <c r="R16" i="28"/>
  <c r="AB17" i="28"/>
  <c r="AB31" i="28"/>
  <c r="Q16" i="28"/>
  <c r="Q15" i="28"/>
  <c r="AK29" i="28"/>
  <c r="AK30" i="28"/>
  <c r="AD34" i="28"/>
  <c r="BJ43" i="40"/>
  <c r="AF43" i="40"/>
  <c r="AF42" i="40"/>
  <c r="AU43" i="40"/>
  <c r="Q43" i="40"/>
  <c r="AU39" i="40"/>
  <c r="AU32" i="40"/>
  <c r="AU23" i="40"/>
  <c r="Q19" i="40"/>
  <c r="AF19" i="28"/>
  <c r="AF16" i="28"/>
  <c r="AF22" i="28"/>
  <c r="F87" i="36"/>
  <c r="K87" i="36"/>
  <c r="Q38" i="40" l="1"/>
  <c r="AF38" i="40"/>
  <c r="AU38" i="40"/>
  <c r="BJ38" i="40"/>
  <c r="BY19" i="40"/>
  <c r="P27" i="28"/>
  <c r="AJ27" i="28" s="1"/>
  <c r="AD27" i="28"/>
  <c r="AD25" i="28"/>
  <c r="AD23" i="28"/>
  <c r="AD26" i="28"/>
  <c r="AD24" i="28"/>
  <c r="AN27" i="28"/>
  <c r="AN25" i="28"/>
  <c r="AN23" i="28"/>
  <c r="AN26" i="28"/>
  <c r="AN24" i="28"/>
  <c r="BY31" i="40"/>
  <c r="CJ65" i="36"/>
  <c r="D21" i="6"/>
  <c r="BY24" i="40"/>
  <c r="BY23" i="40"/>
  <c r="BY20" i="40"/>
  <c r="CL65" i="36"/>
  <c r="D31" i="36"/>
  <c r="CI65" i="36"/>
  <c r="K31" i="36"/>
  <c r="F31" i="36"/>
  <c r="CL72" i="36"/>
  <c r="CK65" i="36"/>
  <c r="BY42" i="40"/>
  <c r="BY39" i="40"/>
  <c r="BY44" i="40"/>
  <c r="BY43" i="40"/>
  <c r="BY33" i="40"/>
  <c r="BY41" i="40"/>
  <c r="BY32" i="40"/>
  <c r="BY40" i="40"/>
  <c r="AD28" i="28"/>
  <c r="BY21" i="40"/>
  <c r="BY25" i="40"/>
  <c r="BY22" i="40"/>
  <c r="BY26" i="40"/>
  <c r="AF18" i="40"/>
  <c r="AF45" i="40"/>
  <c r="Q18" i="40"/>
  <c r="Q45" i="40"/>
  <c r="BJ18" i="40"/>
  <c r="BJ45" i="40"/>
  <c r="AU18" i="40"/>
  <c r="AU45" i="40"/>
  <c r="L65" i="36"/>
  <c r="G65" i="36"/>
  <c r="AK18" i="28"/>
  <c r="AM22" i="28"/>
  <c r="AI18" i="28"/>
  <c r="AN22" i="28"/>
  <c r="AM16" i="28"/>
  <c r="AL19" i="28"/>
  <c r="AK19" i="28"/>
  <c r="AN19" i="28"/>
  <c r="AM19" i="28"/>
  <c r="AK32" i="28"/>
  <c r="AL16" i="28"/>
  <c r="AL32" i="28"/>
  <c r="AK16" i="28"/>
  <c r="AM32" i="28"/>
  <c r="AN32" i="28"/>
  <c r="AK31" i="28"/>
  <c r="AL17" i="28"/>
  <c r="AL21" i="28"/>
  <c r="AL31" i="28"/>
  <c r="AM21" i="28"/>
  <c r="AM31" i="28"/>
  <c r="AN17" i="28"/>
  <c r="AN21" i="28"/>
  <c r="AN31" i="28"/>
  <c r="AM17" i="28"/>
  <c r="AK22" i="28"/>
  <c r="AL22" i="28"/>
  <c r="AL28" i="28"/>
  <c r="AN28" i="28"/>
  <c r="AM28" i="28"/>
  <c r="AK28" i="28"/>
  <c r="AN29" i="28"/>
  <c r="AD32" i="28"/>
  <c r="AN16" i="28"/>
  <c r="AN30" i="28"/>
  <c r="AD33" i="28"/>
  <c r="AD19" i="28"/>
  <c r="AD29" i="28"/>
  <c r="AD15" i="28"/>
  <c r="AD17" i="28"/>
  <c r="AD31" i="28"/>
  <c r="AD18" i="28"/>
  <c r="AD22" i="28"/>
  <c r="AD16" i="28"/>
  <c r="AD20" i="28"/>
  <c r="AD30" i="28"/>
  <c r="T16" i="28"/>
  <c r="AN18" i="28"/>
  <c r="AD21" i="28"/>
  <c r="T15" i="28"/>
  <c r="AK33" i="28"/>
  <c r="AN33" i="28"/>
  <c r="AM33" i="28"/>
  <c r="AL33" i="28"/>
  <c r="AK20" i="28"/>
  <c r="AL20" i="28"/>
  <c r="AM20" i="28"/>
  <c r="AN20" i="28"/>
  <c r="AF18" i="28"/>
  <c r="AH19" i="28"/>
  <c r="AG19" i="28"/>
  <c r="AG29" i="28"/>
  <c r="AI19" i="28"/>
  <c r="AI29" i="28"/>
  <c r="AI22" i="28"/>
  <c r="AH29" i="28"/>
  <c r="AF29" i="28"/>
  <c r="AH16" i="28"/>
  <c r="AG17" i="28"/>
  <c r="AG21" i="28"/>
  <c r="AH17" i="28"/>
  <c r="AH21" i="28"/>
  <c r="AG16" i="28"/>
  <c r="AG22" i="28"/>
  <c r="AI16" i="28"/>
  <c r="AI17" i="28"/>
  <c r="AI21" i="28"/>
  <c r="AH22" i="28"/>
  <c r="I31" i="36"/>
  <c r="K89" i="36"/>
  <c r="F89" i="36"/>
  <c r="CM65" i="36" l="1"/>
  <c r="K94" i="36"/>
  <c r="K95" i="36"/>
  <c r="F94" i="36"/>
  <c r="F95" i="36"/>
  <c r="AL15" i="28"/>
  <c r="M34" i="28"/>
  <c r="AG34" i="28" s="1"/>
  <c r="AN15" i="28"/>
  <c r="O34" i="28"/>
  <c r="AK15" i="28"/>
  <c r="L34" i="28"/>
  <c r="AF34" i="28" s="1"/>
  <c r="AM15" i="28"/>
  <c r="N34" i="28"/>
  <c r="AH34" i="28" s="1"/>
  <c r="J31" i="36"/>
  <c r="BY38" i="40"/>
  <c r="K91" i="36"/>
  <c r="K93" i="36" s="1"/>
  <c r="K96" i="36"/>
  <c r="H31" i="36"/>
  <c r="CI31" i="36"/>
  <c r="CL31" i="36"/>
  <c r="CL95" i="36" s="1"/>
  <c r="CL89" i="36"/>
  <c r="L31" i="36"/>
  <c r="CK31" i="36"/>
  <c r="CJ31" i="36"/>
  <c r="AG18" i="28"/>
  <c r="AL18" i="28"/>
  <c r="AF17" i="28"/>
  <c r="AK17" i="28"/>
  <c r="BY45" i="40"/>
  <c r="AF21" i="28"/>
  <c r="AK21" i="28"/>
  <c r="BY18" i="40"/>
  <c r="AH18" i="28"/>
  <c r="AM18" i="28"/>
  <c r="P19" i="28"/>
  <c r="M65" i="36"/>
  <c r="P16" i="28"/>
  <c r="P17" i="28"/>
  <c r="P18" i="28"/>
  <c r="AJ18" i="28" s="1"/>
  <c r="P31" i="28"/>
  <c r="AJ31" i="28" s="1"/>
  <c r="P22" i="28"/>
  <c r="AJ22" i="28" s="1"/>
  <c r="E21" i="6"/>
  <c r="P21" i="28"/>
  <c r="P28" i="28"/>
  <c r="P29" i="28"/>
  <c r="P20" i="28"/>
  <c r="P33" i="28"/>
  <c r="AJ33" i="28" s="1"/>
  <c r="P32" i="28"/>
  <c r="AJ32" i="28" s="1"/>
  <c r="B39" i="6"/>
  <c r="F96" i="36"/>
  <c r="AJ16" i="28"/>
  <c r="E39" i="6"/>
  <c r="C39" i="6"/>
  <c r="B44" i="7"/>
  <c r="D39" i="6"/>
  <c r="B45" i="7"/>
  <c r="E31" i="36"/>
  <c r="B43" i="7"/>
  <c r="C31" i="36"/>
  <c r="B42" i="7"/>
  <c r="F91" i="36"/>
  <c r="F93" i="36" s="1"/>
  <c r="CM31" i="36" l="1"/>
  <c r="C45" i="7"/>
  <c r="D32" i="6"/>
  <c r="C44" i="7"/>
  <c r="C43" i="7"/>
  <c r="E32" i="6"/>
  <c r="CL91" i="36"/>
  <c r="CL93" i="36"/>
  <c r="CL94" i="36"/>
  <c r="CL96" i="36"/>
  <c r="G31" i="36"/>
  <c r="E38" i="6"/>
  <c r="E40" i="6"/>
  <c r="M31" i="36"/>
  <c r="C42" i="7"/>
  <c r="D36" i="6"/>
  <c r="D22" i="6"/>
  <c r="C36" i="6"/>
  <c r="E36" i="6"/>
  <c r="E22" i="6"/>
  <c r="E14" i="6" l="1"/>
  <c r="E35" i="6"/>
  <c r="B36" i="6"/>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AG15" i="28"/>
  <c r="AI15" i="28"/>
  <c r="K17" i="28"/>
  <c r="V20" i="28"/>
  <c r="AH20" i="28"/>
  <c r="K20" i="28"/>
  <c r="W20" i="28"/>
  <c r="Y20" i="28"/>
  <c r="AG20" i="28"/>
  <c r="AI20" i="28"/>
  <c r="AF15" i="28"/>
  <c r="AH15" i="28"/>
  <c r="X20" i="28"/>
  <c r="AF20" i="28"/>
  <c r="K15" i="28"/>
  <c r="K21" i="28"/>
  <c r="K19" i="28"/>
  <c r="K34" i="28" l="1"/>
  <c r="AO24" i="28"/>
  <c r="AE26" i="28"/>
  <c r="AE24" i="28"/>
  <c r="AO27" i="28"/>
  <c r="AO25" i="28"/>
  <c r="AO23" i="28"/>
  <c r="AE27" i="28"/>
  <c r="AE25" i="28"/>
  <c r="AE23" i="28"/>
  <c r="AO26" i="28"/>
  <c r="AE28" i="28"/>
  <c r="AO28" i="28"/>
  <c r="AO33" i="28"/>
  <c r="AO17" i="28"/>
  <c r="AO21" i="28"/>
  <c r="AO31" i="28"/>
  <c r="AE16" i="28"/>
  <c r="AE20" i="28"/>
  <c r="AE30" i="28"/>
  <c r="U16" i="28"/>
  <c r="AO18" i="28"/>
  <c r="AO22" i="28"/>
  <c r="AO32" i="28"/>
  <c r="AE17" i="28"/>
  <c r="AE21" i="28"/>
  <c r="AE31" i="28"/>
  <c r="U15" i="28"/>
  <c r="AO19" i="28"/>
  <c r="AO29" i="28"/>
  <c r="AE18" i="28"/>
  <c r="AE22" i="28"/>
  <c r="AE32" i="28"/>
  <c r="AO16" i="28"/>
  <c r="AO20" i="28"/>
  <c r="AO30" i="28"/>
  <c r="AE33" i="28"/>
  <c r="AE19" i="28"/>
  <c r="AE29" i="28"/>
  <c r="AE15" i="28"/>
  <c r="AJ19" i="28"/>
  <c r="AJ29" i="28"/>
  <c r="AJ17" i="28"/>
  <c r="AJ21" i="28"/>
  <c r="Z17" i="28"/>
  <c r="Z15" i="28"/>
  <c r="AJ20" i="28"/>
  <c r="Z20" i="28"/>
  <c r="AE34" i="28" l="1"/>
  <c r="I19" i="7"/>
  <c r="H19" i="7"/>
  <c r="G19" i="7"/>
  <c r="F19" i="7"/>
  <c r="H45" i="7" l="1"/>
  <c r="H44" i="7"/>
  <c r="A11" i="19" l="1"/>
  <c r="A12" i="19"/>
  <c r="A13" i="19"/>
  <c r="A14" i="19"/>
  <c r="A15" i="19"/>
  <c r="A16" i="19"/>
  <c r="P15" i="28" l="1"/>
  <c r="AO15" i="28" l="1"/>
  <c r="P34" i="28"/>
  <c r="AJ34" i="28" s="1"/>
  <c r="AJ15" i="28"/>
  <c r="D5" i="11" l="1"/>
  <c r="D19" i="7"/>
  <c r="E19" i="7"/>
  <c r="B2" i="6"/>
  <c r="B3" i="6"/>
  <c r="B4" i="6"/>
  <c r="B5" i="6"/>
  <c r="B6" i="6"/>
  <c r="E22" i="12"/>
  <c r="F22" i="12"/>
  <c r="E35" i="12"/>
  <c r="F35" i="12"/>
  <c r="E46" i="12"/>
  <c r="F46" i="12"/>
  <c r="X56" i="12"/>
  <c r="E67" i="12"/>
  <c r="F67"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7" i="7"/>
  <c r="E28" i="7" s="1"/>
  <c r="E27" i="6"/>
  <c r="E26" i="7"/>
  <c r="D29" i="7"/>
  <c r="D27" i="7"/>
  <c r="D27" i="6"/>
  <c r="D26" i="7"/>
  <c r="E48" i="12"/>
  <c r="E16" i="2"/>
  <c r="E18" i="2" s="1"/>
  <c r="E22" i="2" s="1"/>
  <c r="F78" i="12"/>
  <c r="E13" i="7" s="1"/>
  <c r="F48" i="12"/>
  <c r="E78" i="12"/>
  <c r="D13" i="7" s="1"/>
  <c r="I15" i="7"/>
  <c r="I16" i="7" s="1"/>
  <c r="I18" i="7" s="1"/>
  <c r="H16" i="7"/>
  <c r="H18" i="7" s="1"/>
  <c r="F16" i="7"/>
  <c r="F18" i="7" s="1"/>
  <c r="G16" i="7"/>
  <c r="G18" i="7" s="1"/>
  <c r="E18" i="6"/>
  <c r="E19" i="6"/>
  <c r="E20" i="6"/>
  <c r="E28" i="6"/>
  <c r="D18" i="6"/>
  <c r="D19" i="6"/>
  <c r="D20" i="6"/>
  <c r="D28" i="6"/>
  <c r="D28" i="7" l="1"/>
  <c r="D12" i="7"/>
  <c r="D14" i="7" s="1"/>
  <c r="D16" i="7" s="1"/>
  <c r="D18" i="7" s="1"/>
  <c r="E13" i="6"/>
  <c r="E12" i="7"/>
  <c r="E14" i="7" s="1"/>
  <c r="E16" i="7" s="1"/>
  <c r="E18" i="7" s="1"/>
  <c r="D30" i="7"/>
  <c r="D32" i="7" s="1"/>
  <c r="D34" i="7" s="1"/>
  <c r="E30" i="7"/>
  <c r="E32" i="7" s="1"/>
  <c r="E34" i="7" s="1"/>
  <c r="F92" i="12"/>
  <c r="F93" i="12"/>
  <c r="E29" i="6" s="1"/>
  <c r="E93" i="12"/>
  <c r="D29" i="6" s="1"/>
  <c r="E92" i="12"/>
  <c r="E13" i="13"/>
  <c r="E27" i="13" s="1"/>
  <c r="E36" i="13" s="1"/>
  <c r="E15" i="6" l="1"/>
  <c r="F45" i="7"/>
  <c r="F94" i="12"/>
  <c r="E37" i="6"/>
  <c r="D37" i="6"/>
  <c r="E94" i="12"/>
  <c r="F44" i="7"/>
  <c r="G44" i="7" s="1"/>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21" i="6"/>
  <c r="H42" i="7"/>
  <c r="B32" i="6"/>
  <c r="C35" i="12" l="1"/>
  <c r="B22" i="6"/>
  <c r="C91" i="12"/>
  <c r="C67" i="12"/>
  <c r="B25" i="13"/>
  <c r="C76" i="12"/>
  <c r="B11" i="7"/>
  <c r="B19" i="7" s="1"/>
  <c r="C22" i="12"/>
  <c r="C46" i="12"/>
  <c r="B26" i="7" l="1"/>
  <c r="B27" i="6"/>
  <c r="C48" i="12"/>
  <c r="B28" i="6"/>
  <c r="C78" i="12"/>
  <c r="B27" i="7"/>
  <c r="B28" i="7" s="1"/>
  <c r="B29" i="7"/>
  <c r="B20" i="6"/>
  <c r="B18" i="6"/>
  <c r="B19" i="6"/>
  <c r="B13" i="7" l="1"/>
  <c r="C92" i="12"/>
  <c r="C93" i="12"/>
  <c r="B12" i="7"/>
  <c r="B14" i="7" s="1"/>
  <c r="B16" i="7" s="1"/>
  <c r="B18" i="7" s="1"/>
  <c r="B30" i="7"/>
  <c r="B32" i="7" s="1"/>
  <c r="B34" i="7" s="1"/>
  <c r="B29" i="6" l="1"/>
  <c r="B37" i="6"/>
  <c r="F42" i="7"/>
  <c r="G42" i="7" s="1"/>
  <c r="C94" i="12"/>
  <c r="C32" i="6" l="1"/>
  <c r="C21" i="6"/>
  <c r="H43" i="7" l="1"/>
  <c r="C52" i="7" s="1"/>
  <c r="D76" i="12"/>
  <c r="D46" i="12"/>
  <c r="C22" i="6"/>
  <c r="C11" i="7" l="1"/>
  <c r="C19" i="7" s="1"/>
  <c r="D22" i="12"/>
  <c r="D67" i="12"/>
  <c r="C18" i="6" l="1"/>
  <c r="C29" i="7"/>
  <c r="C19" i="6"/>
  <c r="D78" i="12"/>
  <c r="C27" i="7"/>
  <c r="C20" i="6"/>
  <c r="C27" i="6"/>
  <c r="C28" i="6"/>
  <c r="C26" i="7"/>
  <c r="C28" i="7" l="1"/>
  <c r="C13" i="7"/>
  <c r="C30" i="7"/>
  <c r="C32" i="7" s="1"/>
  <c r="C34" i="7" s="1"/>
  <c r="D91" i="12" l="1"/>
  <c r="D92" i="12" s="1"/>
  <c r="D35" i="12" l="1"/>
  <c r="D48" i="12" s="1"/>
  <c r="C12" i="7" l="1"/>
  <c r="C14" i="7" s="1"/>
  <c r="C16" i="7" s="1"/>
  <c r="C18" i="7" s="1"/>
  <c r="D93" i="12"/>
  <c r="C37" i="6" l="1"/>
  <c r="C29" i="6"/>
  <c r="F43" i="7"/>
  <c r="G43" i="7" s="1"/>
  <c r="D94" i="12"/>
  <c r="C53" i="7" l="1"/>
  <c r="C25" i="13"/>
  <c r="BX69" i="54" l="1"/>
  <c r="AG69" i="53" l="1"/>
  <c r="BQ69" i="53"/>
  <c r="BQ72" i="53" s="1"/>
  <c r="P76" i="36"/>
  <c r="BL84" i="36"/>
  <c r="AB69" i="53"/>
  <c r="AN87" i="53"/>
  <c r="AS84" i="36"/>
  <c r="AG69" i="54"/>
  <c r="BQ81" i="36"/>
  <c r="CC76" i="36"/>
  <c r="BE69" i="53"/>
  <c r="CC87" i="53"/>
  <c r="U69" i="54"/>
  <c r="BQ69" i="54"/>
  <c r="CC69" i="54"/>
  <c r="AN81" i="36"/>
  <c r="CJ81" i="53"/>
  <c r="AZ69" i="53"/>
  <c r="AZ70" i="36"/>
  <c r="P69" i="53"/>
  <c r="AG77" i="36"/>
  <c r="AG78" i="36"/>
  <c r="BQ70" i="36"/>
  <c r="U69" i="53"/>
  <c r="U72" i="53" s="1"/>
  <c r="BE72" i="53"/>
  <c r="CC69" i="53"/>
  <c r="BX81" i="36"/>
  <c r="BE77" i="36"/>
  <c r="BQ77" i="36"/>
  <c r="CC81" i="36"/>
  <c r="U72" i="54"/>
  <c r="BE69" i="54"/>
  <c r="AN69" i="53"/>
  <c r="AG76" i="36"/>
  <c r="BE78" i="36"/>
  <c r="BE84" i="36"/>
  <c r="AG87" i="53"/>
  <c r="AS69" i="53"/>
  <c r="CO79" i="54"/>
  <c r="AN70" i="36"/>
  <c r="AN80" i="36"/>
  <c r="CJ84" i="53"/>
  <c r="Q69" i="54"/>
  <c r="CK81" i="54"/>
  <c r="BY69" i="53"/>
  <c r="AC76" i="36"/>
  <c r="AC77" i="36"/>
  <c r="AZ79" i="36"/>
  <c r="BE76" i="36"/>
  <c r="AZ69" i="54"/>
  <c r="AZ72" i="54" s="1"/>
  <c r="AN77" i="36"/>
  <c r="V83" i="36"/>
  <c r="BX69" i="53"/>
  <c r="BX72" i="53" s="1"/>
  <c r="CJ78" i="53"/>
  <c r="AS69" i="54"/>
  <c r="AS72" i="54" s="1"/>
  <c r="CO68" i="53"/>
  <c r="AG70" i="36"/>
  <c r="BX72" i="54"/>
  <c r="AB81" i="36"/>
  <c r="BX80" i="36"/>
  <c r="P84" i="36"/>
  <c r="AG83" i="36"/>
  <c r="BM69" i="54"/>
  <c r="CJ83" i="54"/>
  <c r="AZ87" i="54"/>
  <c r="CJ78" i="54"/>
  <c r="BL69" i="53"/>
  <c r="BL80" i="36"/>
  <c r="U70" i="36"/>
  <c r="AS83" i="36"/>
  <c r="BL69" i="54"/>
  <c r="AB69" i="54"/>
  <c r="AB72" i="54" s="1"/>
  <c r="BL70" i="36"/>
  <c r="CC83" i="36"/>
  <c r="U81" i="36"/>
  <c r="AC80" i="36"/>
  <c r="Q83" i="36"/>
  <c r="AN69" i="54"/>
  <c r="AN87" i="54"/>
  <c r="P69" i="54"/>
  <c r="P72" i="54" s="1"/>
  <c r="CJ70" i="54"/>
  <c r="AZ80" i="36"/>
  <c r="BQ78" i="36"/>
  <c r="P72" i="53" l="1"/>
  <c r="BX95" i="54"/>
  <c r="BX94" i="54"/>
  <c r="AZ96" i="54"/>
  <c r="AZ89" i="54"/>
  <c r="AZ91" i="54" s="1"/>
  <c r="AZ93" i="54" s="1"/>
  <c r="AH84" i="36"/>
  <c r="BY77" i="36"/>
  <c r="BA80" i="36"/>
  <c r="BF84" i="36"/>
  <c r="AC81" i="36"/>
  <c r="AS82" i="36"/>
  <c r="AS69" i="37"/>
  <c r="AS69" i="36" s="1"/>
  <c r="AB95" i="54"/>
  <c r="AB94" i="54"/>
  <c r="Q76" i="36"/>
  <c r="AT69" i="54"/>
  <c r="AT72" i="54" s="1"/>
  <c r="CP70" i="53"/>
  <c r="AH80" i="36"/>
  <c r="BA85" i="36"/>
  <c r="AH87" i="54"/>
  <c r="BY85" i="36"/>
  <c r="AT87" i="54"/>
  <c r="CP84" i="53"/>
  <c r="AH76" i="36"/>
  <c r="CK79" i="53"/>
  <c r="BF69" i="54"/>
  <c r="AT81" i="36"/>
  <c r="CK77" i="53"/>
  <c r="CU77" i="53" s="1"/>
  <c r="AT77" i="36"/>
  <c r="CP80" i="54"/>
  <c r="BF77" i="36"/>
  <c r="AO87" i="53"/>
  <c r="BR70" i="36"/>
  <c r="CC70" i="36"/>
  <c r="P87" i="54"/>
  <c r="AC69" i="53"/>
  <c r="AC72" i="53" s="1"/>
  <c r="AC78" i="36"/>
  <c r="AS95" i="54"/>
  <c r="AS94" i="54"/>
  <c r="CJ80" i="53"/>
  <c r="CJ79" i="54"/>
  <c r="CT79" i="54" s="1"/>
  <c r="BM70" i="36"/>
  <c r="Q72" i="54"/>
  <c r="D69" i="53"/>
  <c r="CJ82" i="53"/>
  <c r="AB78" i="36"/>
  <c r="P87" i="53"/>
  <c r="AN84" i="36"/>
  <c r="AS87" i="53"/>
  <c r="BQ76" i="36"/>
  <c r="I79" i="36"/>
  <c r="CO79" i="37"/>
  <c r="CO79" i="36" s="1"/>
  <c r="BL81" i="36"/>
  <c r="D75" i="36"/>
  <c r="CJ75" i="37"/>
  <c r="D87" i="37"/>
  <c r="D96" i="37" s="1"/>
  <c r="BE95" i="53"/>
  <c r="BE94" i="53"/>
  <c r="CO85" i="53"/>
  <c r="AN76" i="36"/>
  <c r="CO81" i="54"/>
  <c r="BQ84" i="36"/>
  <c r="CO81" i="37"/>
  <c r="I81" i="36"/>
  <c r="CJ83" i="53"/>
  <c r="AB83" i="36"/>
  <c r="AS80" i="36"/>
  <c r="BX82" i="36"/>
  <c r="BX69" i="37"/>
  <c r="BX69" i="36" s="1"/>
  <c r="P70" i="36"/>
  <c r="CO76" i="53"/>
  <c r="AG81" i="36"/>
  <c r="BL77" i="36"/>
  <c r="D78" i="36"/>
  <c r="CJ78" i="37"/>
  <c r="BE87" i="53"/>
  <c r="CC80" i="36"/>
  <c r="U80" i="36"/>
  <c r="CD84" i="36"/>
  <c r="D85" i="36"/>
  <c r="CJ85" i="37"/>
  <c r="CJ80" i="54"/>
  <c r="P95" i="53"/>
  <c r="P94" i="53"/>
  <c r="Q84" i="36"/>
  <c r="AT85" i="36"/>
  <c r="CK85" i="54"/>
  <c r="CD80" i="36"/>
  <c r="V81" i="36"/>
  <c r="AO76" i="36"/>
  <c r="V85" i="36"/>
  <c r="AO85" i="36"/>
  <c r="BA78" i="36"/>
  <c r="AH81" i="36"/>
  <c r="BY78" i="36"/>
  <c r="BA81" i="36"/>
  <c r="CP85" i="53"/>
  <c r="AH79" i="36"/>
  <c r="CK80" i="53"/>
  <c r="CU80" i="53" s="1"/>
  <c r="AT70" i="36"/>
  <c r="CK81" i="53"/>
  <c r="V69" i="53"/>
  <c r="AT80" i="36"/>
  <c r="BF70" i="36"/>
  <c r="Q81" i="36"/>
  <c r="BF83" i="36"/>
  <c r="CK84" i="54"/>
  <c r="BY84" i="36"/>
  <c r="Q80" i="36"/>
  <c r="CD77" i="36"/>
  <c r="CO84" i="54"/>
  <c r="AC69" i="54"/>
  <c r="AC72" i="54" s="1"/>
  <c r="CO78" i="54"/>
  <c r="CT78" i="54" s="1"/>
  <c r="BX87" i="54"/>
  <c r="AB80" i="36"/>
  <c r="AS68" i="36"/>
  <c r="AS72" i="37"/>
  <c r="AN75" i="36"/>
  <c r="AN87" i="37"/>
  <c r="AN96" i="37" s="1"/>
  <c r="CO80" i="54"/>
  <c r="BL83" i="36"/>
  <c r="D84" i="36"/>
  <c r="CJ84" i="37"/>
  <c r="CC85" i="36"/>
  <c r="U76" i="36"/>
  <c r="AN83" i="36"/>
  <c r="CO82" i="54"/>
  <c r="I69" i="54"/>
  <c r="BE85" i="36"/>
  <c r="AZ72" i="53"/>
  <c r="BX70" i="36"/>
  <c r="P81" i="36"/>
  <c r="CO83" i="53"/>
  <c r="AG68" i="36"/>
  <c r="BL82" i="36"/>
  <c r="BL69" i="37"/>
  <c r="BL69" i="36" s="1"/>
  <c r="D77" i="36"/>
  <c r="CJ77" i="37"/>
  <c r="AG87" i="54"/>
  <c r="CC84" i="36"/>
  <c r="U85" i="36"/>
  <c r="AB72" i="53"/>
  <c r="AZ76" i="36"/>
  <c r="CC79" i="36"/>
  <c r="U84" i="36"/>
  <c r="CP70" i="54"/>
  <c r="BE75" i="36"/>
  <c r="BE87" i="37"/>
  <c r="BE96" i="37" s="1"/>
  <c r="U95" i="54"/>
  <c r="U94" i="54"/>
  <c r="CO83" i="37"/>
  <c r="I83" i="36"/>
  <c r="BX75" i="36"/>
  <c r="BX87" i="37"/>
  <c r="BX96" i="37" s="1"/>
  <c r="AN96" i="53"/>
  <c r="AG75" i="36"/>
  <c r="AG87" i="37"/>
  <c r="AG96" i="37" s="1"/>
  <c r="AN96" i="54"/>
  <c r="CK78" i="54"/>
  <c r="BA69" i="54"/>
  <c r="BA72" i="54" s="1"/>
  <c r="BM69" i="37"/>
  <c r="BY69" i="54"/>
  <c r="BY72" i="54" s="1"/>
  <c r="CK83" i="54"/>
  <c r="CD85" i="36"/>
  <c r="V76" i="36"/>
  <c r="AT69" i="53"/>
  <c r="AT72" i="53" s="1"/>
  <c r="BR81" i="36"/>
  <c r="V84" i="36"/>
  <c r="AO84" i="36"/>
  <c r="CD81" i="36"/>
  <c r="V79" i="36"/>
  <c r="CP83" i="53"/>
  <c r="AH70" i="36"/>
  <c r="BY80" i="36"/>
  <c r="BA70" i="36"/>
  <c r="CP78" i="53"/>
  <c r="AH83" i="36"/>
  <c r="BY76" i="36"/>
  <c r="V72" i="53"/>
  <c r="Q69" i="53"/>
  <c r="BF85" i="36"/>
  <c r="BA69" i="53"/>
  <c r="BA72" i="53" s="1"/>
  <c r="Q78" i="36"/>
  <c r="BL87" i="53"/>
  <c r="CK79" i="54"/>
  <c r="Q70" i="36"/>
  <c r="CJ77" i="53"/>
  <c r="CT77" i="53" s="1"/>
  <c r="AB87" i="54"/>
  <c r="BX84" i="36"/>
  <c r="P75" i="36"/>
  <c r="P87" i="37"/>
  <c r="CO82" i="53"/>
  <c r="I69" i="53"/>
  <c r="AG79" i="36"/>
  <c r="CJ68" i="53"/>
  <c r="CT68" i="53" s="1"/>
  <c r="AB82" i="36"/>
  <c r="AB69" i="37"/>
  <c r="AB69" i="36" s="1"/>
  <c r="BE72" i="54"/>
  <c r="BE82" i="36"/>
  <c r="BE69" i="37"/>
  <c r="BE69" i="36" s="1"/>
  <c r="AZ83" i="36"/>
  <c r="I68" i="36"/>
  <c r="CO68" i="37"/>
  <c r="CJ79" i="53"/>
  <c r="AB79" i="36"/>
  <c r="AS81" i="36"/>
  <c r="BX78" i="36"/>
  <c r="P82" i="36"/>
  <c r="P69" i="37"/>
  <c r="P69" i="36" s="1"/>
  <c r="U77" i="36"/>
  <c r="AZ68" i="36"/>
  <c r="CC87" i="54"/>
  <c r="AG72" i="54"/>
  <c r="CC75" i="36"/>
  <c r="CC87" i="36" s="1"/>
  <c r="CC96" i="36" s="1"/>
  <c r="CC87" i="37"/>
  <c r="CC96" i="37" s="1"/>
  <c r="U79" i="36"/>
  <c r="AZ85" i="36"/>
  <c r="BQ85" i="36"/>
  <c r="I80" i="36"/>
  <c r="CO80" i="37"/>
  <c r="P95" i="54"/>
  <c r="P94" i="54"/>
  <c r="CP80" i="53"/>
  <c r="BR69" i="53"/>
  <c r="BR72" i="53" s="1"/>
  <c r="CP76" i="53"/>
  <c r="CK78" i="53"/>
  <c r="CK85" i="53"/>
  <c r="CU85" i="53" s="1"/>
  <c r="AT76" i="36"/>
  <c r="CP79" i="54"/>
  <c r="AG96" i="53"/>
  <c r="AT83" i="36"/>
  <c r="AN72" i="54"/>
  <c r="CD69" i="53"/>
  <c r="CD72" i="53" s="1"/>
  <c r="BR83" i="36"/>
  <c r="V69" i="54"/>
  <c r="V72" i="54" s="1"/>
  <c r="BR84" i="36"/>
  <c r="AO78" i="36"/>
  <c r="V80" i="36"/>
  <c r="AO81" i="36"/>
  <c r="CD70" i="36"/>
  <c r="CP79" i="53"/>
  <c r="AH77" i="36"/>
  <c r="BY79" i="36"/>
  <c r="BA83" i="36"/>
  <c r="AT84" i="36"/>
  <c r="AO69" i="53"/>
  <c r="AO72" i="53" s="1"/>
  <c r="AO83" i="36"/>
  <c r="BL72" i="53"/>
  <c r="CK77" i="54"/>
  <c r="BA77" i="36"/>
  <c r="CP81" i="54"/>
  <c r="CU81" i="54" s="1"/>
  <c r="AC70" i="36"/>
  <c r="CK76" i="54"/>
  <c r="BM87" i="54"/>
  <c r="Q79" i="36"/>
  <c r="Q85" i="36"/>
  <c r="BY87" i="53"/>
  <c r="Q77" i="36"/>
  <c r="BM80" i="36"/>
  <c r="AC87" i="54"/>
  <c r="BL85" i="36"/>
  <c r="D70" i="36"/>
  <c r="CJ70" i="37"/>
  <c r="CO77" i="53"/>
  <c r="BX68" i="36"/>
  <c r="BX72" i="37"/>
  <c r="AB84" i="36"/>
  <c r="AS77" i="36"/>
  <c r="AN85" i="36"/>
  <c r="BQ80" i="36"/>
  <c r="I77" i="36"/>
  <c r="CO77" i="37"/>
  <c r="BX83" i="36"/>
  <c r="P77" i="36"/>
  <c r="U87" i="53"/>
  <c r="AS76" i="36"/>
  <c r="BL78" i="36"/>
  <c r="D83" i="36"/>
  <c r="CJ83" i="37"/>
  <c r="CC82" i="36"/>
  <c r="CC69" i="37"/>
  <c r="CC69" i="36" s="1"/>
  <c r="U75" i="36"/>
  <c r="U87" i="37"/>
  <c r="AZ81" i="36"/>
  <c r="U87" i="54"/>
  <c r="BQ83" i="36"/>
  <c r="I76" i="36"/>
  <c r="CO76" i="37"/>
  <c r="AN82" i="36"/>
  <c r="AN69" i="37"/>
  <c r="AN69" i="36" s="1"/>
  <c r="CO85" i="54"/>
  <c r="AG72" i="53"/>
  <c r="AG89" i="53" s="1"/>
  <c r="AG91" i="53" s="1"/>
  <c r="AG93" i="53" s="1"/>
  <c r="BE83" i="36"/>
  <c r="CD87" i="54"/>
  <c r="AB76" i="36"/>
  <c r="BM81" i="36"/>
  <c r="I78" i="36"/>
  <c r="CO78" i="37"/>
  <c r="CO78" i="36" s="1"/>
  <c r="P85" i="36"/>
  <c r="CO80" i="53"/>
  <c r="CP77" i="53"/>
  <c r="AC83" i="36"/>
  <c r="CJ81" i="54"/>
  <c r="CT81" i="54" s="1"/>
  <c r="BL72" i="54"/>
  <c r="BM84" i="36"/>
  <c r="CP84" i="54"/>
  <c r="BF78" i="36"/>
  <c r="BR77" i="36"/>
  <c r="AO79" i="36"/>
  <c r="CD83" i="36"/>
  <c r="V70" i="36"/>
  <c r="AO70" i="36"/>
  <c r="CD79" i="36"/>
  <c r="V77" i="36"/>
  <c r="BY81" i="36"/>
  <c r="BA76" i="36"/>
  <c r="CK83" i="53"/>
  <c r="CU83" i="53" s="1"/>
  <c r="BF79" i="36"/>
  <c r="CK80" i="54"/>
  <c r="CU80" i="54" s="1"/>
  <c r="BM72" i="54"/>
  <c r="BF87" i="54"/>
  <c r="CJ84" i="54"/>
  <c r="CT84" i="54" s="1"/>
  <c r="BM83" i="36"/>
  <c r="BA79" i="36"/>
  <c r="AT87" i="53"/>
  <c r="AC79" i="36"/>
  <c r="AH78" i="36"/>
  <c r="BL75" i="36"/>
  <c r="BL87" i="37"/>
  <c r="D76" i="36"/>
  <c r="CJ76" i="37"/>
  <c r="CC77" i="36"/>
  <c r="U78" i="36"/>
  <c r="BX77" i="36"/>
  <c r="P80" i="36"/>
  <c r="CO70" i="53"/>
  <c r="AG82" i="36"/>
  <c r="AG69" i="37"/>
  <c r="AG69" i="36" s="1"/>
  <c r="AN79" i="36"/>
  <c r="CO70" i="54"/>
  <c r="BE81" i="36"/>
  <c r="BX85" i="36"/>
  <c r="P78" i="36"/>
  <c r="AS87" i="54"/>
  <c r="CO79" i="53"/>
  <c r="AG80" i="36"/>
  <c r="AZ82" i="36"/>
  <c r="AZ69" i="37"/>
  <c r="AZ69" i="36" s="1"/>
  <c r="AZ72" i="36" s="1"/>
  <c r="CC72" i="54"/>
  <c r="BQ79" i="36"/>
  <c r="I70" i="36"/>
  <c r="CO70" i="37"/>
  <c r="CO70" i="36" s="1"/>
  <c r="AN78" i="36"/>
  <c r="CO77" i="54"/>
  <c r="BE79" i="36"/>
  <c r="I82" i="36"/>
  <c r="CO82" i="37"/>
  <c r="I69" i="37"/>
  <c r="CJ85" i="53"/>
  <c r="CT85" i="53" s="1"/>
  <c r="AB85" i="36"/>
  <c r="CO76" i="54"/>
  <c r="BE80" i="36"/>
  <c r="V87" i="53"/>
  <c r="D87" i="54"/>
  <c r="CJ75" i="54"/>
  <c r="AZ75" i="36"/>
  <c r="AZ87" i="37"/>
  <c r="AZ96" i="37" s="1"/>
  <c r="BQ75" i="36"/>
  <c r="BQ87" i="37"/>
  <c r="CC96" i="53"/>
  <c r="BR87" i="53"/>
  <c r="CJ85" i="54"/>
  <c r="CT85" i="54" s="1"/>
  <c r="AC84" i="36"/>
  <c r="D68" i="36"/>
  <c r="CJ68" i="37"/>
  <c r="CJ82" i="54"/>
  <c r="D69" i="54"/>
  <c r="CJ69" i="54" s="1"/>
  <c r="BL87" i="54"/>
  <c r="BL89" i="54" s="1"/>
  <c r="BL91" i="54" s="1"/>
  <c r="BM77" i="36"/>
  <c r="BR69" i="54"/>
  <c r="BR72" i="54" s="1"/>
  <c r="CP76" i="54"/>
  <c r="BF80" i="36"/>
  <c r="CP77" i="54"/>
  <c r="CP78" i="54"/>
  <c r="BR85" i="36"/>
  <c r="CD69" i="54"/>
  <c r="CD72" i="54" s="1"/>
  <c r="V87" i="54"/>
  <c r="BR80" i="36"/>
  <c r="AO80" i="36"/>
  <c r="AH69" i="54"/>
  <c r="AH72" i="54" s="1"/>
  <c r="BF69" i="53"/>
  <c r="BF72" i="53" s="1"/>
  <c r="CD76" i="36"/>
  <c r="AO77" i="36"/>
  <c r="CP68" i="53"/>
  <c r="AH85" i="36"/>
  <c r="BY83" i="36"/>
  <c r="E69" i="54"/>
  <c r="CK69" i="54" s="1"/>
  <c r="BX87" i="53"/>
  <c r="CO84" i="53"/>
  <c r="CT84" i="53" s="1"/>
  <c r="CJ68" i="54"/>
  <c r="CT68" i="54" s="1"/>
  <c r="BM85" i="36"/>
  <c r="CP83" i="54"/>
  <c r="BX95" i="53"/>
  <c r="BX94" i="53"/>
  <c r="BM78" i="36"/>
  <c r="CD78" i="36"/>
  <c r="CK70" i="54"/>
  <c r="CU70" i="54" s="1"/>
  <c r="CP81" i="53"/>
  <c r="BY87" i="54"/>
  <c r="BY72" i="53"/>
  <c r="AB87" i="53"/>
  <c r="AZ84" i="36"/>
  <c r="BQ68" i="36"/>
  <c r="U83" i="36"/>
  <c r="BL76" i="36"/>
  <c r="D82" i="36"/>
  <c r="CJ82" i="37"/>
  <c r="D69" i="37"/>
  <c r="D72" i="37" s="1"/>
  <c r="CO81" i="53"/>
  <c r="CT81" i="53" s="1"/>
  <c r="AG84" i="36"/>
  <c r="CJ75" i="53"/>
  <c r="D87" i="53"/>
  <c r="AB75" i="36"/>
  <c r="AB87" i="37"/>
  <c r="AB96" i="37" s="1"/>
  <c r="CC72" i="53"/>
  <c r="AS70" i="36"/>
  <c r="AN72" i="53"/>
  <c r="BL68" i="36"/>
  <c r="BL72" i="37"/>
  <c r="D79" i="36"/>
  <c r="CJ79" i="37"/>
  <c r="CC68" i="36"/>
  <c r="AG85" i="36"/>
  <c r="AZ77" i="36"/>
  <c r="CO68" i="54"/>
  <c r="I85" i="36"/>
  <c r="CO85" i="37"/>
  <c r="AB70" i="36"/>
  <c r="BQ87" i="54"/>
  <c r="CO83" i="54"/>
  <c r="CT83" i="54" s="1"/>
  <c r="BE70" i="36"/>
  <c r="CJ76" i="53"/>
  <c r="CT76" i="53" s="1"/>
  <c r="AB68" i="36"/>
  <c r="AB72" i="37"/>
  <c r="AS79" i="36"/>
  <c r="BR79" i="36"/>
  <c r="P68" i="36"/>
  <c r="P72" i="37"/>
  <c r="I87" i="53"/>
  <c r="CO75" i="53"/>
  <c r="I84" i="36"/>
  <c r="CO84" i="37"/>
  <c r="CO84" i="36" s="1"/>
  <c r="CT70" i="54"/>
  <c r="BM79" i="36"/>
  <c r="AC87" i="53"/>
  <c r="AO69" i="54"/>
  <c r="AO72" i="54" s="1"/>
  <c r="CD87" i="53"/>
  <c r="AT78" i="36"/>
  <c r="CK84" i="53"/>
  <c r="CU84" i="53" s="1"/>
  <c r="AT79" i="36"/>
  <c r="Q87" i="53"/>
  <c r="CK70" i="53"/>
  <c r="CU70" i="53" s="1"/>
  <c r="BF81" i="36"/>
  <c r="CP85" i="54"/>
  <c r="AH69" i="53"/>
  <c r="AH72" i="53" s="1"/>
  <c r="BF76" i="36"/>
  <c r="BR78" i="36"/>
  <c r="BM69" i="53"/>
  <c r="BM72" i="53" s="1"/>
  <c r="BR76" i="36"/>
  <c r="V78" i="36"/>
  <c r="BY70" i="36"/>
  <c r="BA84" i="36"/>
  <c r="CJ77" i="54"/>
  <c r="BM76" i="36"/>
  <c r="BQ87" i="53"/>
  <c r="BQ89" i="53" s="1"/>
  <c r="BQ91" i="53" s="1"/>
  <c r="CJ76" i="54"/>
  <c r="CT76" i="54" s="1"/>
  <c r="CK76" i="53"/>
  <c r="CU76" i="53" s="1"/>
  <c r="AZ95" i="54"/>
  <c r="AZ94" i="54"/>
  <c r="AC85" i="36"/>
  <c r="Q87" i="54"/>
  <c r="AS72" i="53"/>
  <c r="BQ82" i="36"/>
  <c r="BQ69" i="37"/>
  <c r="BQ69" i="36" s="1"/>
  <c r="BQ72" i="36" s="1"/>
  <c r="I75" i="36"/>
  <c r="I87" i="36" s="1"/>
  <c r="CO75" i="37"/>
  <c r="I87" i="37"/>
  <c r="I96" i="37" s="1"/>
  <c r="BL79" i="36"/>
  <c r="D80" i="36"/>
  <c r="CJ80" i="37"/>
  <c r="U82" i="36"/>
  <c r="U69" i="37"/>
  <c r="U69" i="36" s="1"/>
  <c r="BX79" i="36"/>
  <c r="P79" i="36"/>
  <c r="U95" i="53"/>
  <c r="U94" i="53"/>
  <c r="AS78" i="36"/>
  <c r="AZ78" i="36"/>
  <c r="D81" i="36"/>
  <c r="CJ81" i="37"/>
  <c r="CC78" i="36"/>
  <c r="U68" i="36"/>
  <c r="U72" i="37"/>
  <c r="AN68" i="36"/>
  <c r="AN72" i="37"/>
  <c r="BQ72" i="54"/>
  <c r="CO75" i="54"/>
  <c r="I87" i="54"/>
  <c r="BE68" i="36"/>
  <c r="CJ70" i="53"/>
  <c r="CT70" i="53" s="1"/>
  <c r="AB77" i="36"/>
  <c r="BE87" i="54"/>
  <c r="AS75" i="36"/>
  <c r="AS87" i="37"/>
  <c r="AS96" i="37" s="1"/>
  <c r="AZ87" i="53"/>
  <c r="BX76" i="36"/>
  <c r="P83" i="36"/>
  <c r="CO78" i="53"/>
  <c r="CT78" i="53" s="1"/>
  <c r="AS85" i="36"/>
  <c r="E78" i="36"/>
  <c r="CC72" i="37" l="1"/>
  <c r="BR89" i="53"/>
  <c r="BR91" i="53" s="1"/>
  <c r="BQ89" i="54"/>
  <c r="BQ91" i="54" s="1"/>
  <c r="AO89" i="53"/>
  <c r="AO91" i="53" s="1"/>
  <c r="AO93" i="53" s="1"/>
  <c r="AO96" i="53"/>
  <c r="AH89" i="54"/>
  <c r="AH91" i="54" s="1"/>
  <c r="AH93" i="54" s="1"/>
  <c r="AH96" i="54"/>
  <c r="U94" i="37"/>
  <c r="U95" i="37"/>
  <c r="D69" i="36"/>
  <c r="CJ69" i="37"/>
  <c r="AB89" i="53"/>
  <c r="AB91" i="53" s="1"/>
  <c r="AB93" i="53" s="1"/>
  <c r="AB96" i="53"/>
  <c r="AC82" i="36"/>
  <c r="AC69" i="37"/>
  <c r="AC69" i="36" s="1"/>
  <c r="J84" i="36"/>
  <c r="CP84" i="37"/>
  <c r="CP84" i="36" s="1"/>
  <c r="CJ72" i="54"/>
  <c r="CT75" i="54"/>
  <c r="CJ87" i="54"/>
  <c r="BF96" i="54"/>
  <c r="E82" i="36"/>
  <c r="E69" i="37"/>
  <c r="E72" i="37" s="1"/>
  <c r="CK82" i="37"/>
  <c r="BR87" i="54"/>
  <c r="BR89" i="54" s="1"/>
  <c r="BR91" i="54" s="1"/>
  <c r="E84" i="36"/>
  <c r="CK84" i="37"/>
  <c r="AN72" i="36"/>
  <c r="U87" i="36"/>
  <c r="U96" i="36" s="1"/>
  <c r="BX89" i="37"/>
  <c r="BX91" i="37" s="1"/>
  <c r="BX93" i="37" s="1"/>
  <c r="BX95" i="37"/>
  <c r="BX94" i="37"/>
  <c r="BR75" i="36"/>
  <c r="BR87" i="37"/>
  <c r="CK68" i="54"/>
  <c r="E72" i="54"/>
  <c r="AG94" i="54"/>
  <c r="AG95" i="54"/>
  <c r="P89" i="37"/>
  <c r="P91" i="37" s="1"/>
  <c r="P93" i="37" s="1"/>
  <c r="P96" i="37"/>
  <c r="CP68" i="54"/>
  <c r="AT82" i="36"/>
  <c r="AT69" i="37"/>
  <c r="AT69" i="36" s="1"/>
  <c r="CU83" i="54"/>
  <c r="CU78" i="54"/>
  <c r="BX87" i="36"/>
  <c r="BX96" i="36" s="1"/>
  <c r="AG72" i="36"/>
  <c r="AN87" i="36"/>
  <c r="AC95" i="54"/>
  <c r="AC94" i="54"/>
  <c r="J78" i="36"/>
  <c r="CP78" i="37"/>
  <c r="CP78" i="36" s="1"/>
  <c r="CT80" i="54"/>
  <c r="CJ78" i="36"/>
  <c r="CT78" i="37"/>
  <c r="CT78" i="36" s="1"/>
  <c r="Q95" i="54"/>
  <c r="Q94" i="54"/>
  <c r="BM87" i="53"/>
  <c r="BM89" i="53" s="1"/>
  <c r="BM91" i="53" s="1"/>
  <c r="AN95" i="53"/>
  <c r="AN94" i="53"/>
  <c r="BF94" i="53"/>
  <c r="BF95" i="53"/>
  <c r="BE72" i="37"/>
  <c r="CO75" i="36"/>
  <c r="CO87" i="37"/>
  <c r="CK68" i="53"/>
  <c r="CU68" i="53" s="1"/>
  <c r="CP77" i="37"/>
  <c r="CP77" i="36" s="1"/>
  <c r="J77" i="36"/>
  <c r="CC89" i="37"/>
  <c r="CC91" i="37" s="1"/>
  <c r="CC93" i="37" s="1"/>
  <c r="CC94" i="37"/>
  <c r="CC95" i="37"/>
  <c r="CC95" i="53"/>
  <c r="CC94" i="53"/>
  <c r="CJ82" i="36"/>
  <c r="CT82" i="37"/>
  <c r="BY95" i="53"/>
  <c r="BY94" i="53"/>
  <c r="BX96" i="53"/>
  <c r="BX89" i="53"/>
  <c r="BX91" i="53" s="1"/>
  <c r="BX93" i="53" s="1"/>
  <c r="CT82" i="54"/>
  <c r="D96" i="54"/>
  <c r="V96" i="53"/>
  <c r="V89" i="53"/>
  <c r="V91" i="53" s="1"/>
  <c r="V93" i="53" s="1"/>
  <c r="AS89" i="54"/>
  <c r="AS91" i="54" s="1"/>
  <c r="AS93" i="54" s="1"/>
  <c r="AS96" i="54"/>
  <c r="BL87" i="36"/>
  <c r="V68" i="36"/>
  <c r="AT89" i="53"/>
  <c r="AT91" i="53" s="1"/>
  <c r="AT93" i="53" s="1"/>
  <c r="AT96" i="53"/>
  <c r="E70" i="36"/>
  <c r="CK70" i="37"/>
  <c r="BR68" i="36"/>
  <c r="CC72" i="36"/>
  <c r="BM89" i="54"/>
  <c r="BM91" i="54" s="1"/>
  <c r="E77" i="36"/>
  <c r="CK77" i="37"/>
  <c r="J82" i="36"/>
  <c r="CP82" i="37"/>
  <c r="J69" i="37"/>
  <c r="AN94" i="54"/>
  <c r="AN95" i="54"/>
  <c r="CO80" i="36"/>
  <c r="CC96" i="54"/>
  <c r="CC89" i="54"/>
  <c r="CC91" i="54" s="1"/>
  <c r="CC93" i="54" s="1"/>
  <c r="BE95" i="54"/>
  <c r="BE94" i="54"/>
  <c r="P87" i="36"/>
  <c r="P96" i="36" s="1"/>
  <c r="AO68" i="36"/>
  <c r="AN89" i="54"/>
  <c r="AN91" i="54" s="1"/>
  <c r="AN93" i="54" s="1"/>
  <c r="AO75" i="36"/>
  <c r="AO87" i="37"/>
  <c r="AO96" i="37" s="1"/>
  <c r="AS89" i="37"/>
  <c r="AS91" i="37" s="1"/>
  <c r="AS93" i="37" s="1"/>
  <c r="AS94" i="37"/>
  <c r="AS95" i="37"/>
  <c r="CU84" i="54"/>
  <c r="BY75" i="36"/>
  <c r="BY87" i="37"/>
  <c r="BY96" i="37" s="1"/>
  <c r="E79" i="36"/>
  <c r="CK79" i="37"/>
  <c r="CU85" i="54"/>
  <c r="CT85" i="37"/>
  <c r="CT85" i="36" s="1"/>
  <c r="CJ85" i="36"/>
  <c r="AC95" i="53"/>
  <c r="AC94" i="53"/>
  <c r="J85" i="36"/>
  <c r="CP85" i="37"/>
  <c r="CP85" i="36" s="1"/>
  <c r="BF82" i="36"/>
  <c r="BF69" i="37"/>
  <c r="BF69" i="36" s="1"/>
  <c r="Q82" i="36"/>
  <c r="Q69" i="37"/>
  <c r="Q69" i="36" s="1"/>
  <c r="AH82" i="36"/>
  <c r="AH69" i="37"/>
  <c r="AH69" i="36" s="1"/>
  <c r="AG72" i="37"/>
  <c r="BF87" i="53"/>
  <c r="CO76" i="36"/>
  <c r="CO77" i="36"/>
  <c r="BA87" i="53"/>
  <c r="CD75" i="36"/>
  <c r="CD87" i="37"/>
  <c r="J80" i="36"/>
  <c r="CP80" i="37"/>
  <c r="CP80" i="36" s="1"/>
  <c r="AZ72" i="37"/>
  <c r="CT79" i="53"/>
  <c r="AB72" i="36"/>
  <c r="V95" i="53"/>
  <c r="V94" i="53"/>
  <c r="E68" i="36"/>
  <c r="CK68" i="37"/>
  <c r="AT94" i="53"/>
  <c r="AT95" i="53"/>
  <c r="BY94" i="54"/>
  <c r="BY95" i="54"/>
  <c r="CO83" i="36"/>
  <c r="AG89" i="54"/>
  <c r="AG91" i="54" s="1"/>
  <c r="AG93" i="54" s="1"/>
  <c r="AG96" i="54"/>
  <c r="AS72" i="36"/>
  <c r="CT83" i="53"/>
  <c r="AS96" i="53"/>
  <c r="AS89" i="53"/>
  <c r="AS91" i="53" s="1"/>
  <c r="AS93" i="53" s="1"/>
  <c r="P89" i="54"/>
  <c r="P91" i="54" s="1"/>
  <c r="P93" i="54" s="1"/>
  <c r="P96" i="54"/>
  <c r="AH68" i="36"/>
  <c r="AT95" i="54"/>
  <c r="AT94" i="54"/>
  <c r="AH75" i="36"/>
  <c r="AH87" i="36" s="1"/>
  <c r="AH87" i="37"/>
  <c r="AH96" i="37" s="1"/>
  <c r="P95" i="37"/>
  <c r="P94" i="37"/>
  <c r="J83" i="36"/>
  <c r="CP83" i="37"/>
  <c r="CP83" i="36" s="1"/>
  <c r="AZ87" i="36"/>
  <c r="U89" i="37"/>
  <c r="U91" i="37" s="1"/>
  <c r="U93" i="37" s="1"/>
  <c r="U96" i="37"/>
  <c r="BE72" i="36"/>
  <c r="BY89" i="54"/>
  <c r="BY91" i="54" s="1"/>
  <c r="BY93" i="54" s="1"/>
  <c r="BY96" i="54"/>
  <c r="AZ96" i="53"/>
  <c r="AZ89" i="53"/>
  <c r="AZ91" i="53" s="1"/>
  <c r="AZ93" i="53" s="1"/>
  <c r="I96" i="54"/>
  <c r="CT81" i="37"/>
  <c r="CT81" i="36" s="1"/>
  <c r="CJ81" i="36"/>
  <c r="U72" i="36"/>
  <c r="BQ89" i="36"/>
  <c r="BQ91" i="36" s="1"/>
  <c r="CD82" i="36"/>
  <c r="CD69" i="37"/>
  <c r="CD69" i="36" s="1"/>
  <c r="AO95" i="54"/>
  <c r="AO94" i="54"/>
  <c r="CJ79" i="36"/>
  <c r="CT79" i="37"/>
  <c r="CT79" i="36" s="1"/>
  <c r="AB87" i="36"/>
  <c r="D72" i="54"/>
  <c r="D89" i="54" s="1"/>
  <c r="D91" i="54" s="1"/>
  <c r="D93" i="54" s="1"/>
  <c r="CK82" i="54"/>
  <c r="V89" i="54"/>
  <c r="V91" i="54" s="1"/>
  <c r="V93" i="54" s="1"/>
  <c r="V96" i="54"/>
  <c r="BF68" i="36"/>
  <c r="CT68" i="37"/>
  <c r="CJ68" i="36"/>
  <c r="CC89" i="53"/>
  <c r="CC91" i="53" s="1"/>
  <c r="CC93" i="53" s="1"/>
  <c r="AT68" i="36"/>
  <c r="AT72" i="37"/>
  <c r="CO69" i="37"/>
  <c r="CO72" i="37" s="1"/>
  <c r="I69" i="36"/>
  <c r="BF75" i="36"/>
  <c r="BF87" i="36" s="1"/>
  <c r="BF87" i="37"/>
  <c r="BF96" i="37" s="1"/>
  <c r="CJ83" i="36"/>
  <c r="CT83" i="37"/>
  <c r="CT83" i="36" s="1"/>
  <c r="CJ70" i="36"/>
  <c r="CT70" i="37"/>
  <c r="CT70" i="36" s="1"/>
  <c r="CU76" i="54"/>
  <c r="AC75" i="36"/>
  <c r="AC87" i="37"/>
  <c r="AC96" i="37" s="1"/>
  <c r="I72" i="37"/>
  <c r="E87" i="53"/>
  <c r="E96" i="53" s="1"/>
  <c r="CK75" i="53"/>
  <c r="BM69" i="36"/>
  <c r="CT77" i="37"/>
  <c r="CJ77" i="36"/>
  <c r="CJ84" i="36"/>
  <c r="CT84" i="37"/>
  <c r="CT84" i="36" s="1"/>
  <c r="CU81" i="53"/>
  <c r="Q75" i="36"/>
  <c r="Q87" i="37"/>
  <c r="Q96" i="37" s="1"/>
  <c r="J68" i="36"/>
  <c r="CP68" i="37"/>
  <c r="J72" i="37"/>
  <c r="BF72" i="54"/>
  <c r="BF89" i="54" s="1"/>
  <c r="BF91" i="54" s="1"/>
  <c r="BF93" i="54" s="1"/>
  <c r="AT96" i="54"/>
  <c r="AT89" i="54"/>
  <c r="AT91" i="54" s="1"/>
  <c r="AT93" i="54" s="1"/>
  <c r="E75" i="36"/>
  <c r="E87" i="37"/>
  <c r="E96" i="37" s="1"/>
  <c r="CK75" i="37"/>
  <c r="AB95" i="53"/>
  <c r="AB94" i="53"/>
  <c r="D72" i="53"/>
  <c r="D89" i="53" s="1"/>
  <c r="D91" i="53" s="1"/>
  <c r="D93" i="53" s="1"/>
  <c r="CJ69" i="53"/>
  <c r="CO87" i="54"/>
  <c r="Q89" i="54"/>
  <c r="Q91" i="54" s="1"/>
  <c r="Q93" i="54" s="1"/>
  <c r="Q96" i="54"/>
  <c r="CO85" i="36"/>
  <c r="D96" i="53"/>
  <c r="AC68" i="36"/>
  <c r="AC72" i="37"/>
  <c r="V82" i="36"/>
  <c r="V69" i="37"/>
  <c r="V69" i="36" s="1"/>
  <c r="V72" i="36" s="1"/>
  <c r="D72" i="36"/>
  <c r="BM68" i="36"/>
  <c r="BM72" i="37"/>
  <c r="CO82" i="36"/>
  <c r="CC94" i="54"/>
  <c r="CC95" i="54"/>
  <c r="AT75" i="36"/>
  <c r="AT87" i="36" s="1"/>
  <c r="AT87" i="37"/>
  <c r="AT96" i="37" s="1"/>
  <c r="J76" i="36"/>
  <c r="CP76" i="37"/>
  <c r="CP76" i="36" s="1"/>
  <c r="CD89" i="54"/>
  <c r="CD91" i="54" s="1"/>
  <c r="CD93" i="54" s="1"/>
  <c r="CD96" i="54"/>
  <c r="BY89" i="53"/>
  <c r="BY91" i="53" s="1"/>
  <c r="BY93" i="53" s="1"/>
  <c r="BY96" i="53"/>
  <c r="AO94" i="53"/>
  <c r="AO95" i="53"/>
  <c r="BY68" i="36"/>
  <c r="E85" i="36"/>
  <c r="CK85" i="37"/>
  <c r="CO68" i="36"/>
  <c r="J81" i="36"/>
  <c r="CP81" i="37"/>
  <c r="CP81" i="36" s="1"/>
  <c r="BA95" i="53"/>
  <c r="BA94" i="53"/>
  <c r="BM82" i="36"/>
  <c r="AG87" i="36"/>
  <c r="AZ95" i="53"/>
  <c r="AZ94" i="53"/>
  <c r="CO81" i="36"/>
  <c r="CJ75" i="36"/>
  <c r="CT75" i="37"/>
  <c r="CJ87" i="37"/>
  <c r="CJ96" i="37" s="1"/>
  <c r="P96" i="53"/>
  <c r="P89" i="53"/>
  <c r="P91" i="53" s="1"/>
  <c r="P93" i="53" s="1"/>
  <c r="J69" i="53"/>
  <c r="CP82" i="53"/>
  <c r="AO82" i="36"/>
  <c r="AO69" i="37"/>
  <c r="AO69" i="36" s="1"/>
  <c r="AO72" i="36" s="1"/>
  <c r="BA87" i="54"/>
  <c r="E80" i="36"/>
  <c r="CK80" i="37"/>
  <c r="BE96" i="53"/>
  <c r="BE89" i="53"/>
  <c r="BE91" i="53" s="1"/>
  <c r="BE93" i="53" s="1"/>
  <c r="J79" i="36"/>
  <c r="CP79" i="37"/>
  <c r="CP79" i="36" s="1"/>
  <c r="Q96" i="53"/>
  <c r="AH95" i="54"/>
  <c r="AH94" i="54"/>
  <c r="D89" i="37"/>
  <c r="D91" i="37" s="1"/>
  <c r="D93" i="37" s="1"/>
  <c r="D94" i="37"/>
  <c r="D95" i="37"/>
  <c r="CK78" i="37"/>
  <c r="AS87" i="36"/>
  <c r="CT80" i="37"/>
  <c r="CJ80" i="36"/>
  <c r="AS95" i="53"/>
  <c r="AS94" i="53"/>
  <c r="BM75" i="36"/>
  <c r="BM87" i="36" s="1"/>
  <c r="BM87" i="37"/>
  <c r="CO87" i="53"/>
  <c r="AB89" i="37"/>
  <c r="AB91" i="37" s="1"/>
  <c r="AB93" i="37" s="1"/>
  <c r="AB94" i="37"/>
  <c r="AB95" i="37"/>
  <c r="BL89" i="37"/>
  <c r="BL91" i="37" s="1"/>
  <c r="CT75" i="53"/>
  <c r="CJ87" i="53"/>
  <c r="BQ72" i="37"/>
  <c r="BQ89" i="37" s="1"/>
  <c r="BQ91" i="37" s="1"/>
  <c r="CD95" i="54"/>
  <c r="CD94" i="54"/>
  <c r="BQ87" i="36"/>
  <c r="AO87" i="54"/>
  <c r="AZ95" i="36"/>
  <c r="AZ94" i="36"/>
  <c r="E87" i="54"/>
  <c r="E96" i="54" s="1"/>
  <c r="CK75" i="54"/>
  <c r="Q68" i="36"/>
  <c r="U89" i="54"/>
  <c r="U91" i="54" s="1"/>
  <c r="U93" i="54" s="1"/>
  <c r="U96" i="54"/>
  <c r="E81" i="36"/>
  <c r="CK81" i="37"/>
  <c r="CD95" i="53"/>
  <c r="CD94" i="53"/>
  <c r="P72" i="36"/>
  <c r="I72" i="36"/>
  <c r="I89" i="36" s="1"/>
  <c r="I91" i="36" s="1"/>
  <c r="I93" i="36" s="1"/>
  <c r="Q72" i="53"/>
  <c r="Q89" i="53" s="1"/>
  <c r="Q91" i="53" s="1"/>
  <c r="Q93" i="53" s="1"/>
  <c r="BA82" i="36"/>
  <c r="BA69" i="37"/>
  <c r="BA69" i="36" s="1"/>
  <c r="BA72" i="36" s="1"/>
  <c r="BA94" i="54"/>
  <c r="BA95" i="54"/>
  <c r="AN89" i="53"/>
  <c r="AN91" i="53" s="1"/>
  <c r="AN93" i="53" s="1"/>
  <c r="BL72" i="36"/>
  <c r="BL89" i="36" s="1"/>
  <c r="BL91" i="36" s="1"/>
  <c r="CP75" i="54"/>
  <c r="CP87" i="54" s="1"/>
  <c r="J87" i="54"/>
  <c r="D87" i="36"/>
  <c r="CT80" i="53"/>
  <c r="CU79" i="53"/>
  <c r="BA68" i="36"/>
  <c r="AH87" i="53"/>
  <c r="U89" i="53"/>
  <c r="U91" i="53" s="1"/>
  <c r="U93" i="53" s="1"/>
  <c r="U96" i="53"/>
  <c r="BL89" i="53"/>
  <c r="BL91" i="53" s="1"/>
  <c r="I96" i="36"/>
  <c r="CT77" i="54"/>
  <c r="AH94" i="53"/>
  <c r="AH95" i="53"/>
  <c r="CD89" i="53"/>
  <c r="CD91" i="53" s="1"/>
  <c r="CD93" i="53" s="1"/>
  <c r="CD96" i="53"/>
  <c r="BE89" i="54"/>
  <c r="BE91" i="54" s="1"/>
  <c r="BE93" i="54" s="1"/>
  <c r="BE96" i="54"/>
  <c r="AN89" i="37"/>
  <c r="AN91" i="37" s="1"/>
  <c r="AN93" i="37" s="1"/>
  <c r="AN94" i="37"/>
  <c r="AN95" i="37"/>
  <c r="J69" i="54"/>
  <c r="CP82" i="54"/>
  <c r="AC89" i="53"/>
  <c r="AC91" i="53" s="1"/>
  <c r="AC93" i="53" s="1"/>
  <c r="AC96" i="53"/>
  <c r="I96" i="53"/>
  <c r="BA75" i="36"/>
  <c r="BA87" i="36" s="1"/>
  <c r="BA87" i="37"/>
  <c r="BA96" i="37" s="1"/>
  <c r="CK82" i="53"/>
  <c r="CU82" i="53" s="1"/>
  <c r="E69" i="53"/>
  <c r="CK69" i="53" s="1"/>
  <c r="CJ76" i="36"/>
  <c r="CT76" i="37"/>
  <c r="CT76" i="36" s="1"/>
  <c r="J75" i="36"/>
  <c r="CP75" i="37"/>
  <c r="J87" i="37"/>
  <c r="J96" i="37" s="1"/>
  <c r="AG94" i="53"/>
  <c r="AG95" i="53"/>
  <c r="AC96" i="54"/>
  <c r="AC89" i="54"/>
  <c r="AC91" i="54" s="1"/>
  <c r="AC93" i="54" s="1"/>
  <c r="BR82" i="36"/>
  <c r="BR69" i="37"/>
  <c r="BR69" i="36" s="1"/>
  <c r="CU77" i="54"/>
  <c r="V94" i="54"/>
  <c r="V95" i="54"/>
  <c r="CP70" i="37"/>
  <c r="CP70" i="36" s="1"/>
  <c r="J70" i="36"/>
  <c r="CU78" i="53"/>
  <c r="I72" i="53"/>
  <c r="I89" i="53" s="1"/>
  <c r="I91" i="53" s="1"/>
  <c r="I93" i="53" s="1"/>
  <c r="CO69" i="53"/>
  <c r="CO72" i="53" s="1"/>
  <c r="AB89" i="54"/>
  <c r="AB91" i="54" s="1"/>
  <c r="AB93" i="54" s="1"/>
  <c r="AB96" i="54"/>
  <c r="CU79" i="54"/>
  <c r="E76" i="36"/>
  <c r="CK76" i="37"/>
  <c r="BE87" i="36"/>
  <c r="I72" i="54"/>
  <c r="CO69" i="54"/>
  <c r="CO72" i="54" s="1"/>
  <c r="BX96" i="54"/>
  <c r="BX89" i="54"/>
  <c r="BX91" i="54" s="1"/>
  <c r="BX93" i="54" s="1"/>
  <c r="J87" i="53"/>
  <c r="CP75" i="53"/>
  <c r="CP87" i="53" s="1"/>
  <c r="CD68" i="36"/>
  <c r="CD72" i="37"/>
  <c r="BX72" i="36"/>
  <c r="CT82" i="53"/>
  <c r="BY82" i="36"/>
  <c r="BY69" i="37"/>
  <c r="BY69" i="36" s="1"/>
  <c r="BY72" i="36" s="1"/>
  <c r="E83" i="36"/>
  <c r="CK83" i="37"/>
  <c r="V75" i="36"/>
  <c r="V87" i="37"/>
  <c r="V96" i="37" s="1"/>
  <c r="AH72" i="37" l="1"/>
  <c r="BF72" i="37"/>
  <c r="BF72" i="36"/>
  <c r="Q72" i="37"/>
  <c r="AG95" i="36"/>
  <c r="AG94" i="36"/>
  <c r="AN95" i="36"/>
  <c r="AN94" i="36"/>
  <c r="BE89" i="36"/>
  <c r="BE91" i="36" s="1"/>
  <c r="BE93" i="36" s="1"/>
  <c r="BE96" i="36"/>
  <c r="BA72" i="37"/>
  <c r="I94" i="36"/>
  <c r="I95" i="36"/>
  <c r="AO94" i="36"/>
  <c r="AO95" i="36"/>
  <c r="CK75" i="36"/>
  <c r="CU75" i="37"/>
  <c r="CK87" i="37"/>
  <c r="CK96" i="37" s="1"/>
  <c r="J89" i="37"/>
  <c r="J91" i="37" s="1"/>
  <c r="J93" i="37" s="1"/>
  <c r="J94" i="37"/>
  <c r="J95" i="37"/>
  <c r="BF94" i="36"/>
  <c r="BF95" i="36"/>
  <c r="U89" i="36"/>
  <c r="U91" i="36" s="1"/>
  <c r="U93" i="36" s="1"/>
  <c r="U94" i="36"/>
  <c r="U95" i="36"/>
  <c r="CU68" i="37"/>
  <c r="CK68" i="36"/>
  <c r="AO72" i="37"/>
  <c r="CK77" i="36"/>
  <c r="CU77" i="37"/>
  <c r="CU77" i="36" s="1"/>
  <c r="CU70" i="37"/>
  <c r="CU70" i="36" s="1"/>
  <c r="CK70" i="36"/>
  <c r="CO87" i="36"/>
  <c r="CO96" i="36" s="1"/>
  <c r="CK84" i="36"/>
  <c r="CU84" i="37"/>
  <c r="CU84" i="36" s="1"/>
  <c r="CJ89" i="54"/>
  <c r="CJ91" i="54" s="1"/>
  <c r="CJ93" i="54" s="1"/>
  <c r="CJ96" i="54"/>
  <c r="I94" i="54"/>
  <c r="I95" i="54"/>
  <c r="AB94" i="36"/>
  <c r="AB95" i="36"/>
  <c r="CK83" i="36"/>
  <c r="CU83" i="37"/>
  <c r="CU83" i="36" s="1"/>
  <c r="CU76" i="37"/>
  <c r="CU76" i="36" s="1"/>
  <c r="CK76" i="36"/>
  <c r="J72" i="54"/>
  <c r="J89" i="54" s="1"/>
  <c r="J91" i="54" s="1"/>
  <c r="J93" i="54" s="1"/>
  <c r="CP69" i="54"/>
  <c r="P89" i="36"/>
  <c r="P91" i="36" s="1"/>
  <c r="P93" i="36" s="1"/>
  <c r="P94" i="36"/>
  <c r="P95" i="36"/>
  <c r="AG89" i="36"/>
  <c r="AG91" i="36" s="1"/>
  <c r="AG93" i="36" s="1"/>
  <c r="AG96" i="36"/>
  <c r="BY72" i="37"/>
  <c r="AC89" i="37"/>
  <c r="AC91" i="37" s="1"/>
  <c r="AC93" i="37" s="1"/>
  <c r="AC94" i="37"/>
  <c r="AC95" i="37"/>
  <c r="CP68" i="36"/>
  <c r="AC87" i="36"/>
  <c r="CO69" i="36"/>
  <c r="CO72" i="36" s="1"/>
  <c r="AZ89" i="37"/>
  <c r="AZ91" i="37" s="1"/>
  <c r="AZ93" i="37" s="1"/>
  <c r="AZ95" i="37"/>
  <c r="AZ94" i="37"/>
  <c r="BA89" i="53"/>
  <c r="BA91" i="53" s="1"/>
  <c r="BA93" i="53" s="1"/>
  <c r="BA96" i="53"/>
  <c r="AH72" i="36"/>
  <c r="BE89" i="37"/>
  <c r="BE91" i="37" s="1"/>
  <c r="BE93" i="37" s="1"/>
  <c r="BE95" i="37"/>
  <c r="BE94" i="37"/>
  <c r="CT87" i="54"/>
  <c r="AS94" i="36"/>
  <c r="AS95" i="36"/>
  <c r="AG89" i="37"/>
  <c r="AG91" i="37" s="1"/>
  <c r="AG93" i="37" s="1"/>
  <c r="AG95" i="37"/>
  <c r="AG94" i="37"/>
  <c r="CO89" i="37"/>
  <c r="CO91" i="37" s="1"/>
  <c r="CO93" i="37" s="1"/>
  <c r="CO96" i="37"/>
  <c r="BR72" i="36"/>
  <c r="BR89" i="36" s="1"/>
  <c r="BR91" i="36" s="1"/>
  <c r="J96" i="53"/>
  <c r="CP75" i="36"/>
  <c r="CP87" i="37"/>
  <c r="CP96" i="37" s="1"/>
  <c r="Q89" i="37"/>
  <c r="Q91" i="37" s="1"/>
  <c r="Q93" i="37" s="1"/>
  <c r="Q94" i="37"/>
  <c r="Q95" i="37"/>
  <c r="CT75" i="36"/>
  <c r="CT87" i="36" s="1"/>
  <c r="CT87" i="37"/>
  <c r="CT96" i="37" s="1"/>
  <c r="BM89" i="37"/>
  <c r="BM91" i="37" s="1"/>
  <c r="CO89" i="54"/>
  <c r="CO91" i="54" s="1"/>
  <c r="CO93" i="54" s="1"/>
  <c r="CO96" i="54"/>
  <c r="E87" i="36"/>
  <c r="CT77" i="36"/>
  <c r="AT89" i="37"/>
  <c r="AT91" i="37" s="1"/>
  <c r="AT93" i="37" s="1"/>
  <c r="AT95" i="37"/>
  <c r="AT94" i="37"/>
  <c r="BE94" i="36"/>
  <c r="BE95" i="36"/>
  <c r="CT82" i="36"/>
  <c r="CT69" i="54"/>
  <c r="CT72" i="54" s="1"/>
  <c r="CJ72" i="37"/>
  <c r="CJ69" i="36"/>
  <c r="CT69" i="37"/>
  <c r="CT72" i="37" s="1"/>
  <c r="CD94" i="37"/>
  <c r="CD95" i="37"/>
  <c r="CK87" i="54"/>
  <c r="CK96" i="54" s="1"/>
  <c r="CU75" i="54"/>
  <c r="CU87" i="54" s="1"/>
  <c r="BF89" i="37"/>
  <c r="BF91" i="37" s="1"/>
  <c r="BF93" i="37" s="1"/>
  <c r="BF95" i="37"/>
  <c r="BF94" i="37"/>
  <c r="CP96" i="53"/>
  <c r="BY94" i="36"/>
  <c r="BY95" i="36"/>
  <c r="J87" i="36"/>
  <c r="BA89" i="36"/>
  <c r="BA91" i="36" s="1"/>
  <c r="BA93" i="36" s="1"/>
  <c r="BA96" i="36"/>
  <c r="AO89" i="54"/>
  <c r="AO91" i="54" s="1"/>
  <c r="AO93" i="54" s="1"/>
  <c r="AO96" i="54"/>
  <c r="CO89" i="53"/>
  <c r="CO91" i="53" s="1"/>
  <c r="CO93" i="53" s="1"/>
  <c r="CO96" i="53"/>
  <c r="CT80" i="36"/>
  <c r="J72" i="53"/>
  <c r="CP69" i="53"/>
  <c r="CP72" i="53" s="1"/>
  <c r="CP89" i="53" s="1"/>
  <c r="CP91" i="53" s="1"/>
  <c r="CP93" i="53" s="1"/>
  <c r="CJ87" i="36"/>
  <c r="CO95" i="37"/>
  <c r="CO94" i="37"/>
  <c r="BM72" i="36"/>
  <c r="BM89" i="36" s="1"/>
  <c r="BM91" i="36" s="1"/>
  <c r="BF89" i="36"/>
  <c r="BF91" i="36" s="1"/>
  <c r="BF93" i="36" s="1"/>
  <c r="BF96" i="36"/>
  <c r="CU82" i="54"/>
  <c r="AH89" i="36"/>
  <c r="AH91" i="36" s="1"/>
  <c r="AH93" i="36" s="1"/>
  <c r="AH96" i="36"/>
  <c r="CU79" i="37"/>
  <c r="CU79" i="36" s="1"/>
  <c r="CK79" i="36"/>
  <c r="E89" i="54"/>
  <c r="E91" i="54" s="1"/>
  <c r="E93" i="54" s="1"/>
  <c r="E94" i="54"/>
  <c r="E95" i="54"/>
  <c r="CK82" i="36"/>
  <c r="CU82" i="37"/>
  <c r="CU82" i="36" s="1"/>
  <c r="CJ94" i="54"/>
  <c r="CJ95" i="54"/>
  <c r="D96" i="36"/>
  <c r="D89" i="36"/>
  <c r="D91" i="36" s="1"/>
  <c r="D93" i="36" s="1"/>
  <c r="AT89" i="36"/>
  <c r="AT91" i="36" s="1"/>
  <c r="AT93" i="36" s="1"/>
  <c r="AT96" i="36"/>
  <c r="Q87" i="36"/>
  <c r="Q96" i="36" s="1"/>
  <c r="CU75" i="53"/>
  <c r="CU87" i="53" s="1"/>
  <c r="CK87" i="53"/>
  <c r="D95" i="54"/>
  <c r="D94" i="54"/>
  <c r="I89" i="54"/>
  <c r="I91" i="54" s="1"/>
  <c r="I93" i="54" s="1"/>
  <c r="BF89" i="53"/>
  <c r="BF91" i="53" s="1"/>
  <c r="BF93" i="53" s="1"/>
  <c r="BF96" i="53"/>
  <c r="AO87" i="36"/>
  <c r="J69" i="36"/>
  <c r="J72" i="36" s="1"/>
  <c r="CP69" i="37"/>
  <c r="CC89" i="36"/>
  <c r="CC91" i="36" s="1"/>
  <c r="CC93" i="36" s="1"/>
  <c r="CC94" i="36"/>
  <c r="CC95" i="36"/>
  <c r="V72" i="37"/>
  <c r="AT72" i="36"/>
  <c r="CU68" i="54"/>
  <c r="CK72" i="54"/>
  <c r="E69" i="36"/>
  <c r="E72" i="36" s="1"/>
  <c r="CK69" i="37"/>
  <c r="CP96" i="54"/>
  <c r="BA96" i="54"/>
  <c r="BA89" i="54"/>
  <c r="BA91" i="54" s="1"/>
  <c r="BA93" i="54" s="1"/>
  <c r="BF95" i="54"/>
  <c r="BF94" i="54"/>
  <c r="E89" i="37"/>
  <c r="E91" i="37" s="1"/>
  <c r="E93" i="37" s="1"/>
  <c r="E95" i="37"/>
  <c r="E94" i="37"/>
  <c r="AH89" i="53"/>
  <c r="AH91" i="53" s="1"/>
  <c r="AH93" i="53" s="1"/>
  <c r="AH96" i="53"/>
  <c r="BA94" i="36"/>
  <c r="BA95" i="36"/>
  <c r="CJ72" i="53"/>
  <c r="CT69" i="53"/>
  <c r="CT72" i="53" s="1"/>
  <c r="V87" i="36"/>
  <c r="V96" i="36" s="1"/>
  <c r="CU81" i="37"/>
  <c r="CU81" i="36" s="1"/>
  <c r="CK81" i="36"/>
  <c r="CJ96" i="53"/>
  <c r="CU78" i="37"/>
  <c r="CU78" i="36" s="1"/>
  <c r="CK78" i="36"/>
  <c r="D95" i="36"/>
  <c r="D94" i="36"/>
  <c r="D94" i="53"/>
  <c r="D95" i="53"/>
  <c r="CJ72" i="36"/>
  <c r="CD72" i="36"/>
  <c r="AZ89" i="36"/>
  <c r="AZ91" i="36" s="1"/>
  <c r="AZ93" i="36" s="1"/>
  <c r="AZ96" i="36"/>
  <c r="CD89" i="37"/>
  <c r="CD91" i="37" s="1"/>
  <c r="CD93" i="37" s="1"/>
  <c r="CD96" i="37"/>
  <c r="CP82" i="36"/>
  <c r="E72" i="53"/>
  <c r="I95" i="53"/>
  <c r="I94" i="53"/>
  <c r="CK85" i="36"/>
  <c r="CU85" i="37"/>
  <c r="CU85" i="36" s="1"/>
  <c r="AS89" i="36"/>
  <c r="AS91" i="36" s="1"/>
  <c r="AS93" i="36" s="1"/>
  <c r="AS96" i="36"/>
  <c r="CK80" i="36"/>
  <c r="CU80" i="37"/>
  <c r="CU80" i="36" s="1"/>
  <c r="BX89" i="36"/>
  <c r="BX91" i="36" s="1"/>
  <c r="BX93" i="36" s="1"/>
  <c r="BX94" i="36"/>
  <c r="BX95" i="36"/>
  <c r="CO95" i="54"/>
  <c r="CO94" i="54"/>
  <c r="CO95" i="53"/>
  <c r="CO94" i="53"/>
  <c r="CK72" i="53"/>
  <c r="CU69" i="53"/>
  <c r="CU72" i="53" s="1"/>
  <c r="J96" i="54"/>
  <c r="Q95" i="53"/>
  <c r="Q94" i="53"/>
  <c r="CT87" i="53"/>
  <c r="V89" i="36"/>
  <c r="V91" i="36" s="1"/>
  <c r="V93" i="36" s="1"/>
  <c r="V95" i="36"/>
  <c r="V94" i="36"/>
  <c r="I89" i="37"/>
  <c r="I91" i="37" s="1"/>
  <c r="I93" i="37" s="1"/>
  <c r="I94" i="37"/>
  <c r="I95" i="37"/>
  <c r="CT68" i="36"/>
  <c r="AB89" i="36"/>
  <c r="AB91" i="36" s="1"/>
  <c r="AB93" i="36" s="1"/>
  <c r="AB96" i="36"/>
  <c r="AH89" i="37"/>
  <c r="AH91" i="37" s="1"/>
  <c r="AH93" i="37" s="1"/>
  <c r="AH95" i="37"/>
  <c r="AH94" i="37"/>
  <c r="CD87" i="36"/>
  <c r="CD96" i="36" s="1"/>
  <c r="Q72" i="36"/>
  <c r="BY87" i="36"/>
  <c r="BY96" i="36" s="1"/>
  <c r="BR72" i="37"/>
  <c r="BR89" i="37" s="1"/>
  <c r="BR91" i="37" s="1"/>
  <c r="AN89" i="36"/>
  <c r="AN91" i="36" s="1"/>
  <c r="AN93" i="36" s="1"/>
  <c r="AN96" i="36"/>
  <c r="BR87" i="36"/>
  <c r="AC72" i="36"/>
  <c r="E94" i="36" l="1"/>
  <c r="E95" i="36"/>
  <c r="J94" i="36"/>
  <c r="J95" i="36"/>
  <c r="CP72" i="54"/>
  <c r="CU69" i="54"/>
  <c r="CU72" i="54" s="1"/>
  <c r="BA89" i="37"/>
  <c r="BA91" i="37" s="1"/>
  <c r="BA93" i="37" s="1"/>
  <c r="BA94" i="37"/>
  <c r="BA95" i="37"/>
  <c r="Q89" i="36"/>
  <c r="Q91" i="36" s="1"/>
  <c r="Q93" i="36" s="1"/>
  <c r="Q94" i="36"/>
  <c r="Q95" i="36"/>
  <c r="CT89" i="37"/>
  <c r="CT91" i="37" s="1"/>
  <c r="CT93" i="37" s="1"/>
  <c r="CT95" i="37"/>
  <c r="CT94" i="37"/>
  <c r="CU94" i="53"/>
  <c r="CU95" i="53"/>
  <c r="BY89" i="36"/>
  <c r="BY91" i="36" s="1"/>
  <c r="BY93" i="36" s="1"/>
  <c r="J94" i="54"/>
  <c r="J95" i="54"/>
  <c r="V89" i="37"/>
  <c r="V91" i="37" s="1"/>
  <c r="V93" i="37" s="1"/>
  <c r="V95" i="37"/>
  <c r="V94" i="37"/>
  <c r="CU68" i="36"/>
  <c r="CK94" i="53"/>
  <c r="CK95" i="53"/>
  <c r="CK72" i="37"/>
  <c r="CK69" i="36"/>
  <c r="CU69" i="37"/>
  <c r="CU69" i="36" s="1"/>
  <c r="E89" i="36"/>
  <c r="E91" i="36" s="1"/>
  <c r="E93" i="36" s="1"/>
  <c r="E96" i="36"/>
  <c r="BY89" i="37"/>
  <c r="BY91" i="37" s="1"/>
  <c r="BY93" i="37" s="1"/>
  <c r="BY94" i="37"/>
  <c r="BY95" i="37"/>
  <c r="CU75" i="36"/>
  <c r="CU87" i="36" s="1"/>
  <c r="CU87" i="37"/>
  <c r="CU96" i="37" s="1"/>
  <c r="AC95" i="36"/>
  <c r="AC94" i="36"/>
  <c r="CP69" i="36"/>
  <c r="CP72" i="36" s="1"/>
  <c r="CK87" i="36"/>
  <c r="CT95" i="54"/>
  <c r="CT94" i="54"/>
  <c r="CK72" i="36"/>
  <c r="CU89" i="54"/>
  <c r="CU91" i="54" s="1"/>
  <c r="CU93" i="54" s="1"/>
  <c r="CU96" i="54"/>
  <c r="CT89" i="53"/>
  <c r="CT91" i="53" s="1"/>
  <c r="CT93" i="53" s="1"/>
  <c r="CT96" i="53"/>
  <c r="CK89" i="53"/>
  <c r="CK91" i="53" s="1"/>
  <c r="CK93" i="53" s="1"/>
  <c r="CK96" i="53"/>
  <c r="E89" i="53"/>
  <c r="E91" i="53" s="1"/>
  <c r="E93" i="53" s="1"/>
  <c r="E95" i="53"/>
  <c r="E94" i="53"/>
  <c r="CD89" i="36"/>
  <c r="CD91" i="36" s="1"/>
  <c r="CD93" i="36" s="1"/>
  <c r="CD95" i="36"/>
  <c r="CD94" i="36"/>
  <c r="CJ94" i="53"/>
  <c r="CJ95" i="53"/>
  <c r="CK89" i="54"/>
  <c r="CK91" i="54" s="1"/>
  <c r="CK93" i="54" s="1"/>
  <c r="CK94" i="54"/>
  <c r="CK95" i="54"/>
  <c r="CU89" i="53"/>
  <c r="CU91" i="53" s="1"/>
  <c r="CU93" i="53" s="1"/>
  <c r="CU96" i="53"/>
  <c r="CJ89" i="36"/>
  <c r="CJ91" i="36" s="1"/>
  <c r="CJ93" i="36" s="1"/>
  <c r="CJ96" i="36"/>
  <c r="CT69" i="36"/>
  <c r="CT72" i="36" s="1"/>
  <c r="CP87" i="36"/>
  <c r="CP96" i="36" s="1"/>
  <c r="AH94" i="36"/>
  <c r="AH95" i="36"/>
  <c r="AC89" i="36"/>
  <c r="AC91" i="36" s="1"/>
  <c r="AC93" i="36" s="1"/>
  <c r="AC96" i="36"/>
  <c r="D17" i="52"/>
  <c r="CT89" i="36"/>
  <c r="CT91" i="36" s="1"/>
  <c r="CT96" i="36"/>
  <c r="C40" i="6"/>
  <c r="CT94" i="53"/>
  <c r="CT95" i="53"/>
  <c r="CO89" i="36"/>
  <c r="CO91" i="36" s="1"/>
  <c r="CO93" i="36" s="1"/>
  <c r="CO94" i="36"/>
  <c r="CO95" i="36"/>
  <c r="CJ95" i="36"/>
  <c r="CJ94" i="36"/>
  <c r="CJ89" i="53"/>
  <c r="CJ91" i="53" s="1"/>
  <c r="CJ93" i="53" s="1"/>
  <c r="AO89" i="36"/>
  <c r="AO91" i="36" s="1"/>
  <c r="AO93" i="36" s="1"/>
  <c r="AO96" i="36"/>
  <c r="CP94" i="53"/>
  <c r="CP95" i="53"/>
  <c r="CP72" i="37"/>
  <c r="CT89" i="54"/>
  <c r="CT91" i="54" s="1"/>
  <c r="CT93" i="54" s="1"/>
  <c r="CT96" i="54"/>
  <c r="AT95" i="36"/>
  <c r="AT94" i="36"/>
  <c r="J95" i="53"/>
  <c r="J94" i="53"/>
  <c r="J89" i="36"/>
  <c r="J91" i="36" s="1"/>
  <c r="J93" i="36" s="1"/>
  <c r="J96" i="36"/>
  <c r="CJ89" i="37"/>
  <c r="CJ91" i="37" s="1"/>
  <c r="CJ93" i="37" s="1"/>
  <c r="CJ94" i="37"/>
  <c r="CJ95" i="37"/>
  <c r="J89" i="53"/>
  <c r="J91" i="53" s="1"/>
  <c r="J93" i="53" s="1"/>
  <c r="AO89" i="37"/>
  <c r="AO91" i="37" s="1"/>
  <c r="AO93" i="37" s="1"/>
  <c r="AO95" i="37"/>
  <c r="AO94" i="37"/>
  <c r="CU72" i="36" l="1"/>
  <c r="CU95" i="54"/>
  <c r="CU94" i="54"/>
  <c r="CP95" i="54"/>
  <c r="CP94" i="54"/>
  <c r="CP89" i="54"/>
  <c r="CP91" i="54" s="1"/>
  <c r="CP93" i="54" s="1"/>
  <c r="CK95" i="36"/>
  <c r="CK94" i="36"/>
  <c r="E17" i="52"/>
  <c r="CU89" i="36"/>
  <c r="CU91" i="36" s="1"/>
  <c r="CU96" i="36"/>
  <c r="D40" i="6"/>
  <c r="CK89" i="37"/>
  <c r="CK91" i="37" s="1"/>
  <c r="CK93" i="37" s="1"/>
  <c r="CK94" i="37"/>
  <c r="CK95" i="37"/>
  <c r="CP89" i="36"/>
  <c r="CP91" i="36" s="1"/>
  <c r="CP93" i="36" s="1"/>
  <c r="CP95" i="36"/>
  <c r="CP94" i="36"/>
  <c r="D16" i="52"/>
  <c r="CT95" i="36"/>
  <c r="CT94" i="36"/>
  <c r="C38" i="6"/>
  <c r="CP89" i="37"/>
  <c r="CP91" i="37" s="1"/>
  <c r="CP93" i="37" s="1"/>
  <c r="CP95" i="37"/>
  <c r="CP94" i="37"/>
  <c r="CT93" i="36"/>
  <c r="D18" i="52"/>
  <c r="C10" i="13"/>
  <c r="C13" i="13" s="1"/>
  <c r="C27" i="13" s="1"/>
  <c r="C36" i="13" s="1"/>
  <c r="C35" i="6"/>
  <c r="C14" i="6"/>
  <c r="C13" i="6"/>
  <c r="C15" i="6"/>
  <c r="CK89" i="36"/>
  <c r="CK91" i="36" s="1"/>
  <c r="CK93" i="36" s="1"/>
  <c r="CK96" i="36"/>
  <c r="CU72" i="37"/>
  <c r="CU89" i="37" l="1"/>
  <c r="CU91" i="37" s="1"/>
  <c r="CU93" i="37" s="1"/>
  <c r="CU95" i="37"/>
  <c r="CU94" i="37"/>
  <c r="E18" i="52"/>
  <c r="CU93" i="36"/>
  <c r="D10" i="13"/>
  <c r="D13" i="13" s="1"/>
  <c r="D27" i="13" s="1"/>
  <c r="D36" i="13" s="1"/>
  <c r="D35" i="6"/>
  <c r="D14" i="6"/>
  <c r="D13" i="6"/>
  <c r="D15" i="6"/>
  <c r="E16" i="52"/>
  <c r="CU95" i="36"/>
  <c r="CU94" i="36"/>
  <c r="D38" i="6"/>
  <c r="X79" i="53" l="1"/>
  <c r="AJ79" i="53"/>
  <c r="AK79" i="53" s="1"/>
  <c r="AJ68" i="53"/>
  <c r="AV84" i="53"/>
  <c r="BH77" i="53"/>
  <c r="BH76" i="53"/>
  <c r="BT77" i="53"/>
  <c r="CF85" i="53"/>
  <c r="CF84" i="53"/>
  <c r="CG84" i="53" s="1"/>
  <c r="X84" i="54"/>
  <c r="AJ79" i="54"/>
  <c r="AJ70" i="54"/>
  <c r="AV85" i="54"/>
  <c r="AV84" i="54"/>
  <c r="BH81" i="54"/>
  <c r="BT84" i="54"/>
  <c r="BU84" i="54" s="1"/>
  <c r="BT78" i="54"/>
  <c r="CF80" i="54"/>
  <c r="S85" i="53"/>
  <c r="AE80" i="53"/>
  <c r="AE68" i="53"/>
  <c r="AQ80" i="53"/>
  <c r="AQ68" i="53"/>
  <c r="BC85" i="53"/>
  <c r="BO70" i="53"/>
  <c r="BO77" i="53"/>
  <c r="CA78" i="53"/>
  <c r="S70" i="54"/>
  <c r="AE81" i="54"/>
  <c r="AQ80" i="54"/>
  <c r="AQ85" i="54"/>
  <c r="BC81" i="54"/>
  <c r="BI81" i="54" s="1"/>
  <c r="BO81" i="54"/>
  <c r="CA70" i="54"/>
  <c r="X78" i="53"/>
  <c r="AV83" i="53"/>
  <c r="BH83" i="53"/>
  <c r="BH78" i="53"/>
  <c r="BI78" i="53" s="1"/>
  <c r="BT70" i="53"/>
  <c r="CF81" i="53"/>
  <c r="CF80" i="53"/>
  <c r="X76" i="54"/>
  <c r="AJ78" i="54"/>
  <c r="AK78" i="54" s="1"/>
  <c r="AJ81" i="54"/>
  <c r="AK81" i="54" s="1"/>
  <c r="AV77" i="54"/>
  <c r="BH78" i="54"/>
  <c r="BH83" i="54"/>
  <c r="BT76" i="54"/>
  <c r="CF79" i="54"/>
  <c r="AE76" i="53"/>
  <c r="AE83" i="53"/>
  <c r="AQ76" i="53"/>
  <c r="BC84" i="53"/>
  <c r="BO84" i="53"/>
  <c r="BO68" i="53"/>
  <c r="S84" i="54"/>
  <c r="AE68" i="54"/>
  <c r="AQ76" i="54"/>
  <c r="AQ81" i="54"/>
  <c r="BC77" i="54"/>
  <c r="BO83" i="54"/>
  <c r="BO77" i="54"/>
  <c r="CA84" i="54"/>
  <c r="CA81" i="54"/>
  <c r="X85" i="53"/>
  <c r="X76" i="53"/>
  <c r="AJ70" i="53"/>
  <c r="AK70" i="53" s="1"/>
  <c r="AV79" i="53"/>
  <c r="AW79" i="53" s="1"/>
  <c r="AV80" i="53"/>
  <c r="AW80" i="53" s="1"/>
  <c r="BH79" i="53"/>
  <c r="BH84" i="53"/>
  <c r="CF77" i="53"/>
  <c r="CF68" i="53"/>
  <c r="X81" i="54"/>
  <c r="Y81" i="54" s="1"/>
  <c r="X68" i="54"/>
  <c r="AJ84" i="54"/>
  <c r="AJ77" i="54"/>
  <c r="AV83" i="54"/>
  <c r="BH85" i="54"/>
  <c r="BH80" i="54"/>
  <c r="BT83" i="54"/>
  <c r="BU83" i="54" s="1"/>
  <c r="BT79" i="54"/>
  <c r="BU79" i="54" s="1"/>
  <c r="CF81" i="54"/>
  <c r="S79" i="53"/>
  <c r="AE70" i="53"/>
  <c r="AE81" i="53"/>
  <c r="BC80" i="53"/>
  <c r="BC77" i="53"/>
  <c r="BO80" i="53"/>
  <c r="BO85" i="53"/>
  <c r="CA81" i="53"/>
  <c r="S80" i="54"/>
  <c r="AE84" i="54"/>
  <c r="AE85" i="54"/>
  <c r="AQ83" i="54"/>
  <c r="AQ70" i="54"/>
  <c r="BC70" i="54"/>
  <c r="BO79" i="54"/>
  <c r="BO84" i="54"/>
  <c r="CA80" i="54"/>
  <c r="X81" i="53"/>
  <c r="X80" i="53"/>
  <c r="AJ84" i="53"/>
  <c r="AV68" i="53"/>
  <c r="BT83" i="53"/>
  <c r="BU83" i="53" s="1"/>
  <c r="BT76" i="53"/>
  <c r="CF83" i="53"/>
  <c r="CF78" i="53"/>
  <c r="X80" i="54"/>
  <c r="Y80" i="54" s="1"/>
  <c r="AJ76" i="54"/>
  <c r="AK76" i="54" s="1"/>
  <c r="BH77" i="54"/>
  <c r="BI77" i="54" s="1"/>
  <c r="BH79" i="54"/>
  <c r="CF84" i="54"/>
  <c r="CF78" i="54"/>
  <c r="S78" i="53"/>
  <c r="S77" i="53"/>
  <c r="AE79" i="53"/>
  <c r="AQ83" i="53"/>
  <c r="BC76" i="53"/>
  <c r="BO76" i="53"/>
  <c r="CA84" i="53"/>
  <c r="CA85" i="53"/>
  <c r="S76" i="54"/>
  <c r="AE80" i="54"/>
  <c r="AE79" i="54"/>
  <c r="AQ79" i="54"/>
  <c r="AQ77" i="54"/>
  <c r="BC80" i="54"/>
  <c r="BI80" i="54" s="1"/>
  <c r="BO76" i="54"/>
  <c r="CA76" i="54"/>
  <c r="X77" i="53"/>
  <c r="AJ85" i="53"/>
  <c r="AK85" i="53" s="1"/>
  <c r="AJ78" i="53"/>
  <c r="AK78" i="53" s="1"/>
  <c r="AV85" i="53"/>
  <c r="AV78" i="53"/>
  <c r="BH70" i="53"/>
  <c r="BT79" i="53"/>
  <c r="BT84" i="53"/>
  <c r="BU84" i="53" s="1"/>
  <c r="CF79" i="53"/>
  <c r="CG79" i="53" s="1"/>
  <c r="CF76" i="53"/>
  <c r="CG76" i="53" s="1"/>
  <c r="X79" i="54"/>
  <c r="AJ83" i="54"/>
  <c r="AV79" i="54"/>
  <c r="AW79" i="54" s="1"/>
  <c r="BH84" i="54"/>
  <c r="BT81" i="54"/>
  <c r="BU81" i="54" s="1"/>
  <c r="CF76" i="54"/>
  <c r="CF70" i="54"/>
  <c r="CG70" i="54" s="1"/>
  <c r="S70" i="53"/>
  <c r="S83" i="53"/>
  <c r="AE78" i="53"/>
  <c r="AQ81" i="53"/>
  <c r="BC70" i="53"/>
  <c r="BC81" i="53"/>
  <c r="BO83" i="53"/>
  <c r="CA80" i="53"/>
  <c r="CA79" i="53"/>
  <c r="S83" i="54"/>
  <c r="AE76" i="54"/>
  <c r="AE83" i="54"/>
  <c r="BC83" i="54"/>
  <c r="BC78" i="54"/>
  <c r="BO68" i="54"/>
  <c r="BO70" i="54"/>
  <c r="CA79" i="54"/>
  <c r="X70" i="53"/>
  <c r="AJ81" i="53"/>
  <c r="AK81" i="53" s="1"/>
  <c r="AV81" i="53"/>
  <c r="AW81" i="53" s="1"/>
  <c r="AV76" i="53"/>
  <c r="AW76" i="53" s="1"/>
  <c r="BH68" i="53"/>
  <c r="BT80" i="53"/>
  <c r="BU80" i="53" s="1"/>
  <c r="X85" i="54"/>
  <c r="X83" i="54"/>
  <c r="Y83" i="54" s="1"/>
  <c r="AV70" i="54"/>
  <c r="AW70" i="54" s="1"/>
  <c r="AV81" i="54"/>
  <c r="AW81" i="54" s="1"/>
  <c r="BH76" i="54"/>
  <c r="BT70" i="54"/>
  <c r="BU70" i="54" s="1"/>
  <c r="CF83" i="54"/>
  <c r="CF77" i="54"/>
  <c r="S84" i="53"/>
  <c r="S68" i="53"/>
  <c r="AE85" i="53"/>
  <c r="AQ78" i="53"/>
  <c r="AQ85" i="53"/>
  <c r="BC79" i="53"/>
  <c r="BO81" i="53"/>
  <c r="CA76" i="53"/>
  <c r="CA83" i="53"/>
  <c r="CG83" i="53" s="1"/>
  <c r="S85" i="54"/>
  <c r="S79" i="54"/>
  <c r="AE70" i="54"/>
  <c r="AE77" i="54"/>
  <c r="BC79" i="54"/>
  <c r="BC76" i="54"/>
  <c r="BI76" i="54" s="1"/>
  <c r="BO80" i="54"/>
  <c r="CA77" i="54"/>
  <c r="X84" i="53"/>
  <c r="Y84" i="53" s="1"/>
  <c r="AJ77" i="53"/>
  <c r="AK77" i="53" s="1"/>
  <c r="AJ80" i="53"/>
  <c r="AK80" i="53" s="1"/>
  <c r="AV77" i="53"/>
  <c r="BH85" i="53"/>
  <c r="BI85" i="53" s="1"/>
  <c r="BT85" i="53"/>
  <c r="BT78" i="53"/>
  <c r="CF70" i="53"/>
  <c r="CG70" i="53" s="1"/>
  <c r="X77" i="54"/>
  <c r="X78" i="54"/>
  <c r="Y78" i="54" s="1"/>
  <c r="AJ85" i="54"/>
  <c r="AK85" i="54" s="1"/>
  <c r="AV78" i="54"/>
  <c r="AV80" i="54"/>
  <c r="AW80" i="54" s="1"/>
  <c r="BH70" i="54"/>
  <c r="BT85" i="54"/>
  <c r="BT80" i="54"/>
  <c r="BU80" i="54" s="1"/>
  <c r="CF68" i="54"/>
  <c r="S80" i="53"/>
  <c r="S81" i="53"/>
  <c r="AE77" i="53"/>
  <c r="AQ70" i="53"/>
  <c r="AQ77" i="53"/>
  <c r="BC78" i="53"/>
  <c r="BO79" i="53"/>
  <c r="CA70" i="53"/>
  <c r="S81" i="54"/>
  <c r="AQ78" i="54"/>
  <c r="BC84" i="54"/>
  <c r="BO78" i="54"/>
  <c r="CA83" i="54"/>
  <c r="AV70" i="53"/>
  <c r="AW70" i="53" s="1"/>
  <c r="X70" i="54"/>
  <c r="Y70" i="54" s="1"/>
  <c r="AQ79" i="53"/>
  <c r="S78" i="54"/>
  <c r="CA85" i="54"/>
  <c r="BH81" i="53"/>
  <c r="BI81" i="53" s="1"/>
  <c r="AJ80" i="54"/>
  <c r="AK80" i="54" s="1"/>
  <c r="CF85" i="54"/>
  <c r="BC83" i="53"/>
  <c r="AE78" i="54"/>
  <c r="BH80" i="53"/>
  <c r="BI80" i="53" s="1"/>
  <c r="BO78" i="53"/>
  <c r="AQ84" i="54"/>
  <c r="CA77" i="53"/>
  <c r="BT81" i="53"/>
  <c r="BU81" i="53" s="1"/>
  <c r="AV68" i="54"/>
  <c r="X83" i="53"/>
  <c r="Y83" i="53" s="1"/>
  <c r="AV76" i="54"/>
  <c r="AW76" i="54" s="1"/>
  <c r="S76" i="53"/>
  <c r="BC85" i="54"/>
  <c r="X68" i="53"/>
  <c r="AE84" i="53"/>
  <c r="BC68" i="54"/>
  <c r="AJ83" i="53"/>
  <c r="AK83" i="53" s="1"/>
  <c r="BT77" i="54"/>
  <c r="BU77" i="54" s="1"/>
  <c r="BO85" i="54"/>
  <c r="AJ76" i="53"/>
  <c r="AK76" i="53" s="1"/>
  <c r="BT68" i="54"/>
  <c r="AQ84" i="53"/>
  <c r="S77" i="54"/>
  <c r="CA78" i="54"/>
  <c r="BT68" i="53" l="1"/>
  <c r="G68" i="53"/>
  <c r="CI68" i="53"/>
  <c r="CN83" i="54"/>
  <c r="CR83" i="54" s="1"/>
  <c r="L83" i="54"/>
  <c r="C75" i="36"/>
  <c r="CI75" i="37"/>
  <c r="C87" i="37"/>
  <c r="C96" i="37" s="1"/>
  <c r="G75" i="37"/>
  <c r="X68" i="37"/>
  <c r="T68" i="36"/>
  <c r="BP77" i="36"/>
  <c r="BT77" i="37"/>
  <c r="L70" i="54"/>
  <c r="M70" i="54" s="1"/>
  <c r="CN70" i="54"/>
  <c r="CR70" i="54" s="1"/>
  <c r="BK77" i="36"/>
  <c r="BO77" i="37"/>
  <c r="BO77" i="36" s="1"/>
  <c r="S82" i="53"/>
  <c r="O69" i="53"/>
  <c r="AM80" i="36"/>
  <c r="AQ80" i="37"/>
  <c r="AQ80" i="36" s="1"/>
  <c r="T85" i="36"/>
  <c r="X85" i="37"/>
  <c r="L85" i="54"/>
  <c r="CN85" i="54"/>
  <c r="CR85" i="54" s="1"/>
  <c r="S82" i="54"/>
  <c r="O69" i="54"/>
  <c r="S69" i="54" s="1"/>
  <c r="BW78" i="36"/>
  <c r="CA78" i="37"/>
  <c r="CA78" i="36" s="1"/>
  <c r="O75" i="36"/>
  <c r="S75" i="37"/>
  <c r="O87" i="37"/>
  <c r="O96" i="37" s="1"/>
  <c r="CN75" i="37"/>
  <c r="H75" i="36"/>
  <c r="H87" i="37"/>
  <c r="H96" i="37" s="1"/>
  <c r="L75" i="37"/>
  <c r="BI83" i="53"/>
  <c r="CB81" i="36"/>
  <c r="CF81" i="37"/>
  <c r="G77" i="53"/>
  <c r="CI77" i="53"/>
  <c r="AA85" i="36"/>
  <c r="AE85" i="37"/>
  <c r="AE85" i="36" s="1"/>
  <c r="AR82" i="36"/>
  <c r="AR69" i="37"/>
  <c r="AV82" i="37"/>
  <c r="X82" i="53"/>
  <c r="Y82" i="53" s="1"/>
  <c r="T69" i="53"/>
  <c r="C84" i="36"/>
  <c r="CI84" i="37"/>
  <c r="G84" i="37"/>
  <c r="AY80" i="36"/>
  <c r="BC80" i="37"/>
  <c r="BC80" i="36" s="1"/>
  <c r="AF77" i="36"/>
  <c r="AJ77" i="37"/>
  <c r="AE80" i="37"/>
  <c r="AE80" i="36" s="1"/>
  <c r="AA80" i="36"/>
  <c r="O85" i="36"/>
  <c r="S85" i="37"/>
  <c r="S85" i="36" s="1"/>
  <c r="BP83" i="36"/>
  <c r="BT83" i="37"/>
  <c r="AA69" i="54"/>
  <c r="AE82" i="54"/>
  <c r="BW85" i="36"/>
  <c r="CA85" i="37"/>
  <c r="CA85" i="36" s="1"/>
  <c r="S68" i="37"/>
  <c r="O68" i="36"/>
  <c r="AR77" i="36"/>
  <c r="AV77" i="37"/>
  <c r="BI70" i="54"/>
  <c r="BO82" i="54"/>
  <c r="BK69" i="54"/>
  <c r="C87" i="54"/>
  <c r="CI75" i="54"/>
  <c r="G75" i="54"/>
  <c r="AY79" i="36"/>
  <c r="BC79" i="37"/>
  <c r="BC79" i="36" s="1"/>
  <c r="BD81" i="36"/>
  <c r="BH81" i="37"/>
  <c r="CG77" i="54"/>
  <c r="CB83" i="36"/>
  <c r="CF83" i="37"/>
  <c r="CA68" i="37"/>
  <c r="BW68" i="36"/>
  <c r="AE70" i="37"/>
  <c r="AE70" i="36" s="1"/>
  <c r="AA70" i="36"/>
  <c r="AR85" i="36"/>
  <c r="AV85" i="37"/>
  <c r="BI84" i="54"/>
  <c r="Y77" i="53"/>
  <c r="BK87" i="54"/>
  <c r="BO75" i="54"/>
  <c r="BO87" i="54" s="1"/>
  <c r="G83" i="54"/>
  <c r="CI83" i="54"/>
  <c r="AA69" i="53"/>
  <c r="AE82" i="53"/>
  <c r="AY77" i="36"/>
  <c r="BC77" i="37"/>
  <c r="BC77" i="36" s="1"/>
  <c r="BD78" i="36"/>
  <c r="BH78" i="37"/>
  <c r="CG78" i="54"/>
  <c r="X75" i="54"/>
  <c r="T87" i="54"/>
  <c r="AW68" i="53"/>
  <c r="BT70" i="37"/>
  <c r="BP70" i="36"/>
  <c r="CI78" i="53"/>
  <c r="G78" i="53"/>
  <c r="AE68" i="37"/>
  <c r="AA68" i="36"/>
  <c r="AR80" i="36"/>
  <c r="AV80" i="37"/>
  <c r="CG68" i="53"/>
  <c r="Y76" i="53"/>
  <c r="BK79" i="36"/>
  <c r="BO79" i="37"/>
  <c r="BO79" i="36" s="1"/>
  <c r="C76" i="36"/>
  <c r="CI76" i="37"/>
  <c r="G76" i="37"/>
  <c r="CG79" i="54"/>
  <c r="Y76" i="54"/>
  <c r="AR69" i="53"/>
  <c r="AV82" i="53"/>
  <c r="BP75" i="36"/>
  <c r="BP87" i="37"/>
  <c r="BT75" i="37"/>
  <c r="G70" i="53"/>
  <c r="CI70" i="53"/>
  <c r="AA76" i="36"/>
  <c r="AE76" i="37"/>
  <c r="AE76" i="36" s="1"/>
  <c r="AR78" i="36"/>
  <c r="AV78" i="37"/>
  <c r="AW84" i="54"/>
  <c r="CG85" i="53"/>
  <c r="Y79" i="53"/>
  <c r="T80" i="36"/>
  <c r="X80" i="37"/>
  <c r="L70" i="37"/>
  <c r="H70" i="36"/>
  <c r="CN70" i="37"/>
  <c r="AM77" i="36"/>
  <c r="AQ77" i="37"/>
  <c r="AQ77" i="36" s="1"/>
  <c r="H80" i="36"/>
  <c r="CN80" i="37"/>
  <c r="L80" i="37"/>
  <c r="AM82" i="36"/>
  <c r="AQ82" i="37"/>
  <c r="AM69" i="37"/>
  <c r="CB84" i="36"/>
  <c r="CF84" i="37"/>
  <c r="Y68" i="53"/>
  <c r="CI76" i="53"/>
  <c r="G76" i="53"/>
  <c r="G80" i="53"/>
  <c r="CI80" i="53"/>
  <c r="BK76" i="36"/>
  <c r="BO76" i="37"/>
  <c r="BO76" i="36" s="1"/>
  <c r="AJ75" i="54"/>
  <c r="AF87" i="54"/>
  <c r="AF96" i="54" s="1"/>
  <c r="G85" i="53"/>
  <c r="CI85" i="53"/>
  <c r="BH68" i="54"/>
  <c r="BD83" i="36"/>
  <c r="BH83" i="37"/>
  <c r="CG84" i="54"/>
  <c r="AR87" i="53"/>
  <c r="AV75" i="53"/>
  <c r="BT68" i="37"/>
  <c r="BP68" i="36"/>
  <c r="BW75" i="36"/>
  <c r="BW87" i="37"/>
  <c r="CA75" i="37"/>
  <c r="O84" i="36"/>
  <c r="S84" i="37"/>
  <c r="S84" i="36" s="1"/>
  <c r="AF84" i="36"/>
  <c r="AJ84" i="37"/>
  <c r="BI85" i="54"/>
  <c r="CG77" i="53"/>
  <c r="Y85" i="53"/>
  <c r="CI84" i="54"/>
  <c r="G84" i="54"/>
  <c r="BC68" i="37"/>
  <c r="AY68" i="36"/>
  <c r="BH70" i="37"/>
  <c r="BD70" i="36"/>
  <c r="BT82" i="54"/>
  <c r="BU82" i="54" s="1"/>
  <c r="BP69" i="54"/>
  <c r="L76" i="54"/>
  <c r="CN76" i="54"/>
  <c r="CR76" i="54" s="1"/>
  <c r="AW83" i="53"/>
  <c r="BP81" i="36"/>
  <c r="BT81" i="37"/>
  <c r="CA70" i="37"/>
  <c r="CA70" i="36" s="1"/>
  <c r="BW70" i="36"/>
  <c r="O81" i="36"/>
  <c r="S81" i="37"/>
  <c r="S81" i="36" s="1"/>
  <c r="AF75" i="36"/>
  <c r="AF87" i="36" s="1"/>
  <c r="AF87" i="37"/>
  <c r="AF96" i="37" s="1"/>
  <c r="AJ75" i="37"/>
  <c r="AW85" i="54"/>
  <c r="BU77" i="53"/>
  <c r="L70" i="53"/>
  <c r="M70" i="53" s="1"/>
  <c r="CN70" i="53"/>
  <c r="CR70" i="53" s="1"/>
  <c r="CN83" i="53"/>
  <c r="CR83" i="53" s="1"/>
  <c r="L83" i="53"/>
  <c r="M83" i="53" s="1"/>
  <c r="T75" i="36"/>
  <c r="T87" i="37"/>
  <c r="T96" i="37" s="1"/>
  <c r="X75" i="37"/>
  <c r="CN75" i="54"/>
  <c r="L75" i="54"/>
  <c r="H87" i="54"/>
  <c r="AJ68" i="54"/>
  <c r="AK68" i="54" s="1"/>
  <c r="BW79" i="36"/>
  <c r="CA79" i="37"/>
  <c r="CA79" i="36" s="1"/>
  <c r="AQ70" i="37"/>
  <c r="AQ70" i="36" s="1"/>
  <c r="AM70" i="36"/>
  <c r="AA87" i="53"/>
  <c r="AE75" i="53"/>
  <c r="AE87" i="53" s="1"/>
  <c r="AR79" i="36"/>
  <c r="AV79" i="37"/>
  <c r="AM87" i="54"/>
  <c r="AQ75" i="54"/>
  <c r="AA83" i="36"/>
  <c r="AE83" i="37"/>
  <c r="AE83" i="36" s="1"/>
  <c r="BK84" i="36"/>
  <c r="BO84" i="37"/>
  <c r="BO84" i="36" s="1"/>
  <c r="H78" i="36"/>
  <c r="CN78" i="37"/>
  <c r="L78" i="37"/>
  <c r="CB82" i="36"/>
  <c r="CB69" i="37"/>
  <c r="CF82" i="37"/>
  <c r="AR75" i="36"/>
  <c r="AR87" i="37"/>
  <c r="AV75" i="37"/>
  <c r="BW69" i="53"/>
  <c r="CA69" i="53" s="1"/>
  <c r="CA82" i="53"/>
  <c r="T82" i="36"/>
  <c r="T69" i="37"/>
  <c r="X82" i="37"/>
  <c r="C82" i="36"/>
  <c r="CI82" i="37"/>
  <c r="G82" i="37"/>
  <c r="C69" i="37"/>
  <c r="L68" i="53"/>
  <c r="M68" i="53" s="1"/>
  <c r="CN68" i="53"/>
  <c r="AM85" i="36"/>
  <c r="AQ85" i="37"/>
  <c r="AQ85" i="36" s="1"/>
  <c r="BD75" i="36"/>
  <c r="BD87" i="36" s="1"/>
  <c r="BD87" i="37"/>
  <c r="BD96" i="37" s="1"/>
  <c r="BH75" i="37"/>
  <c r="CG83" i="54"/>
  <c r="Y85" i="54"/>
  <c r="BP80" i="36"/>
  <c r="BT80" i="37"/>
  <c r="BW76" i="36"/>
  <c r="CA76" i="37"/>
  <c r="CA76" i="36" s="1"/>
  <c r="O82" i="36"/>
  <c r="S82" i="37"/>
  <c r="S82" i="36" s="1"/>
  <c r="O69" i="37"/>
  <c r="O72" i="37" s="1"/>
  <c r="AF78" i="36"/>
  <c r="AJ78" i="37"/>
  <c r="AR69" i="54"/>
  <c r="AV82" i="54"/>
  <c r="AW82" i="54" s="1"/>
  <c r="CN78" i="53"/>
  <c r="CR78" i="53" s="1"/>
  <c r="L78" i="53"/>
  <c r="M78" i="53" s="1"/>
  <c r="AM78" i="36"/>
  <c r="AQ78" i="37"/>
  <c r="AQ78" i="36" s="1"/>
  <c r="BU68" i="54"/>
  <c r="BK87" i="53"/>
  <c r="BO75" i="53"/>
  <c r="AF69" i="54"/>
  <c r="AJ69" i="54" s="1"/>
  <c r="AJ82" i="54"/>
  <c r="CG85" i="54"/>
  <c r="BO68" i="37"/>
  <c r="BK68" i="36"/>
  <c r="BW69" i="54"/>
  <c r="CA69" i="54" s="1"/>
  <c r="CA82" i="54"/>
  <c r="BK81" i="36"/>
  <c r="BO81" i="37"/>
  <c r="BO81" i="36" s="1"/>
  <c r="C78" i="36"/>
  <c r="CI78" i="37"/>
  <c r="G78" i="37"/>
  <c r="H79" i="36"/>
  <c r="CN79" i="37"/>
  <c r="L79" i="37"/>
  <c r="AW78" i="54"/>
  <c r="BU85" i="53"/>
  <c r="CN79" i="53"/>
  <c r="CR79" i="53" s="1"/>
  <c r="L79" i="53"/>
  <c r="AM83" i="36"/>
  <c r="AQ83" i="37"/>
  <c r="AQ83" i="36" s="1"/>
  <c r="T81" i="36"/>
  <c r="X81" i="37"/>
  <c r="L84" i="54"/>
  <c r="M84" i="54" s="1"/>
  <c r="CN84" i="54"/>
  <c r="CR84" i="54" s="1"/>
  <c r="AF69" i="53"/>
  <c r="AJ82" i="53"/>
  <c r="AK82" i="53" s="1"/>
  <c r="BK85" i="36"/>
  <c r="BO85" i="37"/>
  <c r="BO85" i="36" s="1"/>
  <c r="C79" i="36"/>
  <c r="CI79" i="37"/>
  <c r="G79" i="37"/>
  <c r="G79" i="36" s="1"/>
  <c r="H76" i="36"/>
  <c r="CN76" i="37"/>
  <c r="L76" i="37"/>
  <c r="BU79" i="53"/>
  <c r="L77" i="53"/>
  <c r="M77" i="53" s="1"/>
  <c r="CN77" i="53"/>
  <c r="CR77" i="53" s="1"/>
  <c r="AM76" i="36"/>
  <c r="AQ76" i="37"/>
  <c r="AQ76" i="36" s="1"/>
  <c r="T79" i="36"/>
  <c r="X79" i="37"/>
  <c r="BT75" i="54"/>
  <c r="BP87" i="54"/>
  <c r="L77" i="54"/>
  <c r="CN77" i="54"/>
  <c r="CR77" i="54" s="1"/>
  <c r="AK84" i="53"/>
  <c r="CA68" i="54"/>
  <c r="BW72" i="54"/>
  <c r="BW84" i="36"/>
  <c r="CA84" i="37"/>
  <c r="CA84" i="36" s="1"/>
  <c r="S70" i="37"/>
  <c r="S70" i="36" s="1"/>
  <c r="O70" i="36"/>
  <c r="AF79" i="36"/>
  <c r="AJ79" i="37"/>
  <c r="AW83" i="54"/>
  <c r="BT82" i="53"/>
  <c r="BU82" i="53" s="1"/>
  <c r="BP69" i="53"/>
  <c r="BT69" i="53" s="1"/>
  <c r="L76" i="53"/>
  <c r="M76" i="53" s="1"/>
  <c r="CN76" i="53"/>
  <c r="CR76" i="53" s="1"/>
  <c r="G81" i="54"/>
  <c r="CI81" i="54"/>
  <c r="AY85" i="36"/>
  <c r="BC85" i="37"/>
  <c r="BC85" i="36" s="1"/>
  <c r="X70" i="37"/>
  <c r="T70" i="36"/>
  <c r="BU76" i="54"/>
  <c r="CN78" i="54"/>
  <c r="CR78" i="54" s="1"/>
  <c r="L78" i="54"/>
  <c r="AF87" i="53"/>
  <c r="AJ75" i="53"/>
  <c r="CA75" i="54"/>
  <c r="CA87" i="54" s="1"/>
  <c r="CA96" i="54" s="1"/>
  <c r="BW87" i="54"/>
  <c r="BW96" i="54" s="1"/>
  <c r="BW82" i="36"/>
  <c r="CA82" i="37"/>
  <c r="CA82" i="36" s="1"/>
  <c r="BW69" i="37"/>
  <c r="BW72" i="37" s="1"/>
  <c r="O79" i="36"/>
  <c r="S79" i="37"/>
  <c r="S79" i="36" s="1"/>
  <c r="AJ70" i="37"/>
  <c r="AF70" i="36"/>
  <c r="AK70" i="54"/>
  <c r="BI76" i="53"/>
  <c r="CB76" i="36"/>
  <c r="CF76" i="37"/>
  <c r="G82" i="54"/>
  <c r="C69" i="54"/>
  <c r="CI82" i="54"/>
  <c r="CN77" i="37"/>
  <c r="H77" i="36"/>
  <c r="L77" i="37"/>
  <c r="BK82" i="36"/>
  <c r="BK69" i="37"/>
  <c r="BO82" i="37"/>
  <c r="BC68" i="53"/>
  <c r="BI68" i="53" s="1"/>
  <c r="O77" i="36"/>
  <c r="S77" i="37"/>
  <c r="S77" i="36" s="1"/>
  <c r="T84" i="36"/>
  <c r="X84" i="37"/>
  <c r="AE75" i="54"/>
  <c r="AE87" i="54" s="1"/>
  <c r="AA87" i="54"/>
  <c r="AA84" i="36"/>
  <c r="AE84" i="37"/>
  <c r="AE84" i="36" s="1"/>
  <c r="G70" i="37"/>
  <c r="G70" i="36" s="1"/>
  <c r="C70" i="36"/>
  <c r="CI70" i="37"/>
  <c r="CB80" i="36"/>
  <c r="CF80" i="37"/>
  <c r="AV70" i="37"/>
  <c r="AR70" i="36"/>
  <c r="G78" i="54"/>
  <c r="CI78" i="54"/>
  <c r="C81" i="36"/>
  <c r="CI81" i="37"/>
  <c r="G81" i="37"/>
  <c r="BD87" i="53"/>
  <c r="BH75" i="53"/>
  <c r="AV68" i="37"/>
  <c r="AR68" i="36"/>
  <c r="AR72" i="37"/>
  <c r="AQ68" i="54"/>
  <c r="H87" i="53"/>
  <c r="H96" i="53" s="1"/>
  <c r="CN75" i="53"/>
  <c r="L75" i="53"/>
  <c r="BD84" i="36"/>
  <c r="BH84" i="37"/>
  <c r="O87" i="54"/>
  <c r="O96" i="54" s="1"/>
  <c r="S75" i="54"/>
  <c r="S87" i="54" s="1"/>
  <c r="BK78" i="36"/>
  <c r="BO78" i="37"/>
  <c r="BO78" i="36" s="1"/>
  <c r="AF85" i="36"/>
  <c r="AJ85" i="37"/>
  <c r="BU78" i="53"/>
  <c r="CN79" i="54"/>
  <c r="CR79" i="54" s="1"/>
  <c r="L79" i="54"/>
  <c r="M79" i="54" s="1"/>
  <c r="L80" i="54"/>
  <c r="CN80" i="54"/>
  <c r="CR80" i="54" s="1"/>
  <c r="AM75" i="36"/>
  <c r="AM87" i="37"/>
  <c r="AM96" i="37" s="1"/>
  <c r="AQ75" i="37"/>
  <c r="G83" i="53"/>
  <c r="CI83" i="53"/>
  <c r="AY78" i="36"/>
  <c r="BC78" i="37"/>
  <c r="BC78" i="36" s="1"/>
  <c r="O83" i="36"/>
  <c r="S83" i="37"/>
  <c r="S83" i="36" s="1"/>
  <c r="G70" i="54"/>
  <c r="CI70" i="54"/>
  <c r="AY84" i="36"/>
  <c r="BC84" i="37"/>
  <c r="BC84" i="36" s="1"/>
  <c r="BD77" i="36"/>
  <c r="BH77" i="37"/>
  <c r="H81" i="36"/>
  <c r="CN81" i="37"/>
  <c r="L81" i="37"/>
  <c r="BH82" i="53"/>
  <c r="BD69" i="53"/>
  <c r="CB70" i="36"/>
  <c r="CF70" i="37"/>
  <c r="AM69" i="54"/>
  <c r="AQ69" i="54" s="1"/>
  <c r="AQ82" i="54"/>
  <c r="G79" i="53"/>
  <c r="M79" i="53" s="1"/>
  <c r="CI79" i="53"/>
  <c r="AA79" i="36"/>
  <c r="AE79" i="37"/>
  <c r="AE79" i="36" s="1"/>
  <c r="AR83" i="36"/>
  <c r="AV83" i="37"/>
  <c r="BH75" i="54"/>
  <c r="BD87" i="54"/>
  <c r="CN82" i="54"/>
  <c r="CR82" i="54" s="1"/>
  <c r="L82" i="54"/>
  <c r="M82" i="54" s="1"/>
  <c r="H69" i="54"/>
  <c r="CI76" i="54"/>
  <c r="G76" i="54"/>
  <c r="AQ82" i="53"/>
  <c r="AM69" i="53"/>
  <c r="BK80" i="36"/>
  <c r="BO80" i="37"/>
  <c r="BO80" i="36" s="1"/>
  <c r="C77" i="36"/>
  <c r="CI77" i="37"/>
  <c r="G77" i="37"/>
  <c r="G77" i="36" s="1"/>
  <c r="L68" i="37"/>
  <c r="CN68" i="37"/>
  <c r="H68" i="36"/>
  <c r="AK83" i="54"/>
  <c r="BI70" i="53"/>
  <c r="CB68" i="36"/>
  <c r="CF68" i="37"/>
  <c r="CB72" i="37"/>
  <c r="C87" i="53"/>
  <c r="CI75" i="53"/>
  <c r="G75" i="53"/>
  <c r="AE78" i="37"/>
  <c r="AE78" i="36" s="1"/>
  <c r="AA78" i="36"/>
  <c r="AR76" i="36"/>
  <c r="AV76" i="37"/>
  <c r="BI79" i="54"/>
  <c r="CG78" i="53"/>
  <c r="Y80" i="53"/>
  <c r="AM87" i="53"/>
  <c r="AQ75" i="53"/>
  <c r="AQ87" i="53" s="1"/>
  <c r="AQ96" i="53" s="1"/>
  <c r="BK75" i="36"/>
  <c r="BO75" i="37"/>
  <c r="BK87" i="37"/>
  <c r="G68" i="37"/>
  <c r="C68" i="36"/>
  <c r="CI68" i="37"/>
  <c r="C72" i="37"/>
  <c r="H84" i="36"/>
  <c r="CN84" i="37"/>
  <c r="L84" i="37"/>
  <c r="AK77" i="54"/>
  <c r="BI84" i="53"/>
  <c r="CN85" i="53"/>
  <c r="CR85" i="53" s="1"/>
  <c r="L85" i="53"/>
  <c r="BW87" i="53"/>
  <c r="CA75" i="53"/>
  <c r="CA87" i="53" s="1"/>
  <c r="O87" i="53"/>
  <c r="S75" i="53"/>
  <c r="S87" i="53" s="1"/>
  <c r="AQ81" i="37"/>
  <c r="AQ81" i="36" s="1"/>
  <c r="AM81" i="36"/>
  <c r="T83" i="36"/>
  <c r="X83" i="37"/>
  <c r="BI83" i="54"/>
  <c r="CG80" i="53"/>
  <c r="Y78" i="53"/>
  <c r="S68" i="54"/>
  <c r="S72" i="54" s="1"/>
  <c r="O72" i="54"/>
  <c r="BK83" i="36"/>
  <c r="BO83" i="37"/>
  <c r="BO83" i="36" s="1"/>
  <c r="CI80" i="37"/>
  <c r="C80" i="36"/>
  <c r="G80" i="37"/>
  <c r="G80" i="36" s="1"/>
  <c r="H83" i="36"/>
  <c r="CN83" i="37"/>
  <c r="L83" i="37"/>
  <c r="AK79" i="54"/>
  <c r="BI77" i="53"/>
  <c r="CB85" i="36"/>
  <c r="CF85" i="37"/>
  <c r="X82" i="54"/>
  <c r="Y82" i="54" s="1"/>
  <c r="T69" i="54"/>
  <c r="AW78" i="53"/>
  <c r="BP82" i="36"/>
  <c r="BP69" i="37"/>
  <c r="BT82" i="37"/>
  <c r="AY87" i="53"/>
  <c r="AY96" i="53" s="1"/>
  <c r="BC75" i="53"/>
  <c r="BW77" i="36"/>
  <c r="CA77" i="37"/>
  <c r="CA77" i="36" s="1"/>
  <c r="O80" i="36"/>
  <c r="S80" i="37"/>
  <c r="S80" i="36" s="1"/>
  <c r="AJ76" i="37"/>
  <c r="AF76" i="36"/>
  <c r="Y81" i="53"/>
  <c r="G68" i="54"/>
  <c r="CI68" i="54"/>
  <c r="AY75" i="36"/>
  <c r="BC75" i="37"/>
  <c r="AY87" i="37"/>
  <c r="C85" i="36"/>
  <c r="CI85" i="37"/>
  <c r="G85" i="37"/>
  <c r="H82" i="36"/>
  <c r="CN82" i="37"/>
  <c r="H69" i="37"/>
  <c r="L82" i="37"/>
  <c r="AK84" i="54"/>
  <c r="BI79" i="53"/>
  <c r="CB77" i="36"/>
  <c r="CF77" i="37"/>
  <c r="G81" i="53"/>
  <c r="CI81" i="53"/>
  <c r="AM84" i="36"/>
  <c r="AQ84" i="37"/>
  <c r="AQ84" i="36" s="1"/>
  <c r="AR84" i="36"/>
  <c r="AV84" i="37"/>
  <c r="BI78" i="54"/>
  <c r="CG81" i="53"/>
  <c r="T87" i="53"/>
  <c r="X75" i="53"/>
  <c r="CI80" i="54"/>
  <c r="G80" i="54"/>
  <c r="AY76" i="36"/>
  <c r="BC76" i="37"/>
  <c r="BC76" i="36" s="1"/>
  <c r="BD76" i="36"/>
  <c r="BH76" i="37"/>
  <c r="CG80" i="54"/>
  <c r="Y84" i="54"/>
  <c r="AW84" i="53"/>
  <c r="BP79" i="36"/>
  <c r="BT79" i="37"/>
  <c r="BH82" i="54"/>
  <c r="BI82" i="54" s="1"/>
  <c r="BD69" i="54"/>
  <c r="BH69" i="54" s="1"/>
  <c r="AA75" i="36"/>
  <c r="AE75" i="37"/>
  <c r="AA87" i="37"/>
  <c r="AA96" i="37" s="1"/>
  <c r="BP87" i="53"/>
  <c r="BT75" i="53"/>
  <c r="BO70" i="37"/>
  <c r="BO70" i="36" s="1"/>
  <c r="BK70" i="36"/>
  <c r="C83" i="36"/>
  <c r="CI83" i="37"/>
  <c r="G83" i="37"/>
  <c r="G83" i="36" s="1"/>
  <c r="L81" i="53"/>
  <c r="M81" i="53" s="1"/>
  <c r="CN81" i="53"/>
  <c r="CR81" i="53" s="1"/>
  <c r="AF81" i="36"/>
  <c r="AJ81" i="37"/>
  <c r="AW68" i="54"/>
  <c r="BW81" i="36"/>
  <c r="CA81" i="37"/>
  <c r="CA81" i="36" s="1"/>
  <c r="BO82" i="53"/>
  <c r="BK69" i="53"/>
  <c r="L81" i="54"/>
  <c r="M81" i="54" s="1"/>
  <c r="CN81" i="54"/>
  <c r="CR81" i="54" s="1"/>
  <c r="H85" i="36"/>
  <c r="CN85" i="37"/>
  <c r="L85" i="37"/>
  <c r="AF80" i="36"/>
  <c r="AJ80" i="37"/>
  <c r="AA77" i="36"/>
  <c r="AE77" i="37"/>
  <c r="AE77" i="36" s="1"/>
  <c r="CB69" i="53"/>
  <c r="CF82" i="53"/>
  <c r="CG82" i="53" s="1"/>
  <c r="CB78" i="36"/>
  <c r="CF78" i="37"/>
  <c r="T76" i="36"/>
  <c r="X76" i="37"/>
  <c r="CA68" i="53"/>
  <c r="BW72" i="53"/>
  <c r="AY82" i="36"/>
  <c r="AY69" i="37"/>
  <c r="BC82" i="37"/>
  <c r="BC82" i="36" s="1"/>
  <c r="BH68" i="37"/>
  <c r="BD68" i="36"/>
  <c r="CB79" i="36"/>
  <c r="CF79" i="37"/>
  <c r="CI84" i="53"/>
  <c r="G84" i="53"/>
  <c r="AA82" i="36"/>
  <c r="AE82" i="37"/>
  <c r="AE82" i="36" s="1"/>
  <c r="AA69" i="37"/>
  <c r="AA72" i="37" s="1"/>
  <c r="AR81" i="36"/>
  <c r="AV81" i="37"/>
  <c r="CB87" i="53"/>
  <c r="CF75" i="53"/>
  <c r="Y70" i="53"/>
  <c r="G79" i="54"/>
  <c r="CI79" i="54"/>
  <c r="BC70" i="37"/>
  <c r="BC70" i="36" s="1"/>
  <c r="AY70" i="36"/>
  <c r="BD85" i="36"/>
  <c r="BH85" i="37"/>
  <c r="BU85" i="54"/>
  <c r="BD80" i="36"/>
  <c r="BH80" i="37"/>
  <c r="CB75" i="36"/>
  <c r="CB87" i="37"/>
  <c r="CB96" i="37" s="1"/>
  <c r="CF75" i="37"/>
  <c r="CB69" i="54"/>
  <c r="CF82" i="54"/>
  <c r="CG82" i="54" s="1"/>
  <c r="AY87" i="54"/>
  <c r="BC75" i="54"/>
  <c r="AM79" i="36"/>
  <c r="AQ79" i="37"/>
  <c r="AQ79" i="36" s="1"/>
  <c r="T77" i="36"/>
  <c r="X77" i="37"/>
  <c r="CF75" i="54"/>
  <c r="CB87" i="54"/>
  <c r="Y77" i="54"/>
  <c r="AW77" i="53"/>
  <c r="BP76" i="36"/>
  <c r="BT76" i="37"/>
  <c r="AY69" i="53"/>
  <c r="BC69" i="53" s="1"/>
  <c r="BC72" i="53" s="1"/>
  <c r="BC82" i="53"/>
  <c r="BW83" i="36"/>
  <c r="CA83" i="37"/>
  <c r="CA83" i="36" s="1"/>
  <c r="O78" i="36"/>
  <c r="S78" i="37"/>
  <c r="S78" i="36" s="1"/>
  <c r="AJ68" i="37"/>
  <c r="AF68" i="36"/>
  <c r="CN80" i="53"/>
  <c r="CR80" i="53" s="1"/>
  <c r="L80" i="53"/>
  <c r="M80" i="53" s="1"/>
  <c r="AQ68" i="37"/>
  <c r="AQ68" i="36" s="1"/>
  <c r="AM68" i="36"/>
  <c r="AM72" i="37"/>
  <c r="BD79" i="36"/>
  <c r="BH79" i="37"/>
  <c r="CG76" i="54"/>
  <c r="Y79" i="54"/>
  <c r="AW85" i="53"/>
  <c r="BP84" i="36"/>
  <c r="BT84" i="37"/>
  <c r="BW80" i="36"/>
  <c r="CA80" i="37"/>
  <c r="CA80" i="36" s="1"/>
  <c r="O76" i="36"/>
  <c r="S76" i="37"/>
  <c r="S76" i="36" s="1"/>
  <c r="AF83" i="36"/>
  <c r="AJ83" i="37"/>
  <c r="AV75" i="54"/>
  <c r="AR87" i="54"/>
  <c r="BU76" i="53"/>
  <c r="CN82" i="53"/>
  <c r="CR82" i="53" s="1"/>
  <c r="L82" i="53"/>
  <c r="M82" i="53" s="1"/>
  <c r="H69" i="53"/>
  <c r="G77" i="54"/>
  <c r="CI77" i="54"/>
  <c r="AY81" i="36"/>
  <c r="BC81" i="37"/>
  <c r="BC81" i="36" s="1"/>
  <c r="BD69" i="37"/>
  <c r="BD72" i="37" s="1"/>
  <c r="BD82" i="36"/>
  <c r="BH82" i="37"/>
  <c r="CG81" i="54"/>
  <c r="Y68" i="54"/>
  <c r="BP78" i="36"/>
  <c r="BT78" i="37"/>
  <c r="C69" i="53"/>
  <c r="G82" i="53"/>
  <c r="CI82" i="53"/>
  <c r="AA81" i="36"/>
  <c r="AE81" i="37"/>
  <c r="AE81" i="36" s="1"/>
  <c r="AF82" i="36"/>
  <c r="AF69" i="37"/>
  <c r="AF72" i="37" s="1"/>
  <c r="AJ82" i="37"/>
  <c r="AW77" i="54"/>
  <c r="BU70" i="53"/>
  <c r="CN84" i="53"/>
  <c r="CR84" i="53" s="1"/>
  <c r="L84" i="53"/>
  <c r="M84" i="53" s="1"/>
  <c r="BC82" i="54"/>
  <c r="AY69" i="54"/>
  <c r="G85" i="54"/>
  <c r="M85" i="54" s="1"/>
  <c r="CI85" i="54"/>
  <c r="AY83" i="36"/>
  <c r="BC83" i="37"/>
  <c r="BC83" i="36" s="1"/>
  <c r="T78" i="36"/>
  <c r="X78" i="37"/>
  <c r="BU78" i="54"/>
  <c r="L68" i="54"/>
  <c r="M68" i="54" s="1"/>
  <c r="CN68" i="54"/>
  <c r="CR68" i="54" s="1"/>
  <c r="AK68" i="53"/>
  <c r="BP85" i="36"/>
  <c r="BT85" i="37"/>
  <c r="AF72" i="54" l="1"/>
  <c r="CA72" i="54"/>
  <c r="AY72" i="53"/>
  <c r="AA89" i="37"/>
  <c r="AA91" i="37" s="1"/>
  <c r="AA95" i="37"/>
  <c r="AA94" i="37"/>
  <c r="O89" i="37"/>
  <c r="O91" i="37" s="1"/>
  <c r="O94" i="37"/>
  <c r="O95" i="37"/>
  <c r="AF89" i="37"/>
  <c r="AF91" i="37" s="1"/>
  <c r="AF95" i="37"/>
  <c r="AF94" i="37"/>
  <c r="BH85" i="36"/>
  <c r="BI85" i="37"/>
  <c r="BI85" i="36" s="1"/>
  <c r="AY69" i="36"/>
  <c r="AY72" i="36" s="1"/>
  <c r="BC69" i="37"/>
  <c r="AK76" i="37"/>
  <c r="AK76" i="36" s="1"/>
  <c r="AJ76" i="36"/>
  <c r="CB89" i="37"/>
  <c r="CB91" i="37" s="1"/>
  <c r="CB94" i="37"/>
  <c r="CB95" i="37"/>
  <c r="AR95" i="37"/>
  <c r="AR94" i="37"/>
  <c r="AF96" i="36"/>
  <c r="AW75" i="53"/>
  <c r="AV87" i="53"/>
  <c r="X80" i="36"/>
  <c r="Y80" i="37"/>
  <c r="Y80" i="36" s="1"/>
  <c r="CS78" i="53"/>
  <c r="CW78" i="53" s="1"/>
  <c r="CM78" i="53"/>
  <c r="AA72" i="54"/>
  <c r="AE69" i="54"/>
  <c r="AE72" i="54" s="1"/>
  <c r="AE89" i="54" s="1"/>
  <c r="O87" i="36"/>
  <c r="O96" i="36" s="1"/>
  <c r="AJ83" i="36"/>
  <c r="AK83" i="37"/>
  <c r="AK83" i="36" s="1"/>
  <c r="CB72" i="54"/>
  <c r="CB89" i="54" s="1"/>
  <c r="CB91" i="54" s="1"/>
  <c r="CF69" i="54"/>
  <c r="CB96" i="53"/>
  <c r="CB72" i="53"/>
  <c r="CB89" i="53" s="1"/>
  <c r="CB91" i="53" s="1"/>
  <c r="CF69" i="53"/>
  <c r="AJ81" i="36"/>
  <c r="AK81" i="37"/>
  <c r="AK81" i="36" s="1"/>
  <c r="BT79" i="36"/>
  <c r="BU79" i="37"/>
  <c r="BU79" i="36" s="1"/>
  <c r="M76" i="54"/>
  <c r="BT83" i="36"/>
  <c r="BU83" i="37"/>
  <c r="BU83" i="36" s="1"/>
  <c r="AR69" i="36"/>
  <c r="AR72" i="36" s="1"/>
  <c r="AV69" i="37"/>
  <c r="BT77" i="36"/>
  <c r="BU77" i="37"/>
  <c r="BU77" i="36" s="1"/>
  <c r="C87" i="36"/>
  <c r="X77" i="36"/>
  <c r="Y77" i="37"/>
  <c r="Y77" i="36" s="1"/>
  <c r="CF75" i="36"/>
  <c r="CF87" i="37"/>
  <c r="CF96" i="37" s="1"/>
  <c r="CG75" i="37"/>
  <c r="AW81" i="37"/>
  <c r="AW81" i="36" s="1"/>
  <c r="AV81" i="36"/>
  <c r="BW95" i="53"/>
  <c r="BW94" i="53"/>
  <c r="BT87" i="53"/>
  <c r="L82" i="36"/>
  <c r="M82" i="37"/>
  <c r="M82" i="36" s="1"/>
  <c r="BC75" i="36"/>
  <c r="BC87" i="36" s="1"/>
  <c r="BC87" i="37"/>
  <c r="BC96" i="37" s="1"/>
  <c r="CR83" i="37"/>
  <c r="CN83" i="36"/>
  <c r="CR83" i="36" s="1"/>
  <c r="S94" i="54"/>
  <c r="S95" i="54"/>
  <c r="S89" i="53"/>
  <c r="S96" i="53"/>
  <c r="L84" i="36"/>
  <c r="M84" i="37"/>
  <c r="M84" i="36" s="1"/>
  <c r="BO75" i="36"/>
  <c r="BO87" i="37"/>
  <c r="CI77" i="36"/>
  <c r="CM77" i="36" s="1"/>
  <c r="CS77" i="37"/>
  <c r="CM77" i="37"/>
  <c r="H72" i="54"/>
  <c r="H89" i="54" s="1"/>
  <c r="H91" i="54" s="1"/>
  <c r="H93" i="54" s="1"/>
  <c r="CN69" i="54"/>
  <c r="L69" i="54"/>
  <c r="BI82" i="53"/>
  <c r="CS70" i="54"/>
  <c r="CW70" i="54" s="1"/>
  <c r="CM70" i="54"/>
  <c r="AW68" i="37"/>
  <c r="AV68" i="36"/>
  <c r="C72" i="54"/>
  <c r="G69" i="54"/>
  <c r="G72" i="54" s="1"/>
  <c r="CI69" i="54"/>
  <c r="AJ87" i="53"/>
  <c r="AJ96" i="53" s="1"/>
  <c r="AK75" i="53"/>
  <c r="AK87" i="53" s="1"/>
  <c r="AK79" i="37"/>
  <c r="AK79" i="36" s="1"/>
  <c r="AJ79" i="36"/>
  <c r="CM79" i="37"/>
  <c r="CI79" i="36"/>
  <c r="CM79" i="36" s="1"/>
  <c r="CS79" i="37"/>
  <c r="X81" i="36"/>
  <c r="Y81" i="37"/>
  <c r="Y81" i="36" s="1"/>
  <c r="L79" i="36"/>
  <c r="M79" i="37"/>
  <c r="M79" i="36" s="1"/>
  <c r="BU75" i="53"/>
  <c r="BU87" i="53" s="1"/>
  <c r="BO87" i="53"/>
  <c r="AR72" i="54"/>
  <c r="AV69" i="54"/>
  <c r="BT80" i="36"/>
  <c r="BU80" i="37"/>
  <c r="BU80" i="36" s="1"/>
  <c r="X82" i="36"/>
  <c r="Y82" i="37"/>
  <c r="Y82" i="36" s="1"/>
  <c r="CF82" i="36"/>
  <c r="CG82" i="37"/>
  <c r="CG82" i="36" s="1"/>
  <c r="AE96" i="53"/>
  <c r="H96" i="54"/>
  <c r="BP72" i="54"/>
  <c r="BT69" i="54"/>
  <c r="BT72" i="54" s="1"/>
  <c r="CS84" i="54"/>
  <c r="CW84" i="54" s="1"/>
  <c r="CM84" i="54"/>
  <c r="CA75" i="36"/>
  <c r="CA87" i="36" s="1"/>
  <c r="CA87" i="37"/>
  <c r="CA96" i="37" s="1"/>
  <c r="AJ87" i="54"/>
  <c r="AK75" i="54"/>
  <c r="G76" i="36"/>
  <c r="AV80" i="36"/>
  <c r="AW80" i="37"/>
  <c r="AW80" i="36" s="1"/>
  <c r="BU70" i="37"/>
  <c r="BU70" i="36" s="1"/>
  <c r="BT70" i="36"/>
  <c r="CA68" i="36"/>
  <c r="G87" i="54"/>
  <c r="L75" i="36"/>
  <c r="L87" i="37"/>
  <c r="L96" i="37" s="1"/>
  <c r="M75" i="37"/>
  <c r="M83" i="54"/>
  <c r="CS84" i="53"/>
  <c r="CW84" i="53" s="1"/>
  <c r="CM84" i="53"/>
  <c r="CN77" i="36"/>
  <c r="CR77" i="36" s="1"/>
  <c r="CR77" i="37"/>
  <c r="Y70" i="37"/>
  <c r="Y70" i="36" s="1"/>
  <c r="X70" i="36"/>
  <c r="BD96" i="36"/>
  <c r="CI82" i="36"/>
  <c r="CM82" i="36" s="1"/>
  <c r="CS82" i="37"/>
  <c r="CM82" i="37"/>
  <c r="AW79" i="37"/>
  <c r="AW79" i="36" s="1"/>
  <c r="AV79" i="36"/>
  <c r="AF89" i="54"/>
  <c r="AF91" i="54" s="1"/>
  <c r="AF95" i="54"/>
  <c r="AF94" i="54"/>
  <c r="BC68" i="36"/>
  <c r="BC72" i="37"/>
  <c r="CM76" i="53"/>
  <c r="CS76" i="53"/>
  <c r="CW76" i="53" s="1"/>
  <c r="CM75" i="37"/>
  <c r="CI75" i="36"/>
  <c r="CS75" i="37"/>
  <c r="CI87" i="37"/>
  <c r="AY96" i="37"/>
  <c r="L83" i="36"/>
  <c r="M83" i="37"/>
  <c r="M83" i="36" s="1"/>
  <c r="AV76" i="36"/>
  <c r="AW76" i="37"/>
  <c r="AW76" i="36" s="1"/>
  <c r="CS76" i="54"/>
  <c r="CW76" i="54" s="1"/>
  <c r="CM76" i="54"/>
  <c r="CM83" i="53"/>
  <c r="CS83" i="53"/>
  <c r="CW83" i="53" s="1"/>
  <c r="AR96" i="53"/>
  <c r="X78" i="36"/>
  <c r="Y78" i="37"/>
  <c r="Y78" i="36" s="1"/>
  <c r="L69" i="53"/>
  <c r="CN69" i="53"/>
  <c r="CR69" i="53" s="1"/>
  <c r="BC94" i="53"/>
  <c r="BC95" i="53"/>
  <c r="CG68" i="54"/>
  <c r="BK72" i="53"/>
  <c r="BO69" i="53"/>
  <c r="BO72" i="53" s="1"/>
  <c r="CM80" i="54"/>
  <c r="CS80" i="54"/>
  <c r="CW80" i="54" s="1"/>
  <c r="H69" i="36"/>
  <c r="H72" i="36" s="1"/>
  <c r="CN69" i="37"/>
  <c r="L69" i="37"/>
  <c r="L72" i="37" s="1"/>
  <c r="AY87" i="36"/>
  <c r="T72" i="54"/>
  <c r="X69" i="54"/>
  <c r="O96" i="53"/>
  <c r="CN84" i="36"/>
  <c r="CR84" i="36" s="1"/>
  <c r="CR84" i="37"/>
  <c r="BK87" i="36"/>
  <c r="CS79" i="53"/>
  <c r="CW79" i="53" s="1"/>
  <c r="CM79" i="53"/>
  <c r="L81" i="36"/>
  <c r="M81" i="37"/>
  <c r="M81" i="36" s="1"/>
  <c r="AQ75" i="36"/>
  <c r="AQ87" i="36" s="1"/>
  <c r="AQ87" i="37"/>
  <c r="AK85" i="37"/>
  <c r="AK85" i="36" s="1"/>
  <c r="AJ85" i="36"/>
  <c r="M75" i="53"/>
  <c r="L87" i="53"/>
  <c r="BI75" i="53"/>
  <c r="BI87" i="53" s="1"/>
  <c r="BH87" i="53"/>
  <c r="BH96" i="53" s="1"/>
  <c r="AW70" i="37"/>
  <c r="AW70" i="36" s="1"/>
  <c r="AV70" i="36"/>
  <c r="AA89" i="54"/>
  <c r="AA91" i="54" s="1"/>
  <c r="AA96" i="54"/>
  <c r="BO82" i="36"/>
  <c r="AF96" i="53"/>
  <c r="CS81" i="54"/>
  <c r="CW81" i="54" s="1"/>
  <c r="CM81" i="54"/>
  <c r="CN79" i="36"/>
  <c r="CR79" i="36" s="1"/>
  <c r="CR79" i="37"/>
  <c r="BK89" i="53"/>
  <c r="BK91" i="53" s="1"/>
  <c r="BO91" i="53" s="1"/>
  <c r="AK78" i="37"/>
  <c r="AK78" i="36" s="1"/>
  <c r="AJ78" i="36"/>
  <c r="H72" i="53"/>
  <c r="T69" i="36"/>
  <c r="T72" i="36" s="1"/>
  <c r="X69" i="37"/>
  <c r="CB69" i="36"/>
  <c r="CB72" i="36" s="1"/>
  <c r="CF69" i="37"/>
  <c r="AA96" i="53"/>
  <c r="L87" i="54"/>
  <c r="M75" i="54"/>
  <c r="BW89" i="37"/>
  <c r="BW91" i="37" s="1"/>
  <c r="BW96" i="37"/>
  <c r="BI83" i="37"/>
  <c r="BI83" i="36" s="1"/>
  <c r="BH83" i="36"/>
  <c r="CF84" i="36"/>
  <c r="CG84" i="37"/>
  <c r="CG84" i="36" s="1"/>
  <c r="BT75" i="36"/>
  <c r="BT87" i="37"/>
  <c r="BU75" i="37"/>
  <c r="CS76" i="37"/>
  <c r="CM76" i="37"/>
  <c r="CI76" i="36"/>
  <c r="CM76" i="36" s="1"/>
  <c r="CF83" i="36"/>
  <c r="CG83" i="37"/>
  <c r="CG83" i="36" s="1"/>
  <c r="CI87" i="54"/>
  <c r="CS75" i="54"/>
  <c r="CM75" i="54"/>
  <c r="G84" i="36"/>
  <c r="O72" i="53"/>
  <c r="O89" i="53" s="1"/>
  <c r="O91" i="53" s="1"/>
  <c r="S69" i="53"/>
  <c r="S72" i="53" s="1"/>
  <c r="T72" i="37"/>
  <c r="AY72" i="54"/>
  <c r="BC69" i="54"/>
  <c r="BC72" i="54" s="1"/>
  <c r="CG75" i="54"/>
  <c r="CG87" i="54" s="1"/>
  <c r="CF87" i="54"/>
  <c r="CF79" i="36"/>
  <c r="CG79" i="37"/>
  <c r="CG79" i="36" s="1"/>
  <c r="O89" i="54"/>
  <c r="O91" i="54" s="1"/>
  <c r="O94" i="54"/>
  <c r="O95" i="54"/>
  <c r="BH84" i="36"/>
  <c r="BI84" i="37"/>
  <c r="BI84" i="36" s="1"/>
  <c r="CM82" i="54"/>
  <c r="CS82" i="54"/>
  <c r="CW82" i="54" s="1"/>
  <c r="AK70" i="37"/>
  <c r="AK70" i="36" s="1"/>
  <c r="AJ70" i="36"/>
  <c r="CA89" i="54"/>
  <c r="CA94" i="54"/>
  <c r="CA95" i="54"/>
  <c r="AJ72" i="54"/>
  <c r="BT85" i="36"/>
  <c r="BU85" i="37"/>
  <c r="BU85" i="36" s="1"/>
  <c r="BH79" i="36"/>
  <c r="BI79" i="37"/>
  <c r="BI79" i="36" s="1"/>
  <c r="BT76" i="36"/>
  <c r="BU76" i="37"/>
  <c r="BU76" i="36" s="1"/>
  <c r="CB87" i="36"/>
  <c r="CB96" i="36" s="1"/>
  <c r="X76" i="36"/>
  <c r="Y76" i="37"/>
  <c r="Y76" i="36" s="1"/>
  <c r="CS81" i="53"/>
  <c r="CW81" i="53" s="1"/>
  <c r="CM81" i="53"/>
  <c r="CN82" i="36"/>
  <c r="CR82" i="36" s="1"/>
  <c r="CR82" i="37"/>
  <c r="CS68" i="54"/>
  <c r="CM68" i="54"/>
  <c r="CI72" i="54"/>
  <c r="CA96" i="53"/>
  <c r="CN81" i="36"/>
  <c r="CR81" i="36" s="1"/>
  <c r="CR81" i="37"/>
  <c r="CR75" i="53"/>
  <c r="CR87" i="53" s="1"/>
  <c r="CN87" i="53"/>
  <c r="BD96" i="53"/>
  <c r="CF80" i="36"/>
  <c r="CG80" i="37"/>
  <c r="CG80" i="36" s="1"/>
  <c r="AE96" i="54"/>
  <c r="BO69" i="37"/>
  <c r="BK69" i="36"/>
  <c r="BK72" i="36" s="1"/>
  <c r="CF76" i="36"/>
  <c r="CG76" i="37"/>
  <c r="CG76" i="36" s="1"/>
  <c r="CA69" i="37"/>
  <c r="CA69" i="36" s="1"/>
  <c r="CA72" i="36" s="1"/>
  <c r="BW69" i="36"/>
  <c r="BW72" i="36" s="1"/>
  <c r="M78" i="54"/>
  <c r="M77" i="54"/>
  <c r="BK72" i="37"/>
  <c r="BK89" i="37" s="1"/>
  <c r="BK91" i="37" s="1"/>
  <c r="BO91" i="37" s="1"/>
  <c r="CR68" i="53"/>
  <c r="CN72" i="53"/>
  <c r="AQ87" i="54"/>
  <c r="CN87" i="54"/>
  <c r="CR75" i="54"/>
  <c r="CR87" i="54" s="1"/>
  <c r="BW87" i="36"/>
  <c r="BW96" i="36" s="1"/>
  <c r="AW85" i="37"/>
  <c r="AV85" i="36"/>
  <c r="C89" i="54"/>
  <c r="C91" i="54" s="1"/>
  <c r="C96" i="54"/>
  <c r="S68" i="36"/>
  <c r="CS84" i="37"/>
  <c r="CM84" i="37"/>
  <c r="CI84" i="36"/>
  <c r="CM84" i="36" s="1"/>
  <c r="H87" i="36"/>
  <c r="CS68" i="53"/>
  <c r="CM68" i="53"/>
  <c r="AW75" i="54"/>
  <c r="AW87" i="54" s="1"/>
  <c r="AV87" i="54"/>
  <c r="CB96" i="54"/>
  <c r="AV84" i="36"/>
  <c r="AW84" i="37"/>
  <c r="AW84" i="36" s="1"/>
  <c r="BT69" i="37"/>
  <c r="BP69" i="36"/>
  <c r="BP72" i="36" s="1"/>
  <c r="BP89" i="36" s="1"/>
  <c r="BP91" i="36" s="1"/>
  <c r="BT91" i="36" s="1"/>
  <c r="G68" i="36"/>
  <c r="BW89" i="54"/>
  <c r="BW91" i="54" s="1"/>
  <c r="BW94" i="54"/>
  <c r="BW95" i="54"/>
  <c r="L80" i="36"/>
  <c r="M80" i="37"/>
  <c r="BD72" i="53"/>
  <c r="BH69" i="53"/>
  <c r="CS70" i="53"/>
  <c r="CW70" i="53" s="1"/>
  <c r="CM70" i="53"/>
  <c r="BI82" i="37"/>
  <c r="BI82" i="36" s="1"/>
  <c r="BH82" i="36"/>
  <c r="CS79" i="54"/>
  <c r="CW79" i="54" s="1"/>
  <c r="CM79" i="54"/>
  <c r="AA69" i="36"/>
  <c r="AA72" i="36" s="1"/>
  <c r="AE69" i="37"/>
  <c r="BD89" i="37"/>
  <c r="BD91" i="37" s="1"/>
  <c r="BD95" i="37"/>
  <c r="BD94" i="37"/>
  <c r="AK80" i="37"/>
  <c r="AK80" i="36" s="1"/>
  <c r="AJ80" i="36"/>
  <c r="X87" i="53"/>
  <c r="Y75" i="53"/>
  <c r="Y87" i="53" s="1"/>
  <c r="AK68" i="37"/>
  <c r="AK68" i="36" s="1"/>
  <c r="AJ68" i="36"/>
  <c r="BH80" i="36"/>
  <c r="BI80" i="37"/>
  <c r="BI80" i="36" s="1"/>
  <c r="AE87" i="37"/>
  <c r="AE96" i="37" s="1"/>
  <c r="AE75" i="36"/>
  <c r="AE87" i="36" s="1"/>
  <c r="AE96" i="36" s="1"/>
  <c r="T89" i="53"/>
  <c r="T91" i="53" s="1"/>
  <c r="T96" i="53"/>
  <c r="BC87" i="53"/>
  <c r="CF85" i="36"/>
  <c r="CG85" i="37"/>
  <c r="CG85" i="36" s="1"/>
  <c r="BW89" i="53"/>
  <c r="BW91" i="53" s="1"/>
  <c r="BW96" i="53"/>
  <c r="C89" i="37"/>
  <c r="C91" i="37" s="1"/>
  <c r="C94" i="37"/>
  <c r="C95" i="37"/>
  <c r="AM96" i="53"/>
  <c r="G87" i="53"/>
  <c r="H72" i="37"/>
  <c r="BD96" i="54"/>
  <c r="AM87" i="36"/>
  <c r="G81" i="36"/>
  <c r="X84" i="36"/>
  <c r="Y84" i="37"/>
  <c r="Y84" i="36" s="1"/>
  <c r="BP89" i="54"/>
  <c r="BP91" i="54" s="1"/>
  <c r="BT91" i="54" s="1"/>
  <c r="G78" i="36"/>
  <c r="O69" i="36"/>
  <c r="O72" i="36" s="1"/>
  <c r="S69" i="37"/>
  <c r="S69" i="36" s="1"/>
  <c r="L78" i="36"/>
  <c r="M78" i="37"/>
  <c r="M78" i="36" s="1"/>
  <c r="AM96" i="54"/>
  <c r="X75" i="36"/>
  <c r="Y75" i="37"/>
  <c r="X87" i="37"/>
  <c r="X96" i="37" s="1"/>
  <c r="AW85" i="36"/>
  <c r="BT81" i="36"/>
  <c r="BU81" i="37"/>
  <c r="BU81" i="36" s="1"/>
  <c r="BI70" i="37"/>
  <c r="BI70" i="36" s="1"/>
  <c r="BH70" i="36"/>
  <c r="BP72" i="37"/>
  <c r="BP89" i="37" s="1"/>
  <c r="BP91" i="37" s="1"/>
  <c r="BT91" i="37" s="1"/>
  <c r="BD72" i="54"/>
  <c r="BD89" i="54" s="1"/>
  <c r="BD91" i="54" s="1"/>
  <c r="CS80" i="53"/>
  <c r="CW80" i="53" s="1"/>
  <c r="CM80" i="53"/>
  <c r="AM69" i="36"/>
  <c r="AM72" i="36" s="1"/>
  <c r="AQ69" i="37"/>
  <c r="CN70" i="36"/>
  <c r="CR70" i="36" s="1"/>
  <c r="CR70" i="37"/>
  <c r="AV78" i="36"/>
  <c r="AW78" i="37"/>
  <c r="AW78" i="36" s="1"/>
  <c r="BP87" i="36"/>
  <c r="T89" i="54"/>
  <c r="T91" i="54" s="1"/>
  <c r="T96" i="54"/>
  <c r="AA72" i="53"/>
  <c r="AA89" i="53" s="1"/>
  <c r="AA91" i="53" s="1"/>
  <c r="AE69" i="53"/>
  <c r="AE72" i="53" s="1"/>
  <c r="BK72" i="54"/>
  <c r="BK89" i="54" s="1"/>
  <c r="BK91" i="54" s="1"/>
  <c r="BO91" i="54" s="1"/>
  <c r="BO69" i="54"/>
  <c r="CS77" i="53"/>
  <c r="CW77" i="53" s="1"/>
  <c r="CM77" i="53"/>
  <c r="CR75" i="37"/>
  <c r="CN75" i="36"/>
  <c r="CN87" i="37"/>
  <c r="Y68" i="37"/>
  <c r="X68" i="36"/>
  <c r="G72" i="53"/>
  <c r="AJ69" i="37"/>
  <c r="AF69" i="36"/>
  <c r="AF72" i="36" s="1"/>
  <c r="CF87" i="53"/>
  <c r="CG75" i="53"/>
  <c r="CG87" i="53" s="1"/>
  <c r="M68" i="37"/>
  <c r="L68" i="36"/>
  <c r="CM78" i="54"/>
  <c r="CS78" i="54"/>
  <c r="CW78" i="54" s="1"/>
  <c r="AR89" i="37"/>
  <c r="AR91" i="37" s="1"/>
  <c r="AR96" i="37"/>
  <c r="BW95" i="37"/>
  <c r="BW94" i="37"/>
  <c r="AW77" i="37"/>
  <c r="AW77" i="36" s="1"/>
  <c r="AV77" i="36"/>
  <c r="AV82" i="36"/>
  <c r="AW82" i="37"/>
  <c r="AY89" i="53"/>
  <c r="AY91" i="53" s="1"/>
  <c r="AY95" i="53"/>
  <c r="AY94" i="53"/>
  <c r="AR87" i="36"/>
  <c r="CS82" i="53"/>
  <c r="CW82" i="53" s="1"/>
  <c r="CM82" i="53"/>
  <c r="C72" i="53"/>
  <c r="G69" i="53"/>
  <c r="CI69" i="53"/>
  <c r="BD69" i="36"/>
  <c r="BD72" i="36" s="1"/>
  <c r="BH69" i="37"/>
  <c r="AM89" i="37"/>
  <c r="AM91" i="37" s="1"/>
  <c r="AM94" i="37"/>
  <c r="AM95" i="37"/>
  <c r="BC87" i="54"/>
  <c r="BI68" i="37"/>
  <c r="BH68" i="36"/>
  <c r="CF78" i="36"/>
  <c r="CG78" i="37"/>
  <c r="CG78" i="36" s="1"/>
  <c r="L85" i="36"/>
  <c r="M85" i="37"/>
  <c r="M85" i="36" s="1"/>
  <c r="CM83" i="37"/>
  <c r="CI83" i="36"/>
  <c r="CM83" i="36" s="1"/>
  <c r="CS83" i="37"/>
  <c r="AA87" i="36"/>
  <c r="BI76" i="37"/>
  <c r="BI76" i="36" s="1"/>
  <c r="BH76" i="36"/>
  <c r="CF77" i="36"/>
  <c r="CG77" i="37"/>
  <c r="CG77" i="36" s="1"/>
  <c r="G85" i="36"/>
  <c r="CS80" i="37"/>
  <c r="CM80" i="37"/>
  <c r="CI80" i="36"/>
  <c r="CM80" i="36" s="1"/>
  <c r="X83" i="36"/>
  <c r="Y83" i="37"/>
  <c r="Y83" i="36" s="1"/>
  <c r="M85" i="53"/>
  <c r="CM68" i="37"/>
  <c r="CI68" i="36"/>
  <c r="CS68" i="37"/>
  <c r="CI87" i="53"/>
  <c r="CM75" i="53"/>
  <c r="CS75" i="53"/>
  <c r="AM72" i="53"/>
  <c r="AQ69" i="53"/>
  <c r="BH87" i="54"/>
  <c r="BH96" i="54" s="1"/>
  <c r="BI75" i="54"/>
  <c r="BI87" i="54" s="1"/>
  <c r="AQ72" i="54"/>
  <c r="BH77" i="36"/>
  <c r="BI77" i="37"/>
  <c r="BI77" i="36" s="1"/>
  <c r="AM72" i="54"/>
  <c r="AM89" i="54" s="1"/>
  <c r="AM91" i="54" s="1"/>
  <c r="CM81" i="37"/>
  <c r="CI81" i="36"/>
  <c r="CM81" i="36" s="1"/>
  <c r="CS81" i="37"/>
  <c r="CM70" i="37"/>
  <c r="CI70" i="36"/>
  <c r="CM70" i="36" s="1"/>
  <c r="CS70" i="37"/>
  <c r="L77" i="36"/>
  <c r="M77" i="37"/>
  <c r="M77" i="36" s="1"/>
  <c r="BU75" i="54"/>
  <c r="BU87" i="54" s="1"/>
  <c r="BT87" i="54"/>
  <c r="BT89" i="54" s="1"/>
  <c r="L76" i="36"/>
  <c r="M76" i="37"/>
  <c r="M76" i="36" s="1"/>
  <c r="CI78" i="36"/>
  <c r="CM78" i="36" s="1"/>
  <c r="CM78" i="37"/>
  <c r="CS78" i="37"/>
  <c r="BO68" i="36"/>
  <c r="BO72" i="37"/>
  <c r="BO89" i="37" s="1"/>
  <c r="BH87" i="37"/>
  <c r="BH96" i="37" s="1"/>
  <c r="BH75" i="36"/>
  <c r="BI75" i="37"/>
  <c r="CI69" i="37"/>
  <c r="G69" i="37"/>
  <c r="G69" i="36" s="1"/>
  <c r="C69" i="36"/>
  <c r="CA72" i="53"/>
  <c r="CA89" i="53" s="1"/>
  <c r="CN78" i="36"/>
  <c r="CR78" i="36" s="1"/>
  <c r="CR78" i="37"/>
  <c r="AJ87" i="37"/>
  <c r="AJ96" i="37" s="1"/>
  <c r="AJ75" i="36"/>
  <c r="AK75" i="37"/>
  <c r="AY72" i="37"/>
  <c r="AK84" i="37"/>
  <c r="AK84" i="36" s="1"/>
  <c r="AJ84" i="36"/>
  <c r="BI68" i="54"/>
  <c r="BH72" i="54"/>
  <c r="AQ82" i="36"/>
  <c r="AW82" i="53"/>
  <c r="AE68" i="36"/>
  <c r="X87" i="54"/>
  <c r="Y75" i="54"/>
  <c r="Y87" i="54" s="1"/>
  <c r="CS83" i="54"/>
  <c r="CW83" i="54" s="1"/>
  <c r="CM83" i="54"/>
  <c r="BH81" i="36"/>
  <c r="BI81" i="37"/>
  <c r="BI81" i="36" s="1"/>
  <c r="T72" i="53"/>
  <c r="X69" i="53"/>
  <c r="G75" i="36"/>
  <c r="G87" i="36" s="1"/>
  <c r="G87" i="37"/>
  <c r="G96" i="37" s="1"/>
  <c r="BP72" i="53"/>
  <c r="BP89" i="53" s="1"/>
  <c r="BP91" i="53" s="1"/>
  <c r="BT91" i="53" s="1"/>
  <c r="BH78" i="36"/>
  <c r="BI78" i="37"/>
  <c r="BI78" i="36" s="1"/>
  <c r="CS77" i="54"/>
  <c r="CW77" i="54" s="1"/>
  <c r="CM77" i="54"/>
  <c r="CF68" i="36"/>
  <c r="CG68" i="37"/>
  <c r="CF72" i="37"/>
  <c r="CR80" i="37"/>
  <c r="CN80" i="36"/>
  <c r="CR80" i="36" s="1"/>
  <c r="CM85" i="54"/>
  <c r="CS85" i="54"/>
  <c r="CW85" i="54" s="1"/>
  <c r="AJ82" i="36"/>
  <c r="AK82" i="37"/>
  <c r="AK82" i="36" s="1"/>
  <c r="BT78" i="36"/>
  <c r="BU78" i="37"/>
  <c r="BU78" i="36" s="1"/>
  <c r="AR89" i="54"/>
  <c r="AR91" i="54" s="1"/>
  <c r="AR96" i="54"/>
  <c r="BT84" i="36"/>
  <c r="BU84" i="37"/>
  <c r="BU84" i="36" s="1"/>
  <c r="AY89" i="54"/>
  <c r="AY91" i="54" s="1"/>
  <c r="AY96" i="54"/>
  <c r="CN85" i="36"/>
  <c r="CR85" i="36" s="1"/>
  <c r="CR85" i="37"/>
  <c r="BI69" i="54"/>
  <c r="BI72" i="54" s="1"/>
  <c r="CI85" i="36"/>
  <c r="CM85" i="36" s="1"/>
  <c r="CM85" i="37"/>
  <c r="CS85" i="37"/>
  <c r="BT82" i="36"/>
  <c r="BU82" i="37"/>
  <c r="BU82" i="36" s="1"/>
  <c r="C72" i="36"/>
  <c r="C89" i="53"/>
  <c r="C91" i="53" s="1"/>
  <c r="C96" i="53"/>
  <c r="CN68" i="36"/>
  <c r="CR68" i="37"/>
  <c r="AV83" i="36"/>
  <c r="AW83" i="37"/>
  <c r="AW83" i="36" s="1"/>
  <c r="CF70" i="36"/>
  <c r="CG70" i="37"/>
  <c r="CG70" i="36" s="1"/>
  <c r="M80" i="54"/>
  <c r="S89" i="54"/>
  <c r="S96" i="54"/>
  <c r="BU69" i="53"/>
  <c r="X79" i="36"/>
  <c r="Y79" i="37"/>
  <c r="Y79" i="36" s="1"/>
  <c r="CN76" i="36"/>
  <c r="CR76" i="36" s="1"/>
  <c r="CR76" i="37"/>
  <c r="AF72" i="53"/>
  <c r="AF89" i="53" s="1"/>
  <c r="AF91" i="53" s="1"/>
  <c r="AJ69" i="53"/>
  <c r="G82" i="36"/>
  <c r="AV75" i="36"/>
  <c r="AV87" i="36" s="1"/>
  <c r="AV96" i="36" s="1"/>
  <c r="AV87" i="37"/>
  <c r="AV96" i="37" s="1"/>
  <c r="AW75" i="37"/>
  <c r="T87" i="36"/>
  <c r="T96" i="36" s="1"/>
  <c r="BU68" i="37"/>
  <c r="BT68" i="36"/>
  <c r="BT72" i="37"/>
  <c r="BT89" i="37" s="1"/>
  <c r="CS85" i="53"/>
  <c r="CW85" i="53" s="1"/>
  <c r="CM85" i="53"/>
  <c r="M70" i="37"/>
  <c r="M70" i="36" s="1"/>
  <c r="L70" i="36"/>
  <c r="AR72" i="53"/>
  <c r="AV69" i="53"/>
  <c r="AV72" i="53" s="1"/>
  <c r="AK82" i="54"/>
  <c r="AK77" i="37"/>
  <c r="AK77" i="36" s="1"/>
  <c r="AJ77" i="36"/>
  <c r="CF81" i="36"/>
  <c r="CG81" i="37"/>
  <c r="CG81" i="36" s="1"/>
  <c r="S75" i="36"/>
  <c r="S87" i="36" s="1"/>
  <c r="S96" i="36" s="1"/>
  <c r="S87" i="37"/>
  <c r="S96" i="37" s="1"/>
  <c r="X85" i="36"/>
  <c r="Y85" i="37"/>
  <c r="Y85" i="36" s="1"/>
  <c r="BU68" i="53"/>
  <c r="BT72" i="53"/>
  <c r="BT89" i="53" s="1"/>
  <c r="AK69" i="54" l="1"/>
  <c r="AK72" i="54" s="1"/>
  <c r="G72" i="36"/>
  <c r="AE69" i="36"/>
  <c r="AE72" i="36" s="1"/>
  <c r="AF93" i="53"/>
  <c r="AJ91" i="53"/>
  <c r="AJ93" i="53" s="1"/>
  <c r="AE91" i="53"/>
  <c r="AE93" i="53" s="1"/>
  <c r="AA93" i="53"/>
  <c r="O93" i="53"/>
  <c r="S91" i="53"/>
  <c r="S93" i="53" s="1"/>
  <c r="BD94" i="36"/>
  <c r="BD95" i="36"/>
  <c r="BD89" i="36"/>
  <c r="BD91" i="36" s="1"/>
  <c r="L89" i="37"/>
  <c r="L91" i="37" s="1"/>
  <c r="L93" i="37" s="1"/>
  <c r="L95" i="37"/>
  <c r="L94" i="37"/>
  <c r="AV94" i="53"/>
  <c r="AV95" i="53"/>
  <c r="G89" i="36"/>
  <c r="G96" i="36"/>
  <c r="CW75" i="53"/>
  <c r="CW87" i="53" s="1"/>
  <c r="CS87" i="53"/>
  <c r="AM89" i="36"/>
  <c r="AM91" i="36" s="1"/>
  <c r="AM96" i="36"/>
  <c r="T93" i="53"/>
  <c r="X91" i="53"/>
  <c r="X93" i="53" s="1"/>
  <c r="BI69" i="53"/>
  <c r="BI72" i="53" s="1"/>
  <c r="BH72" i="53"/>
  <c r="AQ89" i="54"/>
  <c r="AQ96" i="54"/>
  <c r="AQ96" i="36"/>
  <c r="BC91" i="54"/>
  <c r="BC93" i="54" s="1"/>
  <c r="AY93" i="54"/>
  <c r="Y69" i="53"/>
  <c r="Y72" i="53" s="1"/>
  <c r="X72" i="53"/>
  <c r="AE72" i="37"/>
  <c r="AY94" i="37"/>
  <c r="AY95" i="37"/>
  <c r="CS70" i="36"/>
  <c r="CW70" i="36" s="1"/>
  <c r="CW70" i="37"/>
  <c r="CM87" i="53"/>
  <c r="CM96" i="53" s="1"/>
  <c r="AA89" i="36"/>
  <c r="AA91" i="36" s="1"/>
  <c r="AA96" i="36"/>
  <c r="CI72" i="53"/>
  <c r="CM69" i="53"/>
  <c r="CS69" i="53"/>
  <c r="CW69" i="53" s="1"/>
  <c r="AY93" i="53"/>
  <c r="BC91" i="53"/>
  <c r="BC93" i="53" s="1"/>
  <c r="AR93" i="37"/>
  <c r="AV91" i="37"/>
  <c r="AV93" i="37" s="1"/>
  <c r="AF95" i="36"/>
  <c r="AF94" i="36"/>
  <c r="CR87" i="37"/>
  <c r="CR96" i="37" s="1"/>
  <c r="T93" i="54"/>
  <c r="X91" i="54"/>
  <c r="X93" i="54" s="1"/>
  <c r="S72" i="36"/>
  <c r="BD93" i="54"/>
  <c r="BH91" i="54"/>
  <c r="BH93" i="54" s="1"/>
  <c r="C93" i="37"/>
  <c r="G91" i="37"/>
  <c r="G93" i="37" s="1"/>
  <c r="Y89" i="53"/>
  <c r="Y91" i="53" s="1"/>
  <c r="Y93" i="53" s="1"/>
  <c r="Y96" i="53"/>
  <c r="AA95" i="36"/>
  <c r="AA94" i="36"/>
  <c r="BD94" i="53"/>
  <c r="BD95" i="53"/>
  <c r="CR72" i="53"/>
  <c r="CR89" i="53" s="1"/>
  <c r="CR91" i="53" s="1"/>
  <c r="CR93" i="53" s="1"/>
  <c r="CN94" i="53"/>
  <c r="CN95" i="53"/>
  <c r="CM72" i="54"/>
  <c r="CI95" i="54"/>
  <c r="CI94" i="54"/>
  <c r="AK94" i="54"/>
  <c r="AK95" i="54"/>
  <c r="CF96" i="54"/>
  <c r="CM87" i="54"/>
  <c r="CM96" i="54" s="1"/>
  <c r="BU75" i="36"/>
  <c r="BU87" i="36" s="1"/>
  <c r="BU87" i="37"/>
  <c r="BW93" i="37"/>
  <c r="CA91" i="37"/>
  <c r="CA93" i="37" s="1"/>
  <c r="T89" i="36"/>
  <c r="T91" i="36" s="1"/>
  <c r="T94" i="36"/>
  <c r="T95" i="36"/>
  <c r="CM75" i="36"/>
  <c r="CM87" i="36" s="1"/>
  <c r="CI87" i="36"/>
  <c r="AF93" i="54"/>
  <c r="AJ91" i="54"/>
  <c r="AJ93" i="54" s="1"/>
  <c r="AW68" i="36"/>
  <c r="CS77" i="36"/>
  <c r="CW77" i="36" s="1"/>
  <c r="CW77" i="37"/>
  <c r="CG69" i="53"/>
  <c r="CG72" i="53" s="1"/>
  <c r="CF72" i="53"/>
  <c r="AW87" i="53"/>
  <c r="AF93" i="37"/>
  <c r="AJ91" i="37"/>
  <c r="AJ93" i="37" s="1"/>
  <c r="C94" i="36"/>
  <c r="C95" i="36"/>
  <c r="AR94" i="53"/>
  <c r="AR95" i="53"/>
  <c r="CG68" i="36"/>
  <c r="X96" i="54"/>
  <c r="CW78" i="37"/>
  <c r="CS78" i="36"/>
  <c r="CW78" i="36" s="1"/>
  <c r="CF96" i="53"/>
  <c r="CR75" i="36"/>
  <c r="CR87" i="36" s="1"/>
  <c r="CN87" i="36"/>
  <c r="AM95" i="36"/>
  <c r="AM94" i="36"/>
  <c r="AW96" i="54"/>
  <c r="AW89" i="54"/>
  <c r="AW91" i="54" s="1"/>
  <c r="AW93" i="54" s="1"/>
  <c r="AV89" i="53"/>
  <c r="AV96" i="53"/>
  <c r="AW87" i="37"/>
  <c r="AW96" i="37" s="1"/>
  <c r="AW75" i="36"/>
  <c r="AW87" i="36" s="1"/>
  <c r="CW85" i="37"/>
  <c r="CS85" i="36"/>
  <c r="CW85" i="36" s="1"/>
  <c r="T94" i="53"/>
  <c r="T95" i="53"/>
  <c r="AK75" i="36"/>
  <c r="AK87" i="36" s="1"/>
  <c r="AK87" i="37"/>
  <c r="CI72" i="37"/>
  <c r="CM69" i="37"/>
  <c r="CS69" i="37"/>
  <c r="CS72" i="37" s="1"/>
  <c r="CI69" i="36"/>
  <c r="CM69" i="36" s="1"/>
  <c r="AQ95" i="54"/>
  <c r="AQ94" i="54"/>
  <c r="CI89" i="53"/>
  <c r="CI91" i="53" s="1"/>
  <c r="CI93" i="53" s="1"/>
  <c r="CI96" i="53"/>
  <c r="CW83" i="37"/>
  <c r="CS83" i="36"/>
  <c r="CW83" i="36" s="1"/>
  <c r="BI68" i="36"/>
  <c r="AW82" i="36"/>
  <c r="AK69" i="37"/>
  <c r="AJ69" i="36"/>
  <c r="AJ72" i="36" s="1"/>
  <c r="O89" i="36"/>
  <c r="O91" i="36" s="1"/>
  <c r="O95" i="36"/>
  <c r="O94" i="36"/>
  <c r="X96" i="53"/>
  <c r="M80" i="36"/>
  <c r="BT69" i="36"/>
  <c r="BT72" i="36" s="1"/>
  <c r="BT89" i="36" s="1"/>
  <c r="BU69" i="37"/>
  <c r="CW68" i="53"/>
  <c r="CS72" i="53"/>
  <c r="C93" i="54"/>
  <c r="G91" i="54"/>
  <c r="G93" i="54" s="1"/>
  <c r="BD89" i="53"/>
  <c r="BD91" i="53" s="1"/>
  <c r="AJ94" i="54"/>
  <c r="AJ95" i="54"/>
  <c r="CG96" i="54"/>
  <c r="CW75" i="54"/>
  <c r="CW87" i="54" s="1"/>
  <c r="CW96" i="54" s="1"/>
  <c r="CS87" i="54"/>
  <c r="M87" i="54"/>
  <c r="H89" i="53"/>
  <c r="H91" i="53" s="1"/>
  <c r="H93" i="53" s="1"/>
  <c r="H94" i="53"/>
  <c r="H95" i="53"/>
  <c r="BI96" i="53"/>
  <c r="BI89" i="53"/>
  <c r="BI91" i="53" s="1"/>
  <c r="BI93" i="53" s="1"/>
  <c r="Y69" i="54"/>
  <c r="Y72" i="54" s="1"/>
  <c r="Y89" i="54" s="1"/>
  <c r="Y91" i="54" s="1"/>
  <c r="Y93" i="54" s="1"/>
  <c r="X72" i="54"/>
  <c r="X89" i="54" s="1"/>
  <c r="CM87" i="37"/>
  <c r="L87" i="36"/>
  <c r="AK96" i="53"/>
  <c r="CB94" i="53"/>
  <c r="CB95" i="53"/>
  <c r="AE94" i="54"/>
  <c r="AE95" i="54"/>
  <c r="BU68" i="36"/>
  <c r="CA95" i="36"/>
  <c r="CA94" i="36"/>
  <c r="CS76" i="36"/>
  <c r="CW76" i="36" s="1"/>
  <c r="CW76" i="37"/>
  <c r="L72" i="53"/>
  <c r="L89" i="53" s="1"/>
  <c r="L91" i="53" s="1"/>
  <c r="L93" i="53" s="1"/>
  <c r="M69" i="53"/>
  <c r="M72" i="53" s="1"/>
  <c r="M75" i="36"/>
  <c r="M87" i="36" s="1"/>
  <c r="M87" i="37"/>
  <c r="M96" i="37" s="1"/>
  <c r="CF87" i="36"/>
  <c r="CF96" i="36" s="1"/>
  <c r="CB93" i="37"/>
  <c r="CF91" i="37"/>
  <c r="CF93" i="37" s="1"/>
  <c r="BU72" i="53"/>
  <c r="BU89" i="53" s="1"/>
  <c r="BU91" i="53" s="1"/>
  <c r="AJ87" i="36"/>
  <c r="BI75" i="36"/>
  <c r="BI87" i="36" s="1"/>
  <c r="BI87" i="37"/>
  <c r="BI89" i="54"/>
  <c r="BI91" i="54" s="1"/>
  <c r="BI93" i="54" s="1"/>
  <c r="BI96" i="54"/>
  <c r="CW68" i="37"/>
  <c r="CS68" i="36"/>
  <c r="CS80" i="36"/>
  <c r="CW80" i="36" s="1"/>
  <c r="CW80" i="37"/>
  <c r="BC89" i="54"/>
  <c r="BC96" i="54"/>
  <c r="C95" i="53"/>
  <c r="C94" i="53"/>
  <c r="G95" i="53"/>
  <c r="G94" i="53"/>
  <c r="BD94" i="54"/>
  <c r="BD95" i="54"/>
  <c r="Y75" i="36"/>
  <c r="Y87" i="36" s="1"/>
  <c r="Y96" i="36" s="1"/>
  <c r="Y87" i="37"/>
  <c r="Y96" i="37" s="1"/>
  <c r="H89" i="37"/>
  <c r="H91" i="37" s="1"/>
  <c r="H93" i="37" s="1"/>
  <c r="H95" i="37"/>
  <c r="H94" i="37"/>
  <c r="CA91" i="53"/>
  <c r="CA93" i="53" s="1"/>
  <c r="BW93" i="53"/>
  <c r="H89" i="36"/>
  <c r="H91" i="36" s="1"/>
  <c r="H96" i="36"/>
  <c r="BK89" i="36"/>
  <c r="BK91" i="36" s="1"/>
  <c r="BO91" i="36" s="1"/>
  <c r="CN89" i="53"/>
  <c r="CN91" i="53" s="1"/>
  <c r="CN93" i="53" s="1"/>
  <c r="CN96" i="53"/>
  <c r="CW68" i="54"/>
  <c r="BC95" i="54"/>
  <c r="BC94" i="54"/>
  <c r="CI89" i="54"/>
  <c r="CI91" i="54" s="1"/>
  <c r="CI93" i="54" s="1"/>
  <c r="CI96" i="54"/>
  <c r="BT87" i="36"/>
  <c r="L96" i="54"/>
  <c r="L96" i="53"/>
  <c r="T95" i="54"/>
  <c r="T94" i="54"/>
  <c r="G89" i="54"/>
  <c r="G96" i="54"/>
  <c r="AK87" i="54"/>
  <c r="C89" i="36"/>
  <c r="C91" i="36" s="1"/>
  <c r="C96" i="36"/>
  <c r="AA94" i="54"/>
  <c r="AA95" i="54"/>
  <c r="AF89" i="36"/>
  <c r="AF91" i="36" s="1"/>
  <c r="BC69" i="36"/>
  <c r="BC72" i="36" s="1"/>
  <c r="BC89" i="36" s="1"/>
  <c r="AE89" i="36"/>
  <c r="AE94" i="36"/>
  <c r="AE95" i="36"/>
  <c r="G94" i="36"/>
  <c r="G95" i="36"/>
  <c r="X69" i="36"/>
  <c r="X72" i="36" s="1"/>
  <c r="Y69" i="37"/>
  <c r="CS75" i="36"/>
  <c r="CW75" i="37"/>
  <c r="CS87" i="37"/>
  <c r="CR68" i="36"/>
  <c r="BH87" i="36"/>
  <c r="CS81" i="36"/>
  <c r="CW81" i="36" s="1"/>
  <c r="CW81" i="37"/>
  <c r="CM68" i="36"/>
  <c r="CI72" i="36"/>
  <c r="X72" i="37"/>
  <c r="BU69" i="54"/>
  <c r="BU72" i="54" s="1"/>
  <c r="BO72" i="54"/>
  <c r="BO89" i="54" s="1"/>
  <c r="X87" i="36"/>
  <c r="X96" i="36" s="1"/>
  <c r="G89" i="53"/>
  <c r="G96" i="53"/>
  <c r="BO69" i="36"/>
  <c r="BO72" i="36" s="1"/>
  <c r="CR96" i="53"/>
  <c r="AY95" i="54"/>
  <c r="AY94" i="54"/>
  <c r="M87" i="53"/>
  <c r="AY89" i="36"/>
  <c r="AY91" i="36" s="1"/>
  <c r="AY96" i="36"/>
  <c r="AR89" i="53"/>
  <c r="AR91" i="53" s="1"/>
  <c r="CA72" i="37"/>
  <c r="AJ96" i="54"/>
  <c r="AJ89" i="54"/>
  <c r="CS69" i="54"/>
  <c r="CW69" i="54" s="1"/>
  <c r="CM69" i="54"/>
  <c r="BO87" i="36"/>
  <c r="CF91" i="53"/>
  <c r="CF93" i="53" s="1"/>
  <c r="CB93" i="53"/>
  <c r="AY94" i="36"/>
  <c r="AY95" i="36"/>
  <c r="O93" i="37"/>
  <c r="S91" i="37"/>
  <c r="S93" i="37" s="1"/>
  <c r="BI95" i="54"/>
  <c r="BI94" i="54"/>
  <c r="AR93" i="54"/>
  <c r="AV91" i="54"/>
  <c r="AV93" i="54" s="1"/>
  <c r="BH89" i="54"/>
  <c r="BH95" i="54"/>
  <c r="BH94" i="54"/>
  <c r="AM93" i="54"/>
  <c r="AQ91" i="54"/>
  <c r="AQ93" i="54" s="1"/>
  <c r="CB93" i="54"/>
  <c r="CF91" i="54"/>
  <c r="CF93" i="54" s="1"/>
  <c r="T89" i="37"/>
  <c r="T91" i="37" s="1"/>
  <c r="T94" i="37"/>
  <c r="T95" i="37"/>
  <c r="L69" i="36"/>
  <c r="L72" i="36" s="1"/>
  <c r="M69" i="37"/>
  <c r="M72" i="37" s="1"/>
  <c r="BC89" i="37"/>
  <c r="BC94" i="37"/>
  <c r="BC95" i="37"/>
  <c r="CS82" i="36"/>
  <c r="CW82" i="36" s="1"/>
  <c r="CW82" i="37"/>
  <c r="AW69" i="54"/>
  <c r="AW72" i="54" s="1"/>
  <c r="AV72" i="54"/>
  <c r="CS79" i="36"/>
  <c r="CW79" i="36" s="1"/>
  <c r="CW79" i="37"/>
  <c r="G94" i="54"/>
  <c r="G95" i="54"/>
  <c r="L72" i="54"/>
  <c r="M69" i="54"/>
  <c r="M72" i="54" s="1"/>
  <c r="CF72" i="54"/>
  <c r="CG69" i="54"/>
  <c r="CG72" i="54" s="1"/>
  <c r="CG89" i="54" s="1"/>
  <c r="CG91" i="54" s="1"/>
  <c r="CG93" i="54" s="1"/>
  <c r="AW69" i="53"/>
  <c r="AW72" i="53" s="1"/>
  <c r="AQ72" i="53"/>
  <c r="AF95" i="53"/>
  <c r="AF94" i="53"/>
  <c r="C93" i="53"/>
  <c r="G91" i="53"/>
  <c r="G93" i="53" s="1"/>
  <c r="BU89" i="54"/>
  <c r="BU91" i="54" s="1"/>
  <c r="AM94" i="53"/>
  <c r="AM95" i="53"/>
  <c r="AM93" i="37"/>
  <c r="AQ91" i="37"/>
  <c r="AQ93" i="37" s="1"/>
  <c r="AR96" i="36"/>
  <c r="AR89" i="36"/>
  <c r="AR91" i="36" s="1"/>
  <c r="M68" i="36"/>
  <c r="Y68" i="36"/>
  <c r="AE94" i="53"/>
  <c r="AE95" i="53"/>
  <c r="AM89" i="53"/>
  <c r="AM91" i="53" s="1"/>
  <c r="BC89" i="53"/>
  <c r="BC96" i="53"/>
  <c r="AJ72" i="37"/>
  <c r="CA91" i="54"/>
  <c r="CA93" i="54" s="1"/>
  <c r="BW93" i="54"/>
  <c r="CW84" i="37"/>
  <c r="CS84" i="36"/>
  <c r="CW84" i="36" s="1"/>
  <c r="CR96" i="54"/>
  <c r="S91" i="54"/>
  <c r="S93" i="54" s="1"/>
  <c r="O93" i="54"/>
  <c r="S95" i="53"/>
  <c r="S94" i="53"/>
  <c r="CF69" i="36"/>
  <c r="CF72" i="36" s="1"/>
  <c r="CG69" i="37"/>
  <c r="CG69" i="36" s="1"/>
  <c r="CG72" i="36" s="1"/>
  <c r="AE91" i="54"/>
  <c r="AE93" i="54" s="1"/>
  <c r="AA93" i="54"/>
  <c r="CN72" i="37"/>
  <c r="CN89" i="37" s="1"/>
  <c r="CN91" i="37" s="1"/>
  <c r="CN93" i="37" s="1"/>
  <c r="CN69" i="36"/>
  <c r="CR69" i="36" s="1"/>
  <c r="CR69" i="37"/>
  <c r="AY89" i="37"/>
  <c r="AY91" i="37" s="1"/>
  <c r="CA96" i="36"/>
  <c r="CA89" i="36"/>
  <c r="AE89" i="53"/>
  <c r="AR95" i="54"/>
  <c r="AR94" i="54"/>
  <c r="C95" i="54"/>
  <c r="C94" i="54"/>
  <c r="CN72" i="54"/>
  <c r="CN89" i="54" s="1"/>
  <c r="CN91" i="54" s="1"/>
  <c r="CN93" i="54" s="1"/>
  <c r="CR69" i="54"/>
  <c r="BC96" i="36"/>
  <c r="CG75" i="36"/>
  <c r="CG87" i="36" s="1"/>
  <c r="CG87" i="37"/>
  <c r="CG96" i="37" s="1"/>
  <c r="AW69" i="37"/>
  <c r="AW69" i="36" s="1"/>
  <c r="AW72" i="36" s="1"/>
  <c r="AV69" i="36"/>
  <c r="AV72" i="36" s="1"/>
  <c r="CB95" i="54"/>
  <c r="CB94" i="54"/>
  <c r="AK69" i="53"/>
  <c r="AK72" i="53" s="1"/>
  <c r="AK89" i="53" s="1"/>
  <c r="AK91" i="53" s="1"/>
  <c r="AK93" i="53" s="1"/>
  <c r="AJ72" i="53"/>
  <c r="CF89" i="37"/>
  <c r="CF94" i="37"/>
  <c r="CF95" i="37"/>
  <c r="Y96" i="54"/>
  <c r="CA95" i="53"/>
  <c r="CA94" i="53"/>
  <c r="AM94" i="54"/>
  <c r="AM95" i="54"/>
  <c r="H94" i="36"/>
  <c r="H95" i="36"/>
  <c r="BH72" i="37"/>
  <c r="BI69" i="37"/>
  <c r="BH69" i="36"/>
  <c r="BH72" i="36" s="1"/>
  <c r="CG89" i="53"/>
  <c r="CG91" i="53" s="1"/>
  <c r="CG93" i="53" s="1"/>
  <c r="CG96" i="53"/>
  <c r="CN96" i="37"/>
  <c r="AA95" i="53"/>
  <c r="AA94" i="53"/>
  <c r="AQ72" i="37"/>
  <c r="AQ69" i="36"/>
  <c r="AQ72" i="36" s="1"/>
  <c r="BD93" i="37"/>
  <c r="BH91" i="37"/>
  <c r="BH93" i="37" s="1"/>
  <c r="G72" i="37"/>
  <c r="AV96" i="54"/>
  <c r="AV89" i="54"/>
  <c r="S72" i="37"/>
  <c r="CN96" i="54"/>
  <c r="BW89" i="36"/>
  <c r="BW91" i="36" s="1"/>
  <c r="BW94" i="36"/>
  <c r="BW95" i="36"/>
  <c r="O95" i="53"/>
  <c r="O94" i="53"/>
  <c r="CB89" i="36"/>
  <c r="CB91" i="36" s="1"/>
  <c r="CB94" i="36"/>
  <c r="CB95" i="36"/>
  <c r="AQ89" i="37"/>
  <c r="AQ96" i="37"/>
  <c r="CI89" i="37"/>
  <c r="CI91" i="37" s="1"/>
  <c r="CI93" i="37" s="1"/>
  <c r="CI96" i="37"/>
  <c r="BO89" i="53"/>
  <c r="AV72" i="37"/>
  <c r="H95" i="54"/>
  <c r="H94" i="54"/>
  <c r="AR94" i="36"/>
  <c r="AR95" i="36"/>
  <c r="AA93" i="37"/>
  <c r="AE91" i="37"/>
  <c r="AE93" i="37" s="1"/>
  <c r="Y69" i="36" l="1"/>
  <c r="Y72" i="36" s="1"/>
  <c r="BU69" i="36"/>
  <c r="BU72" i="36" s="1"/>
  <c r="BU89" i="36" s="1"/>
  <c r="BU91" i="36" s="1"/>
  <c r="CS72" i="54"/>
  <c r="CG72" i="37"/>
  <c r="L94" i="36"/>
  <c r="L95" i="36"/>
  <c r="CW68" i="36"/>
  <c r="BH89" i="53"/>
  <c r="BH94" i="53"/>
  <c r="BH95" i="53"/>
  <c r="G89" i="37"/>
  <c r="G94" i="37"/>
  <c r="G95" i="37"/>
  <c r="AR93" i="36"/>
  <c r="AV91" i="36"/>
  <c r="AV93" i="36" s="1"/>
  <c r="L95" i="54"/>
  <c r="L94" i="54"/>
  <c r="CA89" i="37"/>
  <c r="CA95" i="37"/>
  <c r="CA94" i="37"/>
  <c r="CM72" i="36"/>
  <c r="CI94" i="36"/>
  <c r="CI95" i="36"/>
  <c r="CS89" i="37"/>
  <c r="CS91" i="37" s="1"/>
  <c r="CS93" i="37" s="1"/>
  <c r="CS96" i="37"/>
  <c r="AK89" i="54"/>
  <c r="AK91" i="54" s="1"/>
  <c r="AK93" i="54" s="1"/>
  <c r="AK96" i="54"/>
  <c r="L89" i="54"/>
  <c r="L91" i="54" s="1"/>
  <c r="L93" i="54" s="1"/>
  <c r="AK72" i="37"/>
  <c r="AK69" i="36"/>
  <c r="AK72" i="36" s="1"/>
  <c r="AW72" i="37"/>
  <c r="T93" i="36"/>
  <c r="X91" i="36"/>
  <c r="X93" i="36" s="1"/>
  <c r="AA93" i="36"/>
  <c r="AE91" i="36"/>
  <c r="AE93" i="36" s="1"/>
  <c r="Y95" i="53"/>
  <c r="Y94" i="53"/>
  <c r="BI95" i="53"/>
  <c r="BI94" i="53"/>
  <c r="AJ94" i="36"/>
  <c r="AJ95" i="36"/>
  <c r="CR95" i="53"/>
  <c r="CR94" i="53"/>
  <c r="X94" i="53"/>
  <c r="X95" i="53"/>
  <c r="T93" i="37"/>
  <c r="X91" i="37"/>
  <c r="X93" i="37" s="1"/>
  <c r="AJ89" i="53"/>
  <c r="AJ94" i="53"/>
  <c r="AJ95" i="53"/>
  <c r="AQ91" i="53"/>
  <c r="AQ93" i="53" s="1"/>
  <c r="AM93" i="53"/>
  <c r="AV91" i="53"/>
  <c r="AV93" i="53" s="1"/>
  <c r="AR93" i="53"/>
  <c r="BO89" i="36"/>
  <c r="CW87" i="37"/>
  <c r="CW96" i="37" s="1"/>
  <c r="X89" i="37"/>
  <c r="X94" i="37"/>
  <c r="X95" i="37"/>
  <c r="CG89" i="36"/>
  <c r="CG91" i="36" s="1"/>
  <c r="CG93" i="36" s="1"/>
  <c r="CG96" i="36"/>
  <c r="BW93" i="36"/>
  <c r="CA91" i="36"/>
  <c r="CA93" i="36" s="1"/>
  <c r="AK95" i="53"/>
  <c r="AK94" i="53"/>
  <c r="CG95" i="36"/>
  <c r="CG94" i="36"/>
  <c r="CW75" i="36"/>
  <c r="CW87" i="36" s="1"/>
  <c r="CS87" i="36"/>
  <c r="BC95" i="36"/>
  <c r="BC94" i="36"/>
  <c r="BU72" i="37"/>
  <c r="BU89" i="37" s="1"/>
  <c r="BU91" i="37" s="1"/>
  <c r="L96" i="36"/>
  <c r="L89" i="36"/>
  <c r="BH91" i="53"/>
  <c r="BH93" i="53" s="1"/>
  <c r="BD93" i="53"/>
  <c r="X89" i="53"/>
  <c r="CS69" i="36"/>
  <c r="CW69" i="36" s="1"/>
  <c r="CW69" i="37"/>
  <c r="S89" i="36"/>
  <c r="S94" i="36"/>
  <c r="S95" i="36"/>
  <c r="CN95" i="37"/>
  <c r="CR72" i="37"/>
  <c r="CN94" i="37"/>
  <c r="M94" i="54"/>
  <c r="M95" i="54"/>
  <c r="AQ94" i="36"/>
  <c r="AQ95" i="36"/>
  <c r="AQ89" i="53"/>
  <c r="AQ94" i="53"/>
  <c r="AQ95" i="53"/>
  <c r="AY93" i="36"/>
  <c r="BC91" i="36"/>
  <c r="BC93" i="36" s="1"/>
  <c r="AF93" i="36"/>
  <c r="AJ91" i="36"/>
  <c r="AJ93" i="36" s="1"/>
  <c r="M96" i="36"/>
  <c r="M89" i="54"/>
  <c r="M91" i="54" s="1"/>
  <c r="M93" i="54" s="1"/>
  <c r="M96" i="54"/>
  <c r="CN96" i="36"/>
  <c r="AQ94" i="37"/>
  <c r="AQ95" i="37"/>
  <c r="BI72" i="37"/>
  <c r="BI69" i="36"/>
  <c r="BI72" i="36" s="1"/>
  <c r="CR72" i="54"/>
  <c r="CN94" i="54"/>
  <c r="CN95" i="54"/>
  <c r="AY93" i="37"/>
  <c r="BC91" i="37"/>
  <c r="BC93" i="37" s="1"/>
  <c r="Y72" i="37"/>
  <c r="AW94" i="53"/>
  <c r="AW95" i="53"/>
  <c r="M69" i="36"/>
  <c r="M72" i="36" s="1"/>
  <c r="M89" i="53"/>
  <c r="M91" i="53" s="1"/>
  <c r="M93" i="53" s="1"/>
  <c r="M96" i="53"/>
  <c r="BH89" i="36"/>
  <c r="BH96" i="36"/>
  <c r="X89" i="36"/>
  <c r="X94" i="36"/>
  <c r="X95" i="36"/>
  <c r="H93" i="36"/>
  <c r="L91" i="36"/>
  <c r="L93" i="36" s="1"/>
  <c r="BI96" i="36"/>
  <c r="M95" i="53"/>
  <c r="M94" i="53"/>
  <c r="X94" i="54"/>
  <c r="X95" i="54"/>
  <c r="CS89" i="54"/>
  <c r="CS91" i="54" s="1"/>
  <c r="CS93" i="54" s="1"/>
  <c r="CS96" i="54"/>
  <c r="CM72" i="37"/>
  <c r="CI94" i="37"/>
  <c r="CI95" i="37"/>
  <c r="CR96" i="36"/>
  <c r="CF95" i="53"/>
  <c r="CF94" i="53"/>
  <c r="CI89" i="36"/>
  <c r="CI91" i="36" s="1"/>
  <c r="CI93" i="36" s="1"/>
  <c r="CI96" i="36"/>
  <c r="CM89" i="54"/>
  <c r="CM91" i="54" s="1"/>
  <c r="CM93" i="54" s="1"/>
  <c r="CM94" i="54"/>
  <c r="CM95" i="54"/>
  <c r="AQ89" i="36"/>
  <c r="AM93" i="36"/>
  <c r="AQ91" i="36"/>
  <c r="AQ93" i="36" s="1"/>
  <c r="C93" i="36"/>
  <c r="G91" i="36"/>
  <c r="G93" i="36" s="1"/>
  <c r="CF89" i="36"/>
  <c r="CF95" i="36"/>
  <c r="CF94" i="36"/>
  <c r="Y89" i="36"/>
  <c r="Y91" i="36" s="1"/>
  <c r="Y93" i="36" s="1"/>
  <c r="Y94" i="36"/>
  <c r="Y95" i="36"/>
  <c r="BI96" i="37"/>
  <c r="CM89" i="37"/>
  <c r="CM91" i="37" s="1"/>
  <c r="CM93" i="37" s="1"/>
  <c r="CM96" i="37"/>
  <c r="AW89" i="36"/>
  <c r="AW91" i="36" s="1"/>
  <c r="AW93" i="36" s="1"/>
  <c r="AW96" i="36"/>
  <c r="AV89" i="37"/>
  <c r="AV95" i="37"/>
  <c r="AV94" i="37"/>
  <c r="CB93" i="36"/>
  <c r="CF91" i="36"/>
  <c r="CF93" i="36" s="1"/>
  <c r="S89" i="37"/>
  <c r="S95" i="37"/>
  <c r="S94" i="37"/>
  <c r="BH89" i="37"/>
  <c r="BH95" i="37"/>
  <c r="BH94" i="37"/>
  <c r="AV89" i="36"/>
  <c r="AV95" i="36"/>
  <c r="AV94" i="36"/>
  <c r="CG94" i="54"/>
  <c r="CG95" i="54"/>
  <c r="AV95" i="54"/>
  <c r="AV94" i="54"/>
  <c r="CN72" i="36"/>
  <c r="CN89" i="36" s="1"/>
  <c r="CN91" i="36" s="1"/>
  <c r="CN93" i="36" s="1"/>
  <c r="AJ89" i="36"/>
  <c r="AJ96" i="36"/>
  <c r="L95" i="53"/>
  <c r="L94" i="53"/>
  <c r="Y94" i="54"/>
  <c r="Y95" i="54"/>
  <c r="CW72" i="53"/>
  <c r="CS95" i="53"/>
  <c r="CS94" i="53"/>
  <c r="AK89" i="37"/>
  <c r="AK91" i="37" s="1"/>
  <c r="AK93" i="37" s="1"/>
  <c r="AK96" i="37"/>
  <c r="CF89" i="53"/>
  <c r="CG95" i="53"/>
  <c r="CG94" i="53"/>
  <c r="CM89" i="36"/>
  <c r="CM91" i="36" s="1"/>
  <c r="CM93" i="36" s="1"/>
  <c r="CM96" i="36"/>
  <c r="CS96" i="53"/>
  <c r="CS89" i="53"/>
  <c r="CS91" i="53" s="1"/>
  <c r="CS93" i="53" s="1"/>
  <c r="BH95" i="36"/>
  <c r="BH94" i="36"/>
  <c r="CG89" i="37"/>
  <c r="CG91" i="37" s="1"/>
  <c r="CG93" i="37" s="1"/>
  <c r="CG94" i="37"/>
  <c r="CG95" i="37"/>
  <c r="AW89" i="53"/>
  <c r="AW91" i="53" s="1"/>
  <c r="AW93" i="53" s="1"/>
  <c r="AW96" i="53"/>
  <c r="AW95" i="36"/>
  <c r="AW94" i="36"/>
  <c r="AJ89" i="37"/>
  <c r="AJ95" i="37"/>
  <c r="AJ94" i="37"/>
  <c r="M89" i="37"/>
  <c r="M91" i="37" s="1"/>
  <c r="M93" i="37" s="1"/>
  <c r="M95" i="37"/>
  <c r="M94" i="37"/>
  <c r="CF95" i="54"/>
  <c r="CF94" i="54"/>
  <c r="AW94" i="54"/>
  <c r="AW95" i="54"/>
  <c r="CW72" i="54"/>
  <c r="CS95" i="54"/>
  <c r="CS94" i="54"/>
  <c r="CW72" i="37"/>
  <c r="CS94" i="37"/>
  <c r="CS95" i="37"/>
  <c r="O93" i="36"/>
  <c r="S91" i="36"/>
  <c r="S93" i="36" s="1"/>
  <c r="AK89" i="36"/>
  <c r="AK91" i="36" s="1"/>
  <c r="AK93" i="36" s="1"/>
  <c r="AK96" i="36"/>
  <c r="CF89" i="54"/>
  <c r="CI94" i="53"/>
  <c r="CI95" i="53"/>
  <c r="CM72" i="53"/>
  <c r="AE89" i="37"/>
  <c r="AE95" i="37"/>
  <c r="AE94" i="37"/>
  <c r="CW89" i="53"/>
  <c r="CW91" i="53" s="1"/>
  <c r="CW93" i="53" s="1"/>
  <c r="CW96" i="53"/>
  <c r="BD93" i="36"/>
  <c r="BH91" i="36"/>
  <c r="BH93" i="36" s="1"/>
  <c r="M94" i="36" l="1"/>
  <c r="M95" i="36"/>
  <c r="M89" i="36"/>
  <c r="M91" i="36" s="1"/>
  <c r="M93" i="36" s="1"/>
  <c r="BI95" i="37"/>
  <c r="BI94" i="37"/>
  <c r="Y89" i="37"/>
  <c r="Y91" i="37" s="1"/>
  <c r="Y93" i="37" s="1"/>
  <c r="Y95" i="37"/>
  <c r="Y94" i="37"/>
  <c r="BI95" i="36"/>
  <c r="BI94" i="36"/>
  <c r="CM89" i="53"/>
  <c r="CM91" i="53" s="1"/>
  <c r="CM93" i="53" s="1"/>
  <c r="CM95" i="53"/>
  <c r="CM94" i="53"/>
  <c r="AW89" i="37"/>
  <c r="AW91" i="37" s="1"/>
  <c r="AW93" i="37" s="1"/>
  <c r="AW94" i="37"/>
  <c r="AW95" i="37"/>
  <c r="CS72" i="36"/>
  <c r="CS89" i="36" s="1"/>
  <c r="CS91" i="36" s="1"/>
  <c r="CW89" i="54"/>
  <c r="CW91" i="54" s="1"/>
  <c r="CW93" i="54" s="1"/>
  <c r="CW95" i="54"/>
  <c r="CW94" i="54"/>
  <c r="CM95" i="37"/>
  <c r="CM94" i="37"/>
  <c r="BI89" i="36"/>
  <c r="BI91" i="36" s="1"/>
  <c r="BI93" i="36" s="1"/>
  <c r="C17" i="52"/>
  <c r="G17" i="52" s="1"/>
  <c r="CS96" i="36"/>
  <c r="B40" i="6"/>
  <c r="AK95" i="36"/>
  <c r="AK94" i="36"/>
  <c r="CW89" i="37"/>
  <c r="CW91" i="37" s="1"/>
  <c r="CW93" i="37" s="1"/>
  <c r="CW94" i="37"/>
  <c r="CW95" i="37"/>
  <c r="CR72" i="36"/>
  <c r="CN95" i="36"/>
  <c r="CN94" i="36"/>
  <c r="BI89" i="37"/>
  <c r="BI91" i="37" s="1"/>
  <c r="BI93" i="37" s="1"/>
  <c r="CR89" i="37"/>
  <c r="CR91" i="37" s="1"/>
  <c r="CR93" i="37" s="1"/>
  <c r="CR95" i="37"/>
  <c r="CR94" i="37"/>
  <c r="CW96" i="36"/>
  <c r="AK95" i="37"/>
  <c r="AK94" i="37"/>
  <c r="CM95" i="36"/>
  <c r="CM94" i="36"/>
  <c r="CW95" i="53"/>
  <c r="CW94" i="53"/>
  <c r="CR95" i="54"/>
  <c r="CR94" i="54"/>
  <c r="CR89" i="54"/>
  <c r="CR91" i="54" s="1"/>
  <c r="CR93" i="54" s="1"/>
  <c r="CR95" i="36" l="1"/>
  <c r="CR94" i="36"/>
  <c r="CR89" i="36"/>
  <c r="CR91" i="36" s="1"/>
  <c r="CR93" i="36" s="1"/>
  <c r="CS93" i="36"/>
  <c r="B10" i="13"/>
  <c r="B13" i="13" s="1"/>
  <c r="B27" i="13" s="1"/>
  <c r="B36" i="13" s="1"/>
  <c r="B40" i="13" s="1"/>
  <c r="C39" i="13" s="1"/>
  <c r="C40" i="13" s="1"/>
  <c r="D39" i="13" s="1"/>
  <c r="D40" i="13" s="1"/>
  <c r="E39" i="13" s="1"/>
  <c r="E40" i="13" s="1"/>
  <c r="C18" i="52"/>
  <c r="G18" i="52" s="1"/>
  <c r="G21" i="52" s="1"/>
  <c r="B14" i="6"/>
  <c r="B35" i="6"/>
  <c r="B13" i="6"/>
  <c r="B15" i="6"/>
  <c r="CW72" i="36"/>
  <c r="C16" i="52"/>
  <c r="G16" i="52" s="1"/>
  <c r="CS95" i="36"/>
  <c r="CS94" i="36"/>
  <c r="B38" i="6"/>
  <c r="CW95" i="36" l="1"/>
  <c r="CW94" i="36"/>
  <c r="CW89" i="36"/>
  <c r="CW91" i="36" s="1"/>
  <c r="CW93" i="36" s="1"/>
</calcChain>
</file>

<file path=xl/sharedStrings.xml><?xml version="1.0" encoding="utf-8"?>
<sst xmlns="http://schemas.openxmlformats.org/spreadsheetml/2006/main" count="6475" uniqueCount="1658">
  <si>
    <t>Reporting Period:</t>
  </si>
  <si>
    <t>Actual</t>
  </si>
  <si>
    <t>Net Worth</t>
  </si>
  <si>
    <t>Cash</t>
  </si>
  <si>
    <t>Working Capital</t>
  </si>
  <si>
    <t>Total Current Assets</t>
  </si>
  <si>
    <t>Property and Equipment</t>
  </si>
  <si>
    <t>Total Assets</t>
  </si>
  <si>
    <t>Current Liabilities</t>
  </si>
  <si>
    <t>Other Liabilities</t>
  </si>
  <si>
    <t>Total Liabilities</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</si>
  <si>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</si>
  <si>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</si>
  <si>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</si>
  <si>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</si>
  <si>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</si>
  <si>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</si>
  <si>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</si>
  <si>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</si>
  <si>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</si>
  <si>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</si>
  <si>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</si>
  <si>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</si>
  <si>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</si>
  <si>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</si>
  <si>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</si>
  <si>
    <t>Provider Name:</t>
  </si>
  <si>
    <t>Statement As Of:</t>
  </si>
  <si>
    <t>Prepared By:</t>
  </si>
  <si>
    <t>Date Prepared:</t>
  </si>
  <si>
    <t>Current Assets</t>
  </si>
  <si>
    <t xml:space="preserve">            -</t>
  </si>
  <si>
    <t>-</t>
  </si>
  <si>
    <t>Total Other Assets</t>
  </si>
  <si>
    <t>Total Property and Equipment</t>
  </si>
  <si>
    <t>=</t>
  </si>
  <si>
    <t>Liabilities</t>
  </si>
  <si>
    <t>Total Current Liabilities</t>
  </si>
  <si>
    <t>Total Other Liabilities</t>
  </si>
  <si>
    <t>Total Net Worth Excluding Non-Admitted Assets</t>
  </si>
  <si>
    <t>Total Liabilities and Net Worth Excluding Non-Admitted Assets</t>
  </si>
  <si>
    <t>Total Net Worth Including Non-Admitted Assets</t>
  </si>
  <si>
    <t>Total Liabilities and Net Worth Including Non-Admitted Assets</t>
  </si>
  <si>
    <t>Member Months</t>
  </si>
  <si>
    <t>Total Premium Revenue</t>
  </si>
  <si>
    <t>Total Revenue</t>
  </si>
  <si>
    <t>Total Expenses</t>
  </si>
  <si>
    <t>Profit Margin</t>
  </si>
  <si>
    <t>Administrative Expense Ratio</t>
  </si>
  <si>
    <t>Net Income From Operations</t>
  </si>
  <si>
    <t>Net Cash Flow from Operations</t>
  </si>
  <si>
    <t>Sources (Uses) of Cash</t>
  </si>
  <si>
    <t>Restricted Cash</t>
  </si>
  <si>
    <t>Prepaid Expenses</t>
  </si>
  <si>
    <t>Accounts Payable</t>
  </si>
  <si>
    <t>Medical Expense Payable</t>
  </si>
  <si>
    <t>Total Sources (Uses) of Cash</t>
  </si>
  <si>
    <t>Net Cash from Operating Activities</t>
  </si>
  <si>
    <t>Cash Flow from Investing Activities</t>
  </si>
  <si>
    <t>Cash Flow from Financing Activities</t>
  </si>
  <si>
    <t>Net Increase (Decrease) in Cash</t>
  </si>
  <si>
    <t>Beginning Cash</t>
  </si>
  <si>
    <t>Ending Cash</t>
  </si>
  <si>
    <t>FINANCIAL INDICATORS</t>
  </si>
  <si>
    <t>Qt. 1 YTD</t>
  </si>
  <si>
    <t>Qt. 2 YTD</t>
  </si>
  <si>
    <t>Qt. 3 YTD</t>
  </si>
  <si>
    <t>Qt. 4 YTD</t>
  </si>
  <si>
    <t>N/A</t>
  </si>
  <si>
    <t>RATE OF RETURN</t>
  </si>
  <si>
    <t>Assets</t>
  </si>
  <si>
    <t>Revenue</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</si>
  <si>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</si>
  <si>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</si>
  <si>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</si>
  <si>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</si>
  <si>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</si>
  <si>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</si>
  <si>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</si>
  <si>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</si>
  <si>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</si>
  <si>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</si>
  <si>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</si>
  <si>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</si>
  <si>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</si>
  <si>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</si>
  <si>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</si>
  <si>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</si>
  <si>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</si>
  <si>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</si>
  <si>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</si>
  <si>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</si>
  <si>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Notes</t>
  </si>
  <si>
    <t>*IBNR - Incurred But Not yet Reported</t>
  </si>
  <si>
    <t>**PMPM - Per Member Per Month</t>
  </si>
  <si>
    <t>When reporting current and prior quarters, please change "Projected" to "Actual".</t>
  </si>
  <si>
    <t>Actual Balance Sheet</t>
  </si>
  <si>
    <t>Quarter 3</t>
  </si>
  <si>
    <t>Quarter 4</t>
  </si>
  <si>
    <t>Difference</t>
  </si>
  <si>
    <t>Actual Financial Ratios</t>
  </si>
  <si>
    <t>Quick Ratio</t>
  </si>
  <si>
    <t>Requirement Amount</t>
  </si>
  <si>
    <t>greater than zero</t>
  </si>
  <si>
    <t>a.  Calculation of the Requirement</t>
  </si>
  <si>
    <t>b.  Satisfaction of the Requirement</t>
  </si>
  <si>
    <t>Quarterly Medical Expenses</t>
  </si>
  <si>
    <t>Net Worth Used to Meet Insolvency Requirement</t>
  </si>
  <si>
    <t>Insolvency Reserve Restricted Cash Amount</t>
  </si>
  <si>
    <t>Restricted Cash Amount Used to Meet Insolvency Requirement</t>
  </si>
  <si>
    <t>Meets Insolvency Reserve Requirement</t>
  </si>
  <si>
    <t>Method Used to Meet Insolvency Reserve Requirement</t>
  </si>
  <si>
    <t>[Yes or No?]</t>
  </si>
  <si>
    <t>Amount Used</t>
  </si>
  <si>
    <t>Quarter 1</t>
  </si>
  <si>
    <t>July - September</t>
  </si>
  <si>
    <t>Covered Services Performance Bond</t>
  </si>
  <si>
    <t>Quarter 2</t>
  </si>
  <si>
    <t>October - December</t>
  </si>
  <si>
    <t xml:space="preserve">Insolvency Reserve Restricted Cash </t>
  </si>
  <si>
    <t>January - March</t>
  </si>
  <si>
    <t>April - June</t>
  </si>
  <si>
    <t>Note:</t>
  </si>
  <si>
    <t>Income Statement, Balance Sheet, Cash Flow Report, and Restricted Cash Amount documentation are required to verify amounts used in this worksheet.</t>
  </si>
  <si>
    <r>
      <t xml:space="preserve">Total </t>
    </r>
    <r>
      <rPr>
        <sz val="10"/>
        <rFont val="Arial"/>
        <family val="2"/>
      </rPr>
      <t>(Meets Requirement)</t>
    </r>
  </si>
  <si>
    <t>Q1</t>
  </si>
  <si>
    <t>Q2</t>
  </si>
  <si>
    <t>Q3</t>
  </si>
  <si>
    <t>Q4</t>
  </si>
  <si>
    <t>Cash Requirement Met?</t>
  </si>
  <si>
    <t>Total Allowed Assets *</t>
  </si>
  <si>
    <t>Reinsurance Recoveries</t>
  </si>
  <si>
    <t>Other Revenue</t>
  </si>
  <si>
    <t>Coordination of Benefits (COB)</t>
  </si>
  <si>
    <t>Sanctions</t>
  </si>
  <si>
    <t>Total Other Revenue</t>
  </si>
  <si>
    <t>NOTES TO FINANCIAL REPORTS</t>
  </si>
  <si>
    <t>FOR THE THREE MONTHS ENDING ________________________</t>
  </si>
  <si>
    <t>FOR</t>
  </si>
  <si>
    <t/>
  </si>
  <si>
    <t>Aggregate Write-Ins for Current Assets</t>
  </si>
  <si>
    <r>
      <t>Aggregate Write-Ins for Other Assets</t>
    </r>
    <r>
      <rPr>
        <sz val="10"/>
        <rFont val="Arial"/>
        <family val="2"/>
      </rPr>
      <t xml:space="preserve"> </t>
    </r>
  </si>
  <si>
    <t>Aggregate Write-ins for Current Liabilities</t>
  </si>
  <si>
    <t>Aggregate Write-Ins for Other Liabilities</t>
  </si>
  <si>
    <t>Add Back Depreciation and Amortization</t>
  </si>
  <si>
    <t>Premium and Reinsurance Recovery Receivable</t>
  </si>
  <si>
    <t>Other Assets</t>
  </si>
  <si>
    <t>Unearned Premiums</t>
  </si>
  <si>
    <t>Due to/from Affiliates</t>
  </si>
  <si>
    <t>(Additions)/Disposal of Fixed Assets</t>
  </si>
  <si>
    <t>Pharmacy</t>
  </si>
  <si>
    <t>Balance Sheet (projected)</t>
  </si>
  <si>
    <t>Please provide any applicable notes to the financial reports.</t>
  </si>
  <si>
    <t>Line # from Quarterly Report</t>
  </si>
  <si>
    <t>Term</t>
  </si>
  <si>
    <t>Definition</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</si>
  <si>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</si>
  <si>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</si>
  <si>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0007-0010</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</si>
  <si>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</si>
  <si>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Investments that are expected to be held longer than one year.</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</si>
  <si>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</si>
  <si>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</si>
  <si>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Real estate owned by the Contractor.</t>
  </si>
  <si>
    <t>Medical equipment, office equipment, data processing hardware and software (where permitted) and furniture owned by the Contractor, as well as similar assets held under capital leases.</t>
  </si>
  <si>
    <t>Estimated unreported referral claims. Exclude RBUCs.</t>
  </si>
  <si>
    <t>0027-0029</t>
  </si>
  <si>
    <t>Aggregate Write-Ins For Other Net Worth Items</t>
  </si>
  <si>
    <t>Income from COB and Subrogation. Alternatively, COB for a particular claim may be recognized as a negative claim expense.</t>
  </si>
  <si>
    <t>Income from the settlement of claims resulting from a policy with a private reinsurance carrier.</t>
  </si>
  <si>
    <t>Revenue from sources not covered in the previous revenue accounts.</t>
  </si>
  <si>
    <t>All expenses for administrative services including compensation and fringe benefits for personnel time devoted to or in direct support of administration. Include expenses for management contracts. Do not include marketing expenses here.</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</si>
  <si>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</si>
  <si>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0041-0044</t>
  </si>
  <si>
    <t>0048-0051</t>
  </si>
  <si>
    <t>0058-0061</t>
  </si>
  <si>
    <t>Meets contractual requirement?</t>
  </si>
  <si>
    <t>Financial Ratios (Projected)</t>
  </si>
  <si>
    <t>Purpose</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</si>
  <si>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</si>
  <si>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Total revenue (the sum of lines 0005 and 0011).</t>
  </si>
  <si>
    <t xml:space="preserve">Quarter </t>
  </si>
  <si>
    <t>Due date</t>
  </si>
  <si>
    <t>Enrollment</t>
  </si>
  <si>
    <t xml:space="preserve">Total </t>
  </si>
  <si>
    <t>Dental</t>
  </si>
  <si>
    <t>Medical</t>
  </si>
  <si>
    <t>Outpatient</t>
  </si>
  <si>
    <t>Inpatient</t>
  </si>
  <si>
    <t>Total</t>
  </si>
  <si>
    <t xml:space="preserve">Dental </t>
  </si>
  <si>
    <t>Periods of service</t>
  </si>
  <si>
    <t>Other Revenue - Medicaid</t>
  </si>
  <si>
    <t>Other Revenue - Medicare</t>
  </si>
  <si>
    <t>Total Medicare Premiums</t>
  </si>
  <si>
    <t>Total Medicaid Premiums</t>
  </si>
  <si>
    <t>Medicare Part D (Prescription Drug)</t>
  </si>
  <si>
    <t>Medicare Part D (LICS &amp; Reinsurance)</t>
  </si>
  <si>
    <t>Total Member Months</t>
  </si>
  <si>
    <t>PMPM</t>
  </si>
  <si>
    <t>Admits</t>
  </si>
  <si>
    <t>Days/Visits/Quantity</t>
  </si>
  <si>
    <t>Total Expense</t>
  </si>
  <si>
    <t>Admits per 1000</t>
  </si>
  <si>
    <t>Average Length of Stay</t>
  </si>
  <si>
    <t>Days/Visits per 1000</t>
  </si>
  <si>
    <t>Average Cost per Day/Visit</t>
  </si>
  <si>
    <t>Utilization</t>
  </si>
  <si>
    <t>All Rating Categories</t>
  </si>
  <si>
    <t>Line</t>
  </si>
  <si>
    <t>#</t>
  </si>
  <si>
    <t>Laboratory, Radiology, Testing</t>
  </si>
  <si>
    <t>Institutional Long Term Care</t>
  </si>
  <si>
    <t>Hospice</t>
  </si>
  <si>
    <t>Care Management</t>
  </si>
  <si>
    <t>HEALTH CARE CATEGORIES OF SERVICE</t>
  </si>
  <si>
    <t>Medicare Part A (Hospital)/Part B (Medical)</t>
  </si>
  <si>
    <t>Professional</t>
  </si>
  <si>
    <t>EXPENSE</t>
  </si>
  <si>
    <t>Vision</t>
  </si>
  <si>
    <t>Line - Definition</t>
  </si>
  <si>
    <t>Financial Line - Form Display</t>
  </si>
  <si>
    <t>Therapy</t>
  </si>
  <si>
    <t>Medical Equipment</t>
  </si>
  <si>
    <t>Health Care Quality Improvements</t>
  </si>
  <si>
    <t>Reinsurance Expenses/Recoveries</t>
  </si>
  <si>
    <t>Individual evaluation and treatment of physical, occupational, and speech/hearing or other assistive technology device, comprehensive evaluation, and group therapy.</t>
  </si>
  <si>
    <t>IBNR</t>
  </si>
  <si>
    <t>Provide a certification by your health plan's Chief Financial Officer that the experience reported in this Financial Reporting Template is accurate and that any assumptions are reasonable.</t>
  </si>
  <si>
    <t xml:space="preserve">Medical Categories of Service </t>
  </si>
  <si>
    <t>Paid Claims</t>
  </si>
  <si>
    <t>Medical Adjustments</t>
  </si>
  <si>
    <t>Final Incurred</t>
  </si>
  <si>
    <t>Non-Medical</t>
  </si>
  <si>
    <t>Notes for Medical Adjustments:</t>
  </si>
  <si>
    <t>Column Descriptions</t>
  </si>
  <si>
    <t>Medicare Paid</t>
  </si>
  <si>
    <t>Medicaid Paid</t>
  </si>
  <si>
    <t>Reinsurance</t>
  </si>
  <si>
    <t>Management Fees</t>
  </si>
  <si>
    <t>Compensation</t>
  </si>
  <si>
    <t>ASAPS</t>
  </si>
  <si>
    <t>Reporting Period</t>
  </si>
  <si>
    <t>TOTAL $ YTD</t>
  </si>
  <si>
    <t>Medicare</t>
  </si>
  <si>
    <t>Medicaid</t>
  </si>
  <si>
    <t>Payor</t>
  </si>
  <si>
    <t>Grand Total $'s</t>
  </si>
  <si>
    <t>Line #</t>
  </si>
  <si>
    <t>Prepared by:</t>
  </si>
  <si>
    <t>Statement as of:</t>
  </si>
  <si>
    <t xml:space="preserve">Provider Name:  </t>
  </si>
  <si>
    <t>Total Member Months for Period</t>
  </si>
  <si>
    <t>Hospital Inpatient</t>
  </si>
  <si>
    <t>Behavioral Health (BH) Hospital Inpatient</t>
  </si>
  <si>
    <t>Hospital Outpatient</t>
  </si>
  <si>
    <t>Behavioral Health (BH) Hospital Outpatient</t>
  </si>
  <si>
    <t>Transportation</t>
  </si>
  <si>
    <t>Other Miscellaneous</t>
  </si>
  <si>
    <t xml:space="preserve">Rating Category Definitions </t>
  </si>
  <si>
    <t>Rating Category</t>
  </si>
  <si>
    <t>Rate Cell</t>
  </si>
  <si>
    <t>Description</t>
  </si>
  <si>
    <t>MLR Calculation Allowable Expense</t>
  </si>
  <si>
    <t>Administrative cost and training fees related to care coordination provided by a licensed clinical staff, GSSC, ASAP or other delegated subcontractor.</t>
  </si>
  <si>
    <t>Fraud Reduction Recoveries</t>
  </si>
  <si>
    <t>Lesser of Fraud Reduction Recoveries or Expense</t>
  </si>
  <si>
    <t>Fraud Reduction Expenses</t>
  </si>
  <si>
    <t>Other Fraud, Waste, and Abuse Activities</t>
  </si>
  <si>
    <t>Report Submission Type:  Quarterly</t>
  </si>
  <si>
    <t xml:space="preserve">Medicare Paid </t>
  </si>
  <si>
    <t xml:space="preserve">Medicaid Paid </t>
  </si>
  <si>
    <t>Final Incurred* Should tie to Income Statement</t>
  </si>
  <si>
    <t xml:space="preserve">Reinsurance </t>
  </si>
  <si>
    <t>MEDICAL EXPENSES</t>
  </si>
  <si>
    <t>Medical Expenses (inclusive of IBNR)</t>
  </si>
  <si>
    <t>Recoveries for fraud reduction. Enter recoveries as negative. Do not include fraud recoveries in medical expenses categories above.</t>
  </si>
  <si>
    <t>Administrative activities related to health care quality assurance and improvements.</t>
  </si>
  <si>
    <t>Occupancy, Depreciation, and Amortization</t>
  </si>
  <si>
    <t>Report interest on loans, incurred during the period.</t>
  </si>
  <si>
    <t>Education/Outreach and Marketing</t>
  </si>
  <si>
    <t>Affiliate Administration Services</t>
  </si>
  <si>
    <t>Administrative expenses for program integrity activities other than fraud reduction.</t>
  </si>
  <si>
    <t>Subcontracted/Delegated Administrative Services</t>
  </si>
  <si>
    <t>Administrative portion of other delegated administrative expenses.</t>
  </si>
  <si>
    <t>Other Administration Expenses</t>
  </si>
  <si>
    <t>The professional care of the eyes for purposes of diagnosing and treating all pathological conditions. Includes eye examinations, vision training, prescriptions, and glasses and contact lenses.</t>
  </si>
  <si>
    <t>Include services for providing emergent and non-emergent medical transportation.</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</si>
  <si>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</si>
  <si>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</si>
  <si>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Cash and cash equivalents</t>
  </si>
  <si>
    <t>Short-term Investments</t>
  </si>
  <si>
    <t>Interest Receivable</t>
  </si>
  <si>
    <t>Medicaid Reinsurance Recovery Receivable</t>
  </si>
  <si>
    <t>Escrow Account Balance</t>
  </si>
  <si>
    <t>Amounts Due from Affiliates</t>
  </si>
  <si>
    <t>Loan Escrow</t>
  </si>
  <si>
    <t>Long-Term Investments</t>
  </si>
  <si>
    <t>Intangible Investments and Goodwill</t>
  </si>
  <si>
    <t>Restricted Assets</t>
  </si>
  <si>
    <t>Aggregate Write-Ins for Other Assets</t>
  </si>
  <si>
    <t>Land</t>
  </si>
  <si>
    <t>Building and Improvements</t>
  </si>
  <si>
    <t>Construction In Progress</t>
  </si>
  <si>
    <t>Furniture and Equipment</t>
  </si>
  <si>
    <t>Leasehold Improvements</t>
  </si>
  <si>
    <t>Aggregate Write-Ins for Other Equipment</t>
  </si>
  <si>
    <t>Claims Payable</t>
  </si>
  <si>
    <t>Accrued Inpatient Claims (Not Reported)</t>
  </si>
  <si>
    <t>Accrued Physician Claims (Not Reported)</t>
  </si>
  <si>
    <t>Accrued Referral Claims (Not Reported)</t>
  </si>
  <si>
    <t>Accrued Other Medical</t>
  </si>
  <si>
    <t>Accrued Medical Incentive Pool</t>
  </si>
  <si>
    <t>Loans and Notes Payable</t>
  </si>
  <si>
    <t>Aggregate Write-Ins for Current Liabilities</t>
  </si>
  <si>
    <t>Loans and Notes</t>
  </si>
  <si>
    <t>Amounts Due to Affiliates</t>
  </si>
  <si>
    <t>Donated Capital</t>
  </si>
  <si>
    <t>Retained Earnings (Deficit)</t>
  </si>
  <si>
    <t>Paid In Surplus</t>
  </si>
  <si>
    <t>Contingent Reserve Requirement</t>
  </si>
  <si>
    <t>Unassigned Surplus</t>
  </si>
  <si>
    <t>Patient Contribution to Care</t>
  </si>
  <si>
    <t>Long Term</t>
  </si>
  <si>
    <t>Interest earned but not yet received.</t>
  </si>
  <si>
    <t>Accrued reinsurance receivable amounts due to contractual agreements with reinsurance contractors, if applicable.</t>
  </si>
  <si>
    <t>Paid expenses for future periods.</t>
  </si>
  <si>
    <t>The total of all write-ins for current assets.</t>
  </si>
  <si>
    <t>Amounts in Escrow Accounts.</t>
  </si>
  <si>
    <t>Amounts due from Loan Escrow.</t>
  </si>
  <si>
    <t>Gross Value of Intangible Investments and Goodwill.</t>
  </si>
  <si>
    <t>The total of all write-ins for other assets.</t>
  </si>
  <si>
    <t>Capitalized improvements to facilities not owned by the Contractor.</t>
  </si>
  <si>
    <t>The total of all depreciation and amortization accounts relating to the various fixed asset accounts.</t>
  </si>
  <si>
    <t>Total of Current Assets, Other Assets, and Net Property and Equipment.</t>
  </si>
  <si>
    <t>Amounts due to creditors for the acquisition of goods and services (trade and administrative vendors) on a credit basis. Exclude amounts due to providers related to the delivery of health care services.</t>
  </si>
  <si>
    <t>Estimated unreported inpatient claims. Exclude RBUCs.</t>
  </si>
  <si>
    <t>Estimated unreported physician claims. Exclude RBUCs.</t>
  </si>
  <si>
    <t>Estimated other medical expenses.</t>
  </si>
  <si>
    <t>Premiums paid to health plan for future periods of coverage.</t>
  </si>
  <si>
    <t>Show current liabilities not included in other current liability categories.</t>
  </si>
  <si>
    <t>Total of Current Liability Categories (Lines 0032-0044).</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</si>
  <si>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</si>
  <si>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Show other liabilities of long-term nature.</t>
  </si>
  <si>
    <t>Total of Other Liability.</t>
  </si>
  <si>
    <t>Total of Current Liabilities and Other Liabilities.</t>
  </si>
  <si>
    <t>Cumulative earnings or deficit from operations, net of reserves and restricted funds.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</si>
  <si>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</si>
  <si>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Include the undistributed and unappropriated amount of earned surplus. Beginning retained earnings for a new fiscal year (FY) should remain constant during the FY.</t>
  </si>
  <si>
    <t>Refer to Medical Services Definitions Tab.</t>
  </si>
  <si>
    <t>Expenses related to events where DMAHS finds the contractor to be out of compliance with the program standards, performance standards, or the terms and conditions of the Medicaid managed care contract.</t>
  </si>
  <si>
    <t>Expenses incurred to reduce fraud and recover improper payments due to fraud.</t>
  </si>
  <si>
    <t>Enter beginning cash balance for Q1 of the reporting year.</t>
  </si>
  <si>
    <t>Paid claims expenses that are the responsibility of Medicare.</t>
  </si>
  <si>
    <t>Paid claims expenses that are the responsibility of Medicaid.</t>
  </si>
  <si>
    <t>IBNR (Incurred But Not Reported) represents the estimated liability for claims that are anticipated but have not been reported to the health plan as of the financial date and the liability for claims reported but unpaid as of the financial date.</t>
  </si>
  <si>
    <t>Reinsurance – includes reinsurance expenses and recoveries.</t>
  </si>
  <si>
    <t>Reported but unpaid claims (RBUCs). Exclude unreported claims.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</si>
  <si>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</si>
  <si>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Total Medical Expenses</t>
  </si>
  <si>
    <t>Total MLR Calculation Allowable Expenses</t>
  </si>
  <si>
    <t>Administrative Expenses</t>
  </si>
  <si>
    <t>Total Administrative Expenses</t>
  </si>
  <si>
    <t>Increase (Decrease) in Temp Restricted Net Assets</t>
  </si>
  <si>
    <t>Covered Service</t>
  </si>
  <si>
    <t>Medicare Primary</t>
  </si>
  <si>
    <t>Medicaid Primary</t>
  </si>
  <si>
    <t>Coding Changes (Adds/Changes/ Remove)</t>
  </si>
  <si>
    <t xml:space="preserve">Procedure Code/Bill Type </t>
  </si>
  <si>
    <t>Adult Day Health</t>
  </si>
  <si>
    <t>X</t>
  </si>
  <si>
    <t>Adult Foster Care</t>
  </si>
  <si>
    <t>Ambulance</t>
  </si>
  <si>
    <t>Ambulatory Surgery</t>
  </si>
  <si>
    <t>Anesthesia</t>
  </si>
  <si>
    <t>00100-01999</t>
  </si>
  <si>
    <t>Behavioral Health Diversionary Services</t>
  </si>
  <si>
    <t>S9484-S9485</t>
  </si>
  <si>
    <t>H2012</t>
  </si>
  <si>
    <t>H0015</t>
  </si>
  <si>
    <t>98940-98943</t>
  </si>
  <si>
    <t xml:space="preserve">Community Based Services </t>
  </si>
  <si>
    <t>99495-99496</t>
  </si>
  <si>
    <t>S5135, S5136</t>
  </si>
  <si>
    <t>S5170</t>
  </si>
  <si>
    <t>S5175</t>
  </si>
  <si>
    <t>S5165</t>
  </si>
  <si>
    <t>Day Habilitation</t>
  </si>
  <si>
    <t>D0100-D9999</t>
  </si>
  <si>
    <t>Renal Dialysis Services</t>
  </si>
  <si>
    <t xml:space="preserve">Durable Medical Equipment </t>
  </si>
  <si>
    <t>DME-Medicare Covered</t>
  </si>
  <si>
    <t>DME-Medicaid Covered</t>
  </si>
  <si>
    <t>Oxygen and Respiratory Therapy Equipment</t>
  </si>
  <si>
    <t>Hearing Aid Services</t>
  </si>
  <si>
    <t>Not Covered by Medicare</t>
  </si>
  <si>
    <t>Medicaid coverage more expansive</t>
  </si>
  <si>
    <t>Home Health</t>
  </si>
  <si>
    <t>Inpatient Hospital</t>
  </si>
  <si>
    <r>
      <t>·</t>
    </r>
    <r>
      <rPr>
        <sz val="7"/>
        <color rgb="FF000000"/>
        <rFont val="Times New Roman"/>
        <family val="1"/>
      </rPr>
      <t xml:space="preserve">         </t>
    </r>
    <r>
      <rPr>
        <sz val="10"/>
        <color rgb="FF000000"/>
        <rFont val="Arial"/>
        <family val="2"/>
      </rPr>
      <t>ACUTE INPATIENT HOSPITAL (70)</t>
    </r>
  </si>
  <si>
    <t>*See above</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</si>
  <si>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</si>
  <si>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</si>
  <si>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r>
      <t>·</t>
    </r>
    <r>
      <rPr>
        <sz val="7"/>
        <color rgb="FF000000"/>
        <rFont val="Times New Roman"/>
        <family val="1"/>
      </rPr>
      <t xml:space="preserve">         </t>
    </r>
    <r>
      <rPr>
        <sz val="10"/>
        <color rgb="FF000000"/>
        <rFont val="Arial"/>
        <family val="2"/>
      </rPr>
      <t>SEMI-ACUTE INPATIENT HOSPITAL (74)</t>
    </r>
  </si>
  <si>
    <t>Laboratory</t>
  </si>
  <si>
    <t>80047-89999</t>
  </si>
  <si>
    <t>Orthotics</t>
  </si>
  <si>
    <t>Physician (All: Primary &amp; Specialty)</t>
  </si>
  <si>
    <t>Audiologist</t>
  </si>
  <si>
    <t>92550-92700</t>
  </si>
  <si>
    <t>Podiatry</t>
  </si>
  <si>
    <t>Private Duty Nursing</t>
  </si>
  <si>
    <t>T1000</t>
  </si>
  <si>
    <t>Radiology and Diagnostic Tests</t>
  </si>
  <si>
    <t>Therapies</t>
  </si>
  <si>
    <t>92002-92287, V2100-V2799</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</si>
  <si>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</si>
  <si>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</si>
  <si>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</si>
  <si>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Column L</t>
  </si>
  <si>
    <t>Premium Receivable - net</t>
  </si>
  <si>
    <t>Aggregate Write-Ins For Other Net Worth items</t>
  </si>
  <si>
    <t>Total of Current Assets (lines 0001-0010).</t>
  </si>
  <si>
    <t>Total of Other Assets (lines 0012-0020).</t>
  </si>
  <si>
    <t>Total of Property and Equipment Categories (lines 0022-0029).</t>
  </si>
  <si>
    <t>Enter amounts attributable to current projects under construction, where the asset has not yet been placed into service. Amounts of $100,000 or greater, individually or in aggregate must provide a detailed explanation in the notes to the financial reports.</t>
  </si>
  <si>
    <t>Contractually required capital reserves.</t>
  </si>
  <si>
    <t>Show net worth items not included in other net worth categories.</t>
  </si>
  <si>
    <t>Sum of Total Liabilities and Total Net Worth Excluding Non-Admitted Assets (Lines 0053 and 0063).</t>
  </si>
  <si>
    <t>Total Assets minus Total Liabilities (line 0031 minus line 0053).</t>
  </si>
  <si>
    <t>Sum of Total Liabilities and Total Net Worth Included Non-Admitted Assets (Lines 0053 and 0065).</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</si>
  <si>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</si>
  <si>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</si>
  <si>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</si>
  <si>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</si>
  <si>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t>These are case/care management related services provided by a licensed clinical staff, GSSC or ASAP contract, excluding all administration and training fees related to care management.</t>
  </si>
  <si>
    <t>Care Management (Internal/Administrative)</t>
  </si>
  <si>
    <t>Qtr</t>
  </si>
  <si>
    <t xml:space="preserve">Medical Capitation </t>
  </si>
  <si>
    <t>Region</t>
  </si>
  <si>
    <t>Totals</t>
  </si>
  <si>
    <t xml:space="preserve">. . . Month in Which Service Provided . . . </t>
  </si>
  <si>
    <t>Month of payment</t>
  </si>
  <si>
    <t>Total Paid by  Month</t>
  </si>
  <si>
    <t>Pharmacy Rebates</t>
  </si>
  <si>
    <t>Current Estimate of Remaining Liability (Claims Incurred But Not Reported)</t>
  </si>
  <si>
    <t>An estimate of incurred but not reported medical claims, divided into Inpatient, Outpatient, Physician, Pharmacy, and Other Payments.</t>
  </si>
  <si>
    <t>Expense Category</t>
  </si>
  <si>
    <t>*If a due date falls on a weekend or a State recognized holiday, reports will be due the following business day.</t>
  </si>
  <si>
    <t>Months Before 29th Prior Month</t>
  </si>
  <si>
    <t>Schedule 10</t>
  </si>
  <si>
    <t>Schedule 9</t>
  </si>
  <si>
    <t>Schedule 8</t>
  </si>
  <si>
    <t>Schedule 7</t>
  </si>
  <si>
    <t>Schedule 6</t>
  </si>
  <si>
    <t>Schedule 5</t>
  </si>
  <si>
    <t>Schedule 4</t>
  </si>
  <si>
    <t>Schedule 3</t>
  </si>
  <si>
    <t>Schedule 2</t>
  </si>
  <si>
    <t>Schedule 1</t>
  </si>
  <si>
    <t>Schedule 1: Enrollment (Restated Basis)</t>
  </si>
  <si>
    <t>Schedule 2: Balance Sheet (Reported Basis)</t>
  </si>
  <si>
    <t>These Statements are on Both a Reported and Restated Basis</t>
  </si>
  <si>
    <t>This Report is on a Restated Basis</t>
  </si>
  <si>
    <t>This Report is on a Reported Basis</t>
  </si>
  <si>
    <t>60 days after the end of the reporting period</t>
  </si>
  <si>
    <t>Schedule 4: Footnotes</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</si>
  <si>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</si>
  <si>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</si>
  <si>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</si>
  <si>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</si>
  <si>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</si>
  <si>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</si>
  <si>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</si>
  <si>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</si>
  <si>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</si>
  <si>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</si>
  <si>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</si>
  <si>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</si>
  <si>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</si>
  <si>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</si>
  <si>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</si>
  <si>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</si>
  <si>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</si>
  <si>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</si>
  <si>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</si>
  <si>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</si>
  <si>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</si>
  <si>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</si>
  <si>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</si>
  <si>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</si>
  <si>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</si>
  <si>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</si>
  <si>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</si>
  <si>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</si>
  <si>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</si>
  <si>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</si>
  <si>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</si>
  <si>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</si>
  <si>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</si>
  <si>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</si>
  <si>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</si>
  <si>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</si>
  <si>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</si>
  <si>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</si>
  <si>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</si>
  <si>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</si>
  <si>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</si>
  <si>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</si>
  <si>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Describe the nature of any significant fluctuations for amounts reported in the lag reports. Include detail on which lag report the fluctuation is shown and the line item where it is reported.</t>
  </si>
  <si>
    <t>Footnote 16</t>
  </si>
  <si>
    <t>Pay for Performance Arrangements</t>
  </si>
  <si>
    <t>Footnote 17</t>
  </si>
  <si>
    <t>Premium Deficiency Reserves and Methodology</t>
  </si>
  <si>
    <t>Report the amounts of premium deficiency reserve at the end of the period and the methodology used in developing the balance.</t>
  </si>
  <si>
    <t>Footnote 18</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</si>
  <si>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</si>
  <si>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</si>
  <si>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Schedule 6: Medical Expense Summary (Restated Basis)</t>
  </si>
  <si>
    <t>Schedule 12: Certification</t>
  </si>
  <si>
    <t>Quarterly financial footnote disclosures</t>
  </si>
  <si>
    <t>Mark as N/A if no changes have occurred</t>
  </si>
  <si>
    <t>Footnote disclosures</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</si>
  <si>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</si>
  <si>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</si>
  <si>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</si>
  <si>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</si>
  <si>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</si>
  <si>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</si>
  <si>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</si>
  <si>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IP-BH (11*)</t>
  </si>
  <si>
    <t>ICD 9: 290–31999</t>
  </si>
  <si>
    <t xml:space="preserve">Behavioral Health (BH) Hospital Inpatient </t>
  </si>
  <si>
    <t>ICD10: F01 – F99 (include all applicable digits)</t>
  </si>
  <si>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</si>
  <si>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</si>
  <si>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</si>
  <si>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</si>
  <si>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</si>
  <si>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</si>
  <si>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</si>
  <si>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</si>
  <si>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</si>
  <si>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</si>
  <si>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</si>
  <si>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</si>
  <si>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</si>
  <si>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</si>
  <si>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</si>
  <si>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</si>
  <si>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</si>
  <si>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</si>
  <si>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</si>
  <si>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</si>
  <si>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</si>
  <si>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</si>
  <si>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</si>
  <si>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</si>
  <si>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</si>
  <si>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</si>
  <si>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</si>
  <si>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t xml:space="preserve">Hospital Outpatient </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</si>
  <si>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</si>
  <si>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</si>
  <si>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</si>
  <si>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</si>
  <si>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</si>
  <si>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</si>
  <si>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</si>
  <si>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</si>
  <si>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</si>
  <si>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</si>
  <si>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</si>
  <si>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</si>
  <si>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</si>
  <si>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</si>
  <si>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</si>
  <si>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</si>
  <si>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</si>
  <si>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</si>
  <si>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</si>
  <si>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</si>
  <si>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</si>
  <si>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</si>
  <si>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</si>
  <si>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t>A5</t>
  </si>
  <si>
    <t>Pharmacy/Drugs</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</si>
  <si>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</si>
  <si>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</si>
  <si>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</si>
  <si>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</si>
  <si>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</si>
  <si>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</si>
  <si>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</si>
  <si>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</si>
  <si>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</si>
  <si>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</si>
  <si>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</si>
  <si>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</si>
  <si>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</si>
  <si>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</si>
  <si>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</si>
  <si>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</si>
  <si>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</si>
  <si>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</si>
  <si>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</si>
  <si>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</si>
  <si>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</si>
  <si>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</si>
  <si>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</si>
  <si>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</si>
  <si>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</si>
  <si>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</si>
  <si>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</si>
  <si>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</si>
  <si>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</si>
  <si>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</si>
  <si>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</si>
  <si>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</si>
  <si>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</si>
  <si>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</si>
  <si>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</si>
  <si>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</si>
  <si>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</si>
  <si>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</si>
  <si>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</si>
  <si>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</si>
  <si>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</si>
  <si>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</si>
  <si>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</si>
  <si>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</si>
  <si>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</si>
  <si>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t>Behavioral Health Outpatient Services</t>
  </si>
  <si>
    <t>Diversionary Services</t>
  </si>
  <si>
    <t>Chiropractic Services - Medicare</t>
  </si>
  <si>
    <t>Care Transitions Assistance</t>
  </si>
  <si>
    <t>Chore</t>
  </si>
  <si>
    <t>Community Health Workers (CHW)</t>
  </si>
  <si>
    <t>Plan Discretion (how to direct providers to submit claims)</t>
  </si>
  <si>
    <t>Companion Service</t>
  </si>
  <si>
    <t>Day Services</t>
  </si>
  <si>
    <t>S5100-S5105</t>
  </si>
  <si>
    <t>Family Training</t>
  </si>
  <si>
    <t>S5110, S5111</t>
  </si>
  <si>
    <t>Grocery Shop &amp; Delivery</t>
  </si>
  <si>
    <t>Home Delivery Meals</t>
  </si>
  <si>
    <t>Homemaker</t>
  </si>
  <si>
    <t>S5130, S5131</t>
  </si>
  <si>
    <t>Home Modifications</t>
  </si>
  <si>
    <t>S5108, S5109</t>
  </si>
  <si>
    <t>Ind. Support and Community Habilitation</t>
  </si>
  <si>
    <t>H2015, H2016</t>
  </si>
  <si>
    <t>Laundry</t>
  </si>
  <si>
    <t>Nutritional Assessment</t>
  </si>
  <si>
    <t>H0038</t>
  </si>
  <si>
    <t>Respite Care Services</t>
  </si>
  <si>
    <t>H0045, S9125, S5150, S5151, T1005</t>
  </si>
  <si>
    <t>Supportive Home Care Aide</t>
  </si>
  <si>
    <t>Community Health Center Services</t>
  </si>
  <si>
    <t>T1015</t>
  </si>
  <si>
    <t>Dental Services - Medicaid</t>
  </si>
  <si>
    <t>Care/Case Management</t>
  </si>
  <si>
    <t>Family Planning</t>
  </si>
  <si>
    <t>Independent Nursing (Continuous Skilled)</t>
  </si>
  <si>
    <t>Acute</t>
  </si>
  <si>
    <t>Psychiatric</t>
  </si>
  <si>
    <t>Rehabilitation</t>
  </si>
  <si>
    <t>Administratively Necessary Day Services</t>
  </si>
  <si>
    <t>Nurse Midwife Services</t>
  </si>
  <si>
    <t>Nurse Practitioner Services</t>
  </si>
  <si>
    <t>Outpatient Hospital</t>
  </si>
  <si>
    <t>Cueing and Monitoring</t>
  </si>
  <si>
    <t>Prosthetics</t>
  </si>
  <si>
    <t>L5000-L8499, L8500-L9900</t>
  </si>
  <si>
    <t>Skilled Nursing Facility</t>
  </si>
  <si>
    <t>022X-SNF Inpatient Part B</t>
  </si>
  <si>
    <t>Speech and Hearing Services</t>
  </si>
  <si>
    <t>Supportive Housing (group foster care)</t>
  </si>
  <si>
    <t>Surgery</t>
  </si>
  <si>
    <t>Tobacco Cessation Services</t>
  </si>
  <si>
    <t>Occupational</t>
  </si>
  <si>
    <t>Physical</t>
  </si>
  <si>
    <t>Vision Care Services - Medicaid</t>
  </si>
  <si>
    <t>Acute Treatment Services (ATS) for Substance Use Disorders (Level III.7)</t>
  </si>
  <si>
    <t>H0011</t>
  </si>
  <si>
    <t>Clinical Support Services for Substance Abuse Disorders (Level III.5)</t>
  </si>
  <si>
    <t>T1015, H0010</t>
  </si>
  <si>
    <t>Community Crisis Stabilization</t>
  </si>
  <si>
    <t>Community Support Program (CSP)</t>
  </si>
  <si>
    <t>Emergency Services Program (ESP)</t>
  </si>
  <si>
    <t>Intensive Outpatient Program (IOP)</t>
  </si>
  <si>
    <t>Partial Hospitalization (PHP)</t>
  </si>
  <si>
    <t>Program of Assertive Community Treatment</t>
  </si>
  <si>
    <t>H0039-H0040</t>
  </si>
  <si>
    <t>Psychiatric Day Treatment</t>
  </si>
  <si>
    <t>Structured Outpatient Addiction Program (SOAP)</t>
  </si>
  <si>
    <t>HCPCS Coverage Code - A code denoting Medicare coverage status.</t>
  </si>
  <si>
    <t>HCPC</t>
  </si>
  <si>
    <t>LONG DESCRIPTION</t>
  </si>
  <si>
    <t>COV_CODE</t>
  </si>
  <si>
    <t>ADD_DATE</t>
  </si>
  <si>
    <t>ACT_EFF_DT</t>
  </si>
  <si>
    <t>A4210</t>
  </si>
  <si>
    <t>Needle-free injection device, each</t>
  </si>
  <si>
    <t>M</t>
  </si>
  <si>
    <t>A4232</t>
  </si>
  <si>
    <t>Syringe with needle for external insulin pump, sterile, 3cc</t>
  </si>
  <si>
    <t>I</t>
  </si>
  <si>
    <t>A4250</t>
  </si>
  <si>
    <t>Urine test or reagent strips or tablets (100 tablets or strips)</t>
  </si>
  <si>
    <t>A4252</t>
  </si>
  <si>
    <t>Blood ketone test or reagent strip, each</t>
  </si>
  <si>
    <t>S</t>
  </si>
  <si>
    <t>A4261</t>
  </si>
  <si>
    <t>Cervical cap for contraceptive use</t>
  </si>
  <si>
    <t>A4264</t>
  </si>
  <si>
    <t>Permanent implantable contraceptive intratubal occlusion device(s) and delivery system</t>
  </si>
  <si>
    <t>A4266</t>
  </si>
  <si>
    <t>Diaphragm for contraceptive use</t>
  </si>
  <si>
    <t>A4267</t>
  </si>
  <si>
    <t>Contraceptive supply, condom, male, each</t>
  </si>
  <si>
    <t>A4268</t>
  </si>
  <si>
    <t>Contraceptive supply, condom, female, each</t>
  </si>
  <si>
    <t>A4269</t>
  </si>
  <si>
    <t>Contraceptive supply, spermicide (e.g., foam, gel), each</t>
  </si>
  <si>
    <t>A4466</t>
  </si>
  <si>
    <t>Garment, belt, sleeve or other covering, elastic or similar stretchable material, any type, each</t>
  </si>
  <si>
    <t>A4490</t>
  </si>
  <si>
    <t>Surgical stockings above knee length, each</t>
  </si>
  <si>
    <t>A4495</t>
  </si>
  <si>
    <t>Surgical stockings thigh length, each</t>
  </si>
  <si>
    <t>A4500</t>
  </si>
  <si>
    <t>Surgical stockings below knee length, each</t>
  </si>
  <si>
    <t>A4510</t>
  </si>
  <si>
    <t>Surgical stockings full length, each</t>
  </si>
  <si>
    <t>A4520</t>
  </si>
  <si>
    <t>Incontinence garment, any type, (e.g. brief, diaper), each</t>
  </si>
  <si>
    <t>A4554</t>
  </si>
  <si>
    <t>Disposable underpads, all sizes</t>
  </si>
  <si>
    <t>A4555</t>
  </si>
  <si>
    <t>Electrode/transducer for use with electrical stimulation device used for cancer treatment, replacement only</t>
  </si>
  <si>
    <t>A4565</t>
  </si>
  <si>
    <t>Slings, dressings applied by physician-included in professional service.</t>
  </si>
  <si>
    <t>A4566</t>
  </si>
  <si>
    <t>Shoulder sling or vest design, abduction restrainer, with or without swathe control, prefabricated, includes fitting and adjustment</t>
  </si>
  <si>
    <t>A4570</t>
  </si>
  <si>
    <t>Splint</t>
  </si>
  <si>
    <t>A4575</t>
  </si>
  <si>
    <t>Topical hyperbaric oxygen chamber, disposable</t>
  </si>
  <si>
    <t>A4580</t>
  </si>
  <si>
    <t>Cast supplies (e.g. plaster)</t>
  </si>
  <si>
    <t>A4590</t>
  </si>
  <si>
    <t>Special casting material (e.g. fiberglass)</t>
  </si>
  <si>
    <t>A4611</t>
  </si>
  <si>
    <t>Battery, heavy duty; replacement for patient owned ventilator</t>
  </si>
  <si>
    <t>A4612</t>
  </si>
  <si>
    <t>Battery cables; replacement for patient-owned ventilator</t>
  </si>
  <si>
    <t>A4613</t>
  </si>
  <si>
    <t>Battery charger; replacement for patient-owned ventilator</t>
  </si>
  <si>
    <t>A4627</t>
  </si>
  <si>
    <t>Spacer, bag or reservoir, with or without mask, for use with metered dose inhaler</t>
  </si>
  <si>
    <t>A4670</t>
  </si>
  <si>
    <t>Automatic blood pressure monitor</t>
  </si>
  <si>
    <t>A6000</t>
  </si>
  <si>
    <t>Non-contact wound warming wound cover for use with the non-contact wound warming device and warming card</t>
  </si>
  <si>
    <t>A6413</t>
  </si>
  <si>
    <t>Adhesive bandage, first-aid type, any size, each</t>
  </si>
  <si>
    <t>A6530</t>
  </si>
  <si>
    <t>Gradient compression stocking, below knee, 18-30 mmhg, each</t>
  </si>
  <si>
    <t>A6533</t>
  </si>
  <si>
    <t>Gradient compression stocking, thigh length, 18-30 mmhg, each</t>
  </si>
  <si>
    <t>A6534</t>
  </si>
  <si>
    <t>Gradient compression stocking, thigh length, 30-40 mmhg, each</t>
  </si>
  <si>
    <t>A6535</t>
  </si>
  <si>
    <t>Gradient compression stocking, thigh length, 40-50 mmhg, each</t>
  </si>
  <si>
    <t>A6536</t>
  </si>
  <si>
    <t>Gradient compression stocking, full length/chap style, 18-30 mmhg, each</t>
  </si>
  <si>
    <t>A6537</t>
  </si>
  <si>
    <t>Gradient compression stocking, full length/chap style, 30-40 mmhg, each</t>
  </si>
  <si>
    <t>A6538</t>
  </si>
  <si>
    <t>Gradient compression stocking, full length/chap style, 40-50 mmhg, each</t>
  </si>
  <si>
    <t>A6539</t>
  </si>
  <si>
    <t>Gradient compression stocking, waist length, 18-30 mmhg, each</t>
  </si>
  <si>
    <t>A6540</t>
  </si>
  <si>
    <t>Gradient compression stocking, waist length, 30-40 mmhg, each</t>
  </si>
  <si>
    <t>A6541</t>
  </si>
  <si>
    <t>Gradient compression stocking, waist length, 40-50 mmhg, each</t>
  </si>
  <si>
    <t>A6544</t>
  </si>
  <si>
    <t>Gradient compression stocking, garter belt</t>
  </si>
  <si>
    <t>A6549</t>
  </si>
  <si>
    <t>Gradient compression stocking/sleeve, not otherwise specified</t>
  </si>
  <si>
    <t>A9152</t>
  </si>
  <si>
    <t>Single vitamin/mineral/trace element, oral, per dose, not otherwise specified</t>
  </si>
  <si>
    <t>A9153</t>
  </si>
  <si>
    <t>Multiple vitamins, with or without minerals and trace elements, oral, per dose, not otherwise specified</t>
  </si>
  <si>
    <t>A9180</t>
  </si>
  <si>
    <t>Pediculosis (lice infestation) treatment, topical, for administration by patient/caretaker</t>
  </si>
  <si>
    <t>A9270</t>
  </si>
  <si>
    <t>Non-covered item or service</t>
  </si>
  <si>
    <t>A9272</t>
  </si>
  <si>
    <t>Wound suction, disposable, includes dressing, all accessories and components, any type, each</t>
  </si>
  <si>
    <t>A9273</t>
  </si>
  <si>
    <t>Hot water bottle, ice cap or collar, heat and/or cold wrap, any type</t>
  </si>
  <si>
    <t>A9274</t>
  </si>
  <si>
    <t>External ambulatory insulin delivery system, disposable, each, includes all supplies and accessories</t>
  </si>
  <si>
    <t>A9275</t>
  </si>
  <si>
    <t>Home glucose disposable monitor, includes test strips</t>
  </si>
  <si>
    <t>A9276</t>
  </si>
  <si>
    <t>Sensor; invasive (e.g. subcutaneous), disposable, for use with interstitial continuous glucose monitoring system, one unit = 1 day supply</t>
  </si>
  <si>
    <t>A9277</t>
  </si>
  <si>
    <t>Transmitter; external, for use with interstitial continuous glucose monitoring system</t>
  </si>
  <si>
    <t>A9278</t>
  </si>
  <si>
    <t>Receiver (monitor); external, for use with interstitial continuous glucose monitoring system</t>
  </si>
  <si>
    <t>A9279</t>
  </si>
  <si>
    <t>Monitoring feature/device, stand-alone or integrated, any type, includes all accessories, components and electronics, not otherwise classified</t>
  </si>
  <si>
    <t>A9280</t>
  </si>
  <si>
    <t>Alert or alarm device, not otherwise classified</t>
  </si>
  <si>
    <t>A9281</t>
  </si>
  <si>
    <t>Reaching/grabbing device, any type, any length, each</t>
  </si>
  <si>
    <t>A9282</t>
  </si>
  <si>
    <t>Wig, any type, each</t>
  </si>
  <si>
    <t>A9283</t>
  </si>
  <si>
    <t>Foot pressure off loading/supportive device, any type, each</t>
  </si>
  <si>
    <t>A9300</t>
  </si>
  <si>
    <t>Exercise equipment</t>
  </si>
  <si>
    <t>B4100</t>
  </si>
  <si>
    <t>Food thickener, administered orally, per ounce</t>
  </si>
  <si>
    <t>E0172</t>
  </si>
  <si>
    <t>Seat lift mechanism placed over or on top of toilet, any type</t>
  </si>
  <si>
    <t>E0203</t>
  </si>
  <si>
    <t>Therapeutic lightbox, minimum 10,000 lux, table top model</t>
  </si>
  <si>
    <t>E0231</t>
  </si>
  <si>
    <t>Non-contact wound warming device (temperature control unit, ac adapter and power cord) for use with warming card and wound cover</t>
  </si>
  <si>
    <t>E0232</t>
  </si>
  <si>
    <t>Warming card for use with the non-contact wound warming device and non-contact wound warming wound cover</t>
  </si>
  <si>
    <t>E0240</t>
  </si>
  <si>
    <t>Bath/shower chair, with or without wheels, any size</t>
  </si>
  <si>
    <t>E0241</t>
  </si>
  <si>
    <t>Bath tub wall rail, each</t>
  </si>
  <si>
    <t>E0242</t>
  </si>
  <si>
    <t>Bath tub rail, floor base</t>
  </si>
  <si>
    <t>E0243</t>
  </si>
  <si>
    <t>Toilet rail, each</t>
  </si>
  <si>
    <t>E0244</t>
  </si>
  <si>
    <t>Raised toilet seat</t>
  </si>
  <si>
    <t>E0245</t>
  </si>
  <si>
    <t>Tub stool or bench</t>
  </si>
  <si>
    <t>E0270</t>
  </si>
  <si>
    <t>Hospital bed, institutional type includes: oscillating, circulating and stryker frame, with mattress</t>
  </si>
  <si>
    <t>E0273</t>
  </si>
  <si>
    <t>Bed board</t>
  </si>
  <si>
    <t>E0274</t>
  </si>
  <si>
    <t>Over-bed table</t>
  </si>
  <si>
    <t>E0315</t>
  </si>
  <si>
    <t>Bed accessory: board, table, or support device, any type</t>
  </si>
  <si>
    <t>E0446</t>
  </si>
  <si>
    <t>Topical oxygen delivery system, not otherwise specified, includes all supplies and accessories</t>
  </si>
  <si>
    <t>E0457</t>
  </si>
  <si>
    <t>Chest shell (cuirass)</t>
  </si>
  <si>
    <t>E0459</t>
  </si>
  <si>
    <t>Chest wrap</t>
  </si>
  <si>
    <t>E0481</t>
  </si>
  <si>
    <t>Intrapulmonary percussive ventilation system and related accessories</t>
  </si>
  <si>
    <t>E0625</t>
  </si>
  <si>
    <t>Patient lift, bathroom or toilet, not otherwise classified</t>
  </si>
  <si>
    <t>E0637</t>
  </si>
  <si>
    <t>Combination sit to stand frame/table system, any size including pediatric, with seat lift feature, with or without wheels</t>
  </si>
  <si>
    <t>E0638</t>
  </si>
  <si>
    <t>Standing frame/table system, one position (e.g. upright, supine or prone stander), any size including pediatric, with or without wheels</t>
  </si>
  <si>
    <t>E0641</t>
  </si>
  <si>
    <t>Standing frame/table system, multi-position (e.g. three-way stander), any size including pediatric, with or without wheels</t>
  </si>
  <si>
    <t>E0642</t>
  </si>
  <si>
    <t>Standing frame/table system, mobile (dynamic stander), any size including pediatric</t>
  </si>
  <si>
    <t>E7000</t>
  </si>
  <si>
    <t>Safety equipment, device or accessory, any type</t>
  </si>
  <si>
    <t>E0936</t>
  </si>
  <si>
    <t>Continuous passive motion exercise device for use other than knee</t>
  </si>
  <si>
    <t>E0970</t>
  </si>
  <si>
    <t>No.2 footplates, except for elevating leg rest</t>
  </si>
  <si>
    <t>E1085</t>
  </si>
  <si>
    <t>Hemi-wheelchair, fixed full length arms, swing away detachable foot rests</t>
  </si>
  <si>
    <t>E1086</t>
  </si>
  <si>
    <t>Hemi-wheelchair detachable arms desk or full length, swing away detachable footrests</t>
  </si>
  <si>
    <t>E1089</t>
  </si>
  <si>
    <t>High strength lightweight wheelchair, fixed length arms, swing away detachable footrest</t>
  </si>
  <si>
    <t>E1090</t>
  </si>
  <si>
    <t>High strength lightweight wheelchair, detachable arms desk or full length, swing away detachable foot rests</t>
  </si>
  <si>
    <t>E1130</t>
  </si>
  <si>
    <t>Standard wheelchair, fixed full length arms, fixed or swing away detachable footrests</t>
  </si>
  <si>
    <t>E1140</t>
  </si>
  <si>
    <t>Wheelchair, detachable arms, desk or full length, swing away detachable footrests</t>
  </si>
  <si>
    <t>E1250</t>
  </si>
  <si>
    <t>Lightweight wheelchair, fixed full length arms, swing away detachable footrest</t>
  </si>
  <si>
    <t>E1260</t>
  </si>
  <si>
    <t>Lightweight wheelchair, detachable arms (desk or full length) swing away detachable footrest</t>
  </si>
  <si>
    <t>E1285</t>
  </si>
  <si>
    <t>Heavy duty wheelchair, fixed full length arms, swing away detachable footrest</t>
  </si>
  <si>
    <t>E1290</t>
  </si>
  <si>
    <t>Heavy duty wheelchair, detachable arms (desk or full length) swing away detachable footrest</t>
  </si>
  <si>
    <t>E1300</t>
  </si>
  <si>
    <t>Whirlpool, portable (overtub type)</t>
  </si>
  <si>
    <t>E1358</t>
  </si>
  <si>
    <t>Oxygen accessory, dc power adapter for portable concentrator, any type, replacement only, each</t>
  </si>
  <si>
    <t>E2230</t>
  </si>
  <si>
    <t>Manual wheelchair accessory</t>
  </si>
  <si>
    <t>E8000</t>
  </si>
  <si>
    <t>Gait trainer, pediatric size, posterior support, includes all accessories and components</t>
  </si>
  <si>
    <t>E8001</t>
  </si>
  <si>
    <t>Gait trainer, pediatric size, upright support, includes all accessories and components</t>
  </si>
  <si>
    <t>E8002</t>
  </si>
  <si>
    <t>Gait trainer, pediatric size, anterior support, includes all accessories and components</t>
  </si>
  <si>
    <t>J1825</t>
  </si>
  <si>
    <t>Injection, interferon beta</t>
  </si>
  <si>
    <t>J3520</t>
  </si>
  <si>
    <t>Edetate disodium, per 150 mg.</t>
  </si>
  <si>
    <t>J3535</t>
  </si>
  <si>
    <t>Drug administered through a metered dose inhaler</t>
  </si>
  <si>
    <t>J3570</t>
  </si>
  <si>
    <t>Laetrille, amygdalin, vitamin b-17</t>
  </si>
  <si>
    <t>J7300</t>
  </si>
  <si>
    <t>Intrauterine copper contraceptive</t>
  </si>
  <si>
    <t>J7302</t>
  </si>
  <si>
    <t>J7303</t>
  </si>
  <si>
    <t>Contraceptive supply, Hormone containing vaginal ring</t>
  </si>
  <si>
    <t>J7304</t>
  </si>
  <si>
    <t>Contraceptive supply, Hormone containing patch</t>
  </si>
  <si>
    <t>J7306</t>
  </si>
  <si>
    <t>Levonorgestrel implant system, including supplies</t>
  </si>
  <si>
    <t>J7307</t>
  </si>
  <si>
    <t>Etonogestrel implant system, including supplies</t>
  </si>
  <si>
    <t>J8499</t>
  </si>
  <si>
    <t>Prescription drug, oral, nonchemotherapeutic, NOS</t>
  </si>
  <si>
    <t>J8515</t>
  </si>
  <si>
    <t>Cabergoline, oral 0.25 mg.</t>
  </si>
  <si>
    <t>J8565</t>
  </si>
  <si>
    <t>Gefitinib, oral, 50 mg.</t>
  </si>
  <si>
    <t>K0740</t>
  </si>
  <si>
    <t>Repair or non-routine service for oxygen equipment requiring the skill of a technician, labor component, per 15 minutes</t>
  </si>
  <si>
    <t>L2861</t>
  </si>
  <si>
    <t>Addition to lower extremity joint, knee or ankle</t>
  </si>
  <si>
    <t>L3215-L3222</t>
  </si>
  <si>
    <t>Orthopedic footwear, ladies/mens shoes</t>
  </si>
  <si>
    <t>L7600</t>
  </si>
  <si>
    <t>Prosthetic donning sleeve, any material</t>
  </si>
  <si>
    <t>L8692</t>
  </si>
  <si>
    <t>Auditory osseointegrated device</t>
  </si>
  <si>
    <t>Q0144</t>
  </si>
  <si>
    <t>Azithromycin dihydrate, oral</t>
  </si>
  <si>
    <t>Q3026</t>
  </si>
  <si>
    <t>S0012-S9999</t>
  </si>
  <si>
    <t>Temporary national codes</t>
  </si>
  <si>
    <t>Private duty / independent nursing service(s) - licensed, up to 15 minutes</t>
  </si>
  <si>
    <t>T1001</t>
  </si>
  <si>
    <t>Nursing assessment / evaluation</t>
  </si>
  <si>
    <t>T1002</t>
  </si>
  <si>
    <t>Rn services, up to 15 minutes</t>
  </si>
  <si>
    <t>T1003</t>
  </si>
  <si>
    <t>Lpn/lvn services, up to 15 minutes</t>
  </si>
  <si>
    <t>T1004</t>
  </si>
  <si>
    <t>Services of a qualified nursing aide, up to 15 minutes</t>
  </si>
  <si>
    <t>T1005</t>
  </si>
  <si>
    <t>Respite care services, up to 15 minutes</t>
  </si>
  <si>
    <t>T1006</t>
  </si>
  <si>
    <t>Alcohol and/or substance abuse services, family/couple counseling</t>
  </si>
  <si>
    <t>T1007</t>
  </si>
  <si>
    <t>Alcohol and/or substance abuse services, treatment plan development and/or modification</t>
  </si>
  <si>
    <t>T1009</t>
  </si>
  <si>
    <t>Child sitting services for children of the individual receiving alcohol and/or substance abuse services</t>
  </si>
  <si>
    <t>T1010</t>
  </si>
  <si>
    <t>Meals for individuals receiving alcohol and/or substance abuse services (when meals not included in the program)</t>
  </si>
  <si>
    <t>T1012</t>
  </si>
  <si>
    <t>Alcohol and/or substance abuse services, skills development</t>
  </si>
  <si>
    <t>T1013</t>
  </si>
  <si>
    <t>Sign language or oral interpretive services, per 15 minutes</t>
  </si>
  <si>
    <t>T1014</t>
  </si>
  <si>
    <t>Telehealth transmission, per minute, professional services bill separately</t>
  </si>
  <si>
    <t>Clinic visit/encounter, all-inclusive</t>
  </si>
  <si>
    <t>T1016</t>
  </si>
  <si>
    <t>Case management, each 15 minutes</t>
  </si>
  <si>
    <t>T1017</t>
  </si>
  <si>
    <t>Targeted case management, each 15 minutes</t>
  </si>
  <si>
    <t>T1018</t>
  </si>
  <si>
    <t>School-based individualized education program (iep) services, bundled</t>
  </si>
  <si>
    <t>T1019</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</si>
  <si>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</si>
  <si>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T1020</t>
  </si>
  <si>
    <t>Personal care services, per diem, not for an inpatient or resident of a hospital, nursing facility, icf/mr or imd, part of the individualized plan of treatment (code may not be used to identify services provided by home health aide or certified nurse assistant)</t>
  </si>
  <si>
    <t>T1021</t>
  </si>
  <si>
    <t>Home health aide or certified nurse assistant, per visit</t>
  </si>
  <si>
    <t>T1022</t>
  </si>
  <si>
    <t>Contracted home health agency services, all services provided under contract, per day</t>
  </si>
  <si>
    <t>T1023</t>
  </si>
  <si>
    <t>Screening to determine the appropriateness of consideration of an individual for participation in a specified program, project or treatment protocol, per encounter</t>
  </si>
  <si>
    <t>T1024</t>
  </si>
  <si>
    <t>Evaluation and treatment by an integrated, specialty team contracted to provide coordinated care to multiple or severely handicapped children, per encounter</t>
  </si>
  <si>
    <t>T1025</t>
  </si>
  <si>
    <t>Intensive, extended multidisciplinary services provided in a clinic setting to children with complex medical, physical, mental and psychosocial impairments, per diem</t>
  </si>
  <si>
    <t>T1026</t>
  </si>
  <si>
    <t>Intensive, extended multidisciplinary services provided in a clinic setting to children with complex medical, physical, medical and psychosocial impairments, per hour</t>
  </si>
  <si>
    <t>T1027</t>
  </si>
  <si>
    <t>Family training and counseling for child development, per 15 minutes</t>
  </si>
  <si>
    <t>T1028</t>
  </si>
  <si>
    <t>Assessment of home, physical and family environment, to determine suitability to meet patient's medical needs</t>
  </si>
  <si>
    <t>T1029</t>
  </si>
  <si>
    <t>Comprehensive environmental lead investigation, not including laboratory analysis, per dwelling</t>
  </si>
  <si>
    <t>T1030</t>
  </si>
  <si>
    <t>Nursing care, in the home, by registered nurse, per diem</t>
  </si>
  <si>
    <t>T1031</t>
  </si>
  <si>
    <t>Nursing care, in the home, by licensed practical nurse, per diem</t>
  </si>
  <si>
    <t>T1502</t>
  </si>
  <si>
    <t>Administration of oral, intramuscular and/or subcutaneous medication by health care agency/professional, per visit</t>
  </si>
  <si>
    <t>T1503</t>
  </si>
  <si>
    <t>Administration of medication, other than oral and/or injectable, by a health care agency/professional, per visit</t>
  </si>
  <si>
    <t>T1505</t>
  </si>
  <si>
    <t>Electronic medication compliance management device, includes all components and accessories, not otherwise classified</t>
  </si>
  <si>
    <t>T1999</t>
  </si>
  <si>
    <t>Miscellaneous therapeutic items and supplies, retail purchases, not otherwise classified; identify product in "remarks"</t>
  </si>
  <si>
    <t>T2001</t>
  </si>
  <si>
    <t>Non-emergency transportation; patient attendant/escort</t>
  </si>
  <si>
    <t>T2002</t>
  </si>
  <si>
    <t>Non-emergency transportation; per diem</t>
  </si>
  <si>
    <t>T2003</t>
  </si>
  <si>
    <t>Non-emergency transportation; encounter/trip</t>
  </si>
  <si>
    <t>T2004</t>
  </si>
  <si>
    <t>Non-emergency transport; commercial carrier, multi-pass</t>
  </si>
  <si>
    <t>T2005</t>
  </si>
  <si>
    <t>Non-emergency transportation; stretcher van</t>
  </si>
  <si>
    <t>T2007</t>
  </si>
  <si>
    <t>Transportation waiting time, air ambulance and non-emergency vehicle, one-half (1/2) hour increments</t>
  </si>
  <si>
    <t>T2010</t>
  </si>
  <si>
    <t>Preadmission screening and resident review (pasrr) level i identification screening, per screen</t>
  </si>
  <si>
    <t>T2011</t>
  </si>
  <si>
    <t>Preadmission screening and resident review (pasrr) level ii evaluation, per evaluation</t>
  </si>
  <si>
    <t>T2012</t>
  </si>
  <si>
    <t>Habilitation, educational; waiver, per diem</t>
  </si>
  <si>
    <t>T2013</t>
  </si>
  <si>
    <t>Habilitation, educational, waiver; per hour</t>
  </si>
  <si>
    <t>T2014</t>
  </si>
  <si>
    <t>Habilitation, prevocational, waiver; per diem</t>
  </si>
  <si>
    <t>T2015</t>
  </si>
  <si>
    <t>Habilitation, prevocational, waiver; per hour</t>
  </si>
  <si>
    <t>T2016</t>
  </si>
  <si>
    <t>Habilitation, residential, waiver; per diem</t>
  </si>
  <si>
    <t>T2017</t>
  </si>
  <si>
    <t>Habilitation, residential, waiver; 15 minutes</t>
  </si>
  <si>
    <t>T2018</t>
  </si>
  <si>
    <t>Habilitation, supported employment, waiver; per diem</t>
  </si>
  <si>
    <t>T2019</t>
  </si>
  <si>
    <t>Habilitation, supported employment, waiver; per 15 minutes</t>
  </si>
  <si>
    <t>T2020</t>
  </si>
  <si>
    <t>Day habilitation, waiver; per diem</t>
  </si>
  <si>
    <t>T2021</t>
  </si>
  <si>
    <t>Day habilitation, waiver; per 15 minutes</t>
  </si>
  <si>
    <t>T2022</t>
  </si>
  <si>
    <t>Case management, per month</t>
  </si>
  <si>
    <t>T2023</t>
  </si>
  <si>
    <t>Targeted case management; per month</t>
  </si>
  <si>
    <t>T2024</t>
  </si>
  <si>
    <t>Service assessment/plan of care development, waiver</t>
  </si>
  <si>
    <t>T2025</t>
  </si>
  <si>
    <t>Waiver services; not otherwise specified (nos)</t>
  </si>
  <si>
    <t>T2026</t>
  </si>
  <si>
    <t>Specialized childcare, waiver; per diem</t>
  </si>
  <si>
    <t>T2027</t>
  </si>
  <si>
    <t>Specialized childcare, waiver; per 15 minutes</t>
  </si>
  <si>
    <t>T2028</t>
  </si>
  <si>
    <t>Specialized supply, not otherwise specified, waiver</t>
  </si>
  <si>
    <t>T2029</t>
  </si>
  <si>
    <t>Specialized medical equipment, not otherwise specified, waiver</t>
  </si>
  <si>
    <t>T2030</t>
  </si>
  <si>
    <t>Assisted living, waiver; per month</t>
  </si>
  <si>
    <t>T2031</t>
  </si>
  <si>
    <t>Assisted living; waiver, per diem</t>
  </si>
  <si>
    <t>T2032</t>
  </si>
  <si>
    <t>Residential care, not otherwise specified (nos), waiver; per month</t>
  </si>
  <si>
    <t>T2033</t>
  </si>
  <si>
    <t>Residential care, not otherwise specified (nos), waiver; per diem</t>
  </si>
  <si>
    <t>T2034</t>
  </si>
  <si>
    <t>Crisis intervention, waiver; per diem</t>
  </si>
  <si>
    <t>T2035</t>
  </si>
  <si>
    <t>Utility services to support medical equipment and assistive technology/devices, waiver</t>
  </si>
  <si>
    <t>T2036</t>
  </si>
  <si>
    <t>Therapeutic camping, overnight, waiver; each session</t>
  </si>
  <si>
    <t>T2037</t>
  </si>
  <si>
    <t>Therapeutic camping, day, waiver; each session</t>
  </si>
  <si>
    <t>T2038</t>
  </si>
  <si>
    <t>Community transition, waiver; per service</t>
  </si>
  <si>
    <t>T2039</t>
  </si>
  <si>
    <t>Vehicle modifications, waiver; per service</t>
  </si>
  <si>
    <t>T2040</t>
  </si>
  <si>
    <t>Financial management, self-directed, waiver; per 15 minutes</t>
  </si>
  <si>
    <t>T2041</t>
  </si>
  <si>
    <t>Supports brokerage, self-directed, waiver; per 15 minutes</t>
  </si>
  <si>
    <t>T2042</t>
  </si>
  <si>
    <t>Hospice routine home care; per diem</t>
  </si>
  <si>
    <t>T2043</t>
  </si>
  <si>
    <t>Hospice continuous home care; per hour</t>
  </si>
  <si>
    <t>T2044</t>
  </si>
  <si>
    <t>Hospice inpatient respite care; per diem</t>
  </si>
  <si>
    <t>T2045</t>
  </si>
  <si>
    <t>Hospice general inpatient care; per diem</t>
  </si>
  <si>
    <t>T2046</t>
  </si>
  <si>
    <t>Hospice long term care, room and board only; per diem</t>
  </si>
  <si>
    <t>T2048</t>
  </si>
  <si>
    <t>Behavioral health; long-term care residential (non-acute care in a residential treatment program where stay is typically longer than 30 days), with room and board, per diem</t>
  </si>
  <si>
    <t>T2049</t>
  </si>
  <si>
    <t>Non-emergency transportation; stretcher van, mileage; per mile</t>
  </si>
  <si>
    <t>T2101</t>
  </si>
  <si>
    <t>Human breast milk processing, storage and distribution only</t>
  </si>
  <si>
    <t>T4521</t>
  </si>
  <si>
    <t>Adult sized disposable incontinence product, brief/diaper, small, each</t>
  </si>
  <si>
    <t>T4522</t>
  </si>
  <si>
    <t>Adult sized disposable incontinence product, brief/diaper, medium, each</t>
  </si>
  <si>
    <t>T4523</t>
  </si>
  <si>
    <t>Adult sized disposable incontinence product, brief/diaper, large, each</t>
  </si>
  <si>
    <t>T4524</t>
  </si>
  <si>
    <t>Adult sized disposable incontinence product, brief/diaper, extra-large, each</t>
  </si>
  <si>
    <t>T4525</t>
  </si>
  <si>
    <t>Adult sized disposable incontinence product, protective underwear/pull-on, small size, each</t>
  </si>
  <si>
    <t>T4526</t>
  </si>
  <si>
    <t>Adult sized disposable incontinence product, protective underwear/pull-on, medium size, each</t>
  </si>
  <si>
    <t>T4527</t>
  </si>
  <si>
    <t>Adult sized disposable incontinence product, protective underwear/pull-on, large size, each</t>
  </si>
  <si>
    <t>T4528</t>
  </si>
  <si>
    <t>Adult sized disposable incontinence product, protective underwear/pull-on, extra-large size, each</t>
  </si>
  <si>
    <t>T4529</t>
  </si>
  <si>
    <t>Pediatric sized disposable incontinence product, brief/diaper, small/medium size, each</t>
  </si>
  <si>
    <t>T4530</t>
  </si>
  <si>
    <t>Pediatric sized disposable incontinence product, brief/diaper, large size, each</t>
  </si>
  <si>
    <t>T4531</t>
  </si>
  <si>
    <t>Pediatric sized disposable incontinence product, protective  underwear/pull-on, small/medium size, each</t>
  </si>
  <si>
    <t>T4532</t>
  </si>
  <si>
    <t>Pediatric sized disposable incontinence product, protective underwear/pull-on, large size, each</t>
  </si>
  <si>
    <t>T4533</t>
  </si>
  <si>
    <t>Youth sized disposable incontinence product, brief/diaper, each</t>
  </si>
  <si>
    <t>T4534</t>
  </si>
  <si>
    <t>Youth sized disposable incontinence product, protective underwear/pull-on, each</t>
  </si>
  <si>
    <t>T4535</t>
  </si>
  <si>
    <t>Disposable liner/shield/guard/pad/undergarment, for incontinence, each</t>
  </si>
  <si>
    <t>T4536</t>
  </si>
  <si>
    <t>Incontinence product, protective underwear/pull-on, reusable, any size, each</t>
  </si>
  <si>
    <t>T4537</t>
  </si>
  <si>
    <t>Incontinence product, protective underpad, reusable, bed size, each</t>
  </si>
  <si>
    <t>T4538</t>
  </si>
  <si>
    <t>Diaper service, reusable diaper, each diaper</t>
  </si>
  <si>
    <t>T4539</t>
  </si>
  <si>
    <t>Incontinence product, diaper/brief, reusable, any size, each</t>
  </si>
  <si>
    <t>T4540</t>
  </si>
  <si>
    <t>Incontinence product, protective underpad, reusable, chair size, each</t>
  </si>
  <si>
    <t>T4541</t>
  </si>
  <si>
    <t>Incontinence product, disposable underpad, large, each</t>
  </si>
  <si>
    <t>T4542</t>
  </si>
  <si>
    <t>Incontinence product, disposable underpad, small size, each</t>
  </si>
  <si>
    <t>T4543</t>
  </si>
  <si>
    <t>Adult sized disposable incontinence product, protective brief/diaper, above extra-large, each</t>
  </si>
  <si>
    <t>T4544</t>
  </si>
  <si>
    <t>Adult sized disposable incontinence product, protective underwear/pull-on, above extra-large, each</t>
  </si>
  <si>
    <t>T5001</t>
  </si>
  <si>
    <t>Positioning seat for persons with special orthopedic needs</t>
  </si>
  <si>
    <t>T5999</t>
  </si>
  <si>
    <t>Supply, not otherwise specified</t>
  </si>
  <si>
    <t>V2020-V2799</t>
  </si>
  <si>
    <t>V5008-V5364</t>
  </si>
  <si>
    <t>Hearing</t>
  </si>
  <si>
    <t>Home infusion or specialty drug administration per visit up to 2 hours</t>
  </si>
  <si>
    <t>Home infusion or specialty drug administration per visit</t>
  </si>
  <si>
    <t>Medicare and Medicaid Benefit Grid</t>
  </si>
  <si>
    <t>Codes not covered by Medicare</t>
  </si>
  <si>
    <t>CODES:</t>
  </si>
  <si>
    <t>D = Special coverage instructions apply</t>
  </si>
  <si>
    <t>I = Not payable by Medicare</t>
  </si>
  <si>
    <t>M = Non-covered by Medicare</t>
  </si>
  <si>
    <t>S = Non-covered by Medicare statute</t>
  </si>
  <si>
    <t>C = Carrier judgment</t>
  </si>
  <si>
    <t>Category of Service Technical Specifications Mapping Grid</t>
  </si>
  <si>
    <t>Schedule 1: Enrollment</t>
  </si>
  <si>
    <t>All Other</t>
  </si>
  <si>
    <t>Schedule 11A: Lag Report - Physician</t>
  </si>
  <si>
    <t>Schedule 11B: Lag Report - Inpatient</t>
  </si>
  <si>
    <t>Schedule 11C: Lag Report - Outpatient</t>
  </si>
  <si>
    <t>Schedule 11D: Lag Report - Pharmacy</t>
  </si>
  <si>
    <t>Schedule 11E: Lag Report - Other</t>
  </si>
  <si>
    <t>Total Claim Payments 
(Total Lines 1 Through 31)</t>
  </si>
  <si>
    <t>Investment Income</t>
  </si>
  <si>
    <t>All investment income earned during the period. Interest earned from all sources including escrow and reserve accounts.</t>
  </si>
  <si>
    <t>Medical Services Definition Line</t>
  </si>
  <si>
    <t>Schedule 3 Line #</t>
  </si>
  <si>
    <t>Appendix D: Reporting Requirements</t>
  </si>
  <si>
    <t>Reporting Guidelines</t>
  </si>
  <si>
    <t>General Instructions</t>
  </si>
  <si>
    <t>Net Premium earned but not yet received.</t>
  </si>
  <si>
    <t>Buildings owned by the Contractor, including buildings under a capital lease and improvements to buildings owned by the Contractor. Exclude improvements made to leased or rented buildings or offices.</t>
  </si>
  <si>
    <t>Amounts due to provider organization entities because of a contractual incentive or shared-risk relationship with the Contractor. Exclude risk pool receivable amounts.</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</si>
  <si>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</si>
  <si>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The total non-current portion of long-term debt, which will include the long-term portion of principal on loans, notes and capital lease obligations. Exclude current portion of and accrued interest on loans, notes and capital lease obligations.</t>
  </si>
  <si>
    <t>Interest Expense</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</si>
  <si>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</si>
  <si>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</si>
  <si>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</si>
  <si>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Claims Payment Fluctuations Reported in the Lag Reports</t>
  </si>
  <si>
    <t>Allocation Methodologies Impacting the Income Statements</t>
  </si>
  <si>
    <t>Schedule 2: Balance Sheet</t>
  </si>
  <si>
    <t>Schedule 3: Income Statement</t>
  </si>
  <si>
    <t>Schedule 5: Statement of Cash Flow</t>
  </si>
  <si>
    <t>Schedule 6: Medical Expense Summary</t>
  </si>
  <si>
    <t>Schedule 7: Utilization</t>
  </si>
  <si>
    <t>Schedule 8: Financial Indicators</t>
  </si>
  <si>
    <t>Schedule 9: Financial Solvency Requirements</t>
  </si>
  <si>
    <t>Settlements</t>
  </si>
  <si>
    <t>Pharmacy/Drugs (Part D) GROSS</t>
  </si>
  <si>
    <t>Pharmacy/Drugs (Part D) NET</t>
  </si>
  <si>
    <t>Pharmacy/Drugs (non-Part D) GROSS</t>
  </si>
  <si>
    <t>Pharmacy/Drugs (non-Part D) NET</t>
  </si>
  <si>
    <t>10a</t>
  </si>
  <si>
    <t>10b</t>
  </si>
  <si>
    <t>11a</t>
  </si>
  <si>
    <t>11b</t>
  </si>
  <si>
    <t>Refer to Medical Services Definitions Tab. Deduct pharmacy rebates.</t>
  </si>
  <si>
    <t>0010a</t>
  </si>
  <si>
    <t>0010b</t>
  </si>
  <si>
    <t>0011a</t>
  </si>
  <si>
    <t>0011b</t>
  </si>
  <si>
    <t xml:space="preserve">Refer to Medical Services Definitions Tab. Do not deduct pharmacy rebates. </t>
  </si>
  <si>
    <t>Pharmacy - (Part D) NET</t>
  </si>
  <si>
    <t>Pharmacy - (Non Part D) NET</t>
  </si>
  <si>
    <t>Grand Total</t>
  </si>
  <si>
    <t>Schedule 11</t>
  </si>
  <si>
    <t>S5120, S5121</t>
  </si>
  <si>
    <t>Calendar Year Key</t>
  </si>
  <si>
    <t>Total Incurred Claims (36+37)</t>
  </si>
  <si>
    <t>Exclude</t>
  </si>
  <si>
    <t>Pharmacy/Drugs (LICS \ Reinsurance)</t>
  </si>
  <si>
    <t>Pharmacy low-income cost-sharing (LICS) and reinsurance coverage: -Includes deductibles and cost- sharing during the coverage gap associated with the Part D benefit.</t>
  </si>
  <si>
    <t>Non-Claims</t>
  </si>
  <si>
    <t>Aging Service Access Points.</t>
  </si>
  <si>
    <t>Schedule 3 Comparison</t>
  </si>
  <si>
    <t>Schedule 3 Comparison checks for consistency between Schedule 3 and Schedule 6 reporting amounts. If there are inconsistencies, please explain them in the notes.</t>
  </si>
  <si>
    <t>Recoveries for reinsurance net of costs. Enter recoveries as negative and costs as positive. Do not include reinsurance recoveries in medical expenses categories above.</t>
  </si>
  <si>
    <t>Paid claims should include all claims paid, net of COB or fraud recoveries run through claims and encounters systems. COB or fraud recoveries not attributable to specific claims should be included in Non-Claims.</t>
  </si>
  <si>
    <t>Reinsurance includes reinsurance expenses and recoveries.</t>
  </si>
  <si>
    <t>Medicare Paid Claims</t>
  </si>
  <si>
    <t>Medicaid Paid Claims</t>
  </si>
  <si>
    <t>Medicare Alternative Payment Methodologies</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</si>
  <si>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</si>
  <si>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</si>
  <si>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</si>
  <si>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</si>
  <si>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Automatically calculated as Medicare Paid plus Medicare Alternative Payment Methodologies.</t>
  </si>
  <si>
    <t>Automatically calculated as Medicaid Paid plus Medicaid Alternative Payment Methodologies.</t>
  </si>
  <si>
    <t>Automatically calculated as Medicare Paid Claims plus Medicaid Paid Claims.</t>
  </si>
  <si>
    <t>Schedule 10: Alternative Payment Methodologies</t>
  </si>
  <si>
    <t>Sum of Claims, APMs, Rx Rebates, Settlements, (32+33+34+35)</t>
  </si>
  <si>
    <t>Alternative Payment Methodologies (APMs)</t>
  </si>
  <si>
    <t>Medical Loss Ratio</t>
  </si>
  <si>
    <t>Patient Contribution to Care Expenses</t>
  </si>
  <si>
    <t xml:space="preserve">Line items should exclude patient contribution to care except for line 0006. </t>
  </si>
  <si>
    <t>In Lieu of</t>
  </si>
  <si>
    <t>Out-of-Pocket and Non-State Plan Benefits</t>
  </si>
  <si>
    <t>Out-Of-Pocket and Non State Plan Services</t>
  </si>
  <si>
    <t>In Lieu of represents services provided instead of a covered service. Please provide an explanation of the in lieu of services provided in the notes.</t>
  </si>
  <si>
    <t>Personal Care Attendant (PCA)</t>
  </si>
  <si>
    <t>Adult Foster Care (Including GAFC)</t>
  </si>
  <si>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</si>
  <si>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</si>
  <si>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</si>
  <si>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</si>
  <si>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</si>
  <si>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</si>
  <si>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3 Month Refresh</t>
  </si>
  <si>
    <t>6 Month Refresh</t>
  </si>
  <si>
    <t>30 days after 3 months of previous calendar year end</t>
  </si>
  <si>
    <t>30 days after 6 months of previous calendar year end</t>
  </si>
  <si>
    <t>Include all other miscellaneous services not included in lines 1 through 24.</t>
  </si>
  <si>
    <t>If community based services are provided by the ASAPs; report under Care Management Line 23 of Medical Service Definitions.</t>
  </si>
  <si>
    <t>YTD</t>
  </si>
  <si>
    <t>Combined</t>
  </si>
  <si>
    <t>14-19</t>
  </si>
  <si>
    <t>The purpose of lines 27-32 is for MassHealth's Encounter dashboarding process and totals will not tie to Schedule 3 totals.</t>
  </si>
  <si>
    <t>Sum of Paid Claims, IBNR, Non-Medical, Reinsurance, and In Lieu of columns.</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</si>
  <si>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</si>
  <si>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</si>
  <si>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Generally Accepted Accounting Principles (GAAP) must be used to meet the financial reporting requirements and submissions within the template.</t>
  </si>
  <si>
    <t>Report medical expenses by date of service (DOS).</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</si>
  <si>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</si>
  <si>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</si>
  <si>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</si>
  <si>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30 days after 15 months of previous calendar year end</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</si>
  <si>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</si>
  <si>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</si>
  <si>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</si>
  <si>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relevant to region categories. A member month is equivalent to one person for whom the plan has recognized a MassHealth One Care capitation payment for a month during the reporting period (the sum of Column D through Column I).</t>
  </si>
  <si>
    <t>Eastern</t>
  </si>
  <si>
    <t>Western</t>
  </si>
  <si>
    <t>The Cape</t>
  </si>
  <si>
    <t>Provide quarterly Member Months for the Massachusetts One Care population by rating category and dual status for all region membership.</t>
  </si>
  <si>
    <t>Columns
D,E,F,G,H,I,J</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</si>
  <si>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</si>
  <si>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Provide quarterly data related to assets, liabilities and net worth for the Massachusetts One Care population in aggregate.</t>
  </si>
  <si>
    <r>
      <t xml:space="preserve">Provide quarterly Member Months for the Massachusetts One Care population by rating category in the Eastern Region: </t>
    </r>
    <r>
      <rPr>
        <b/>
        <sz val="10"/>
        <rFont val="Arial"/>
        <family val="2"/>
      </rPr>
      <t>Essex, Middlesex, Norfolk, and Suffolk counties.</t>
    </r>
  </si>
  <si>
    <r>
      <t xml:space="preserve">Provide quarterly Member Months for the Massachusetts One Care population by rating category in the Western Region: </t>
    </r>
    <r>
      <rPr>
        <b/>
        <sz val="10"/>
        <rFont val="Arial"/>
        <family val="2"/>
      </rPr>
      <t>Franklin, Hampden, Hampshire, and Worcester counties.</t>
    </r>
  </si>
  <si>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</si>
  <si>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r>
      <t xml:space="preserve">Capital donated to the One Care MCO entity. </t>
    </r>
    <r>
      <rPr>
        <b/>
        <sz val="10"/>
        <color rgb="FFFF0000"/>
        <rFont val="Arial"/>
        <family val="2"/>
      </rPr>
      <t>Describe the nature of donation as well as any restrictions on this capital in the Notes to Financial Statements.</t>
    </r>
  </si>
  <si>
    <t>Total of Net Worth Categories (Lines 0054-0061), and excluding Unassigned Surplus (Line 0062).</t>
  </si>
  <si>
    <t>Schedule 3: Profit and Loss Summary</t>
  </si>
  <si>
    <t>This schedule is calculated from other schedules. No input should be needed.</t>
  </si>
  <si>
    <t>Medicaid Revenue</t>
  </si>
  <si>
    <t>Medicare Revenue</t>
  </si>
  <si>
    <t>Medical Expenses</t>
  </si>
  <si>
    <t>MLR Calculation Allowable Expenses</t>
  </si>
  <si>
    <t>Admin Expenses</t>
  </si>
  <si>
    <t>Net Income before QI and RC</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</si>
  <si>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</si>
  <si>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</si>
  <si>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</si>
  <si>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</si>
  <si>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</si>
  <si>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</si>
  <si>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</si>
  <si>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</si>
  <si>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All other revenue reported in lines 0006, 0007, 0008, 0009, and 0010.</t>
  </si>
  <si>
    <t>Revenue recognized during the reporting period for Patient Contributions to Care received from the One Care enrollees.</t>
  </si>
  <si>
    <t>All premium revenue paid to the MCO reported on lines 0001, 0002, 0003 and 0004.</t>
  </si>
  <si>
    <t>Other Medicare revenue paid by CMS to the MCO in addition to capitation for covered services that is not included in Line 0002.</t>
  </si>
  <si>
    <t>Capitation revenue received from EOHHS for One Care enrollees.</t>
  </si>
  <si>
    <t>Other Medicaid revenue paid by EOHHS to the MCO in addition to capitation for covered services that is not included in Line 0001.</t>
  </si>
  <si>
    <t>Line items should exclude patient contribution to care except for line 0039.</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</si>
  <si>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</si>
  <si>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Calculated line: the lesser of fraud reduction recoveries (line 0038) or fraud reduction expenses (line 0053), as allowable for MLR by 42 CFR 438.8e2iii(B).</t>
  </si>
  <si>
    <t>Total of Allowable Expenses that do not fall into medical expenses and are related to MLR Calculation that adhere to CMS cost principles described in 2 CFR 200.400-475. (the sum of lines 0042 through 0044).</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</si>
  <si>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</si>
  <si>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</si>
  <si>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The total of costs of administration (the sum of lines 0046 through 0056).</t>
  </si>
  <si>
    <t>The sum of Total Medical Expenses (line 0041), Total Administration Expenses (line 0057) and Total MLR Calculation Allowable Expenses (line 0045) less the Lesser of Fraud Reduction Recoveries or Expense (line 0043).</t>
  </si>
  <si>
    <t>Total Revenue minus Total Expenses (line 0012 minus line 0058).</t>
  </si>
  <si>
    <r>
      <t>Expenses associated with services provided by parent organization or affiliates.</t>
    </r>
    <r>
      <rPr>
        <b/>
        <sz val="10"/>
        <color rgb="FFFF0000"/>
        <rFont val="Arial"/>
        <family val="2"/>
      </rPr>
      <t xml:space="preserve"> If=or&gt;10% of Total Expenses (line 0058), provide details in the notes to financial reports.</t>
    </r>
  </si>
  <si>
    <t>Net Income divided by Total Revenue excluding Investment Income (Line 0059 divided by (Line 0012 minus line 0009)).</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</si>
  <si>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</si>
  <si>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Ratio of Total Administrative Expenses to Total Revenues excluding Investment Income (Line 0057 divided by (Line 0012 minus line 0009)).</t>
  </si>
  <si>
    <t>This is pulled by quarter from Schedule 3A, year to date for lines 0001 and 0003.</t>
  </si>
  <si>
    <t>This is pulled by quarter from Schedule 3A, year to date for lines 0002 and 0004.</t>
  </si>
  <si>
    <t>This is pulled by quarter from Schedule 3A, year to date for lines 0011.</t>
  </si>
  <si>
    <t>This sums lines 0001 through 0003.</t>
  </si>
  <si>
    <t>This is pulled by quarter from Schedule 3A, year to date for lines 0041.</t>
  </si>
  <si>
    <t>This is pulled by quarter from Schedule 3A, year to date for lines 0045.</t>
  </si>
  <si>
    <t>This is pulled by quarter from Schedule 3A, year to date for lines 0057.</t>
  </si>
  <si>
    <t>This is pulled by quarter from Schedule 3A, year to date for lines 0059.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</si>
  <si>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</si>
  <si>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</si>
  <si>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</si>
  <si>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</si>
  <si>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</si>
  <si>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</si>
  <si>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</si>
  <si>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</si>
  <si>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</si>
  <si>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</si>
  <si>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</si>
  <si>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</si>
  <si>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</si>
  <si>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</si>
  <si>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</si>
  <si>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</si>
  <si>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</si>
  <si>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H</t>
  </si>
  <si>
    <t>Receivable</t>
  </si>
  <si>
    <t>Enter any quality incentives earned but not yet received.</t>
  </si>
  <si>
    <t>Risk Corridor Payments</t>
  </si>
  <si>
    <t>Net payments for the Medicare Parts A and B and Medicaid risk corridor on a date of service basis.</t>
  </si>
  <si>
    <t>Medicare A/B Payment Date</t>
  </si>
  <si>
    <t>Enter the date the Medicare risk corridor payment was paid.</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</si>
  <si>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</si>
  <si>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</si>
  <si>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</si>
  <si>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</si>
  <si>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</si>
  <si>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</si>
  <si>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</si>
  <si>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</si>
  <si>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</si>
  <si>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</si>
  <si>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Enter the amount of the Medicaid risk corridor payment recognized as revenue. Recoupments should be included and reported as negative numbers.</t>
  </si>
  <si>
    <t>R</t>
  </si>
  <si>
    <t>This line will add columns M, O and Q.</t>
  </si>
  <si>
    <t>Enter any risk corridor payments earned but not yet received.</t>
  </si>
  <si>
    <t>This line will add columns D and F.</t>
  </si>
  <si>
    <t>All Other Revenue excluding Quality Incentives and Risk Corridor Payments</t>
  </si>
  <si>
    <t>Net Income before Quality Incentives and Risk Corridor Payments</t>
  </si>
  <si>
    <t>For the original submission of the One Care cost reports, all footnote items that apply are required. For subsequent quarters and annual reporting, only updates and/or changes to noted information and/or values are required.</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</si>
  <si>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</si>
  <si>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Report the amount accrued and/or paid under pay for performance arrangements reported for the period. This footnote should include amounts related to pay for performance amounts included in Lines 0013 through 0040 of the Income Statements.</t>
  </si>
  <si>
    <t>Note: Schedule 6 should reconcile to Schedule 3A. Please describe any discrepancies in Notes.</t>
  </si>
  <si>
    <t>Non-Medical includes other non-claims medical cost incurred for a specific set of One Care covered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</si>
  <si>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</si>
  <si>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A hierarchy of the service level lines will be categorized into a single, mutually-exclusive category. Refer to the Medical Services Definitions tab for guidance.</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</si>
  <si>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</si>
  <si>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</si>
  <si>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One Care product line financial indicators are calculated in this schedule as defined in section 2.15 of the One Care Contract.</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</si>
  <si>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</si>
  <si>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</si>
  <si>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</si>
  <si>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</si>
  <si>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</si>
  <si>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</si>
  <si>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</si>
  <si>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</si>
  <si>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</si>
  <si>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</si>
  <si>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</si>
  <si>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</si>
  <si>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</si>
  <si>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</si>
  <si>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</si>
  <si>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</si>
  <si>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</si>
  <si>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</si>
  <si>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</si>
  <si>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</si>
  <si>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</si>
  <si>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</si>
  <si>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</si>
  <si>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</si>
  <si>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</si>
  <si>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</si>
  <si>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A hierarchy of the service level lines will be categorized into a single, mutually-exclusive category as follows:</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</si>
  <si>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</si>
  <si>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0022a</t>
  </si>
  <si>
    <t>0023a</t>
  </si>
  <si>
    <t>0023b</t>
  </si>
  <si>
    <t>0022b</t>
  </si>
  <si>
    <t>Total Medical Expenses (the sum of lines 0013 through 0042, excluding line 0022a and 0023a).</t>
  </si>
  <si>
    <t>ASAPs</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</si>
  <si>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</si>
  <si>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</si>
  <si>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Part 2: HCPCS Codes Explicitly not Covered by Medicare</t>
  </si>
  <si>
    <t>HealthCare COS Hierarchy of Service Level Lines</t>
  </si>
  <si>
    <t>26-31</t>
  </si>
  <si>
    <t>Total for Period</t>
  </si>
  <si>
    <t>Total YTD</t>
  </si>
  <si>
    <t>Total Revenue excluding Quality Incentives and Risk Corridor Payments</t>
  </si>
  <si>
    <t>Schedule 3Q: Quality Incentives and Risk Corridor Payments</t>
  </si>
  <si>
    <t>Updated Since last quarter:</t>
  </si>
  <si>
    <t>Y</t>
  </si>
  <si>
    <t>Quality Incentive Payments</t>
  </si>
  <si>
    <t>DY</t>
  </si>
  <si>
    <t>#/#/20XX</t>
  </si>
  <si>
    <t>$</t>
  </si>
  <si>
    <t>x</t>
  </si>
  <si>
    <t>Total Medical Expenses (the sum of lines 0001 through 0025, excluding lines 0010a and 0011a).</t>
  </si>
  <si>
    <t>Statewide</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</si>
  <si>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</si>
  <si>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State Fiscal Year - Quarter 1 </t>
  </si>
  <si>
    <t xml:space="preserve">State Fiscal Year  - Quarter 2 </t>
  </si>
  <si>
    <t xml:space="preserve">State Fiscal Year - Quarter 3 </t>
  </si>
  <si>
    <t xml:space="preserve">State Fiscal Year  - Quarter 4 </t>
  </si>
  <si>
    <t>Insolvency Reserve Requirement (Based on 45 Days of Medical Expenses)</t>
  </si>
  <si>
    <t>C1 Community Other</t>
  </si>
  <si>
    <t>C2a Community High BH</t>
  </si>
  <si>
    <t>C2b Community Very High BH</t>
  </si>
  <si>
    <t>C3a Community High Needs</t>
  </si>
  <si>
    <t>C3b Community Very High Needs</t>
  </si>
  <si>
    <t>F1 Facility Based Care</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</si>
  <si>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</si>
  <si>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</si>
  <si>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</si>
  <si>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</si>
  <si>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</si>
  <si>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</si>
  <si>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</si>
  <si>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</si>
  <si>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</si>
  <si>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</si>
  <si>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Title</t>
  </si>
  <si>
    <t>Phone Number</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</si>
  <si>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</si>
  <si>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</si>
  <si>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Signature</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</si>
  <si>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</si>
  <si>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Expenses recognized during the reporting period for Patient Contributions to Care paid to the One Care enrollees.</t>
  </si>
  <si>
    <t>Non-Claims includes other non-claims medical cost incurred for a specific set of One Care covered services.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</si>
  <si>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</si>
  <si>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All Other Community LTC</t>
  </si>
  <si>
    <t>Personal Care Attendant (PCA), Home Health, Adult Foster Care (Including GAFC), Adult Day Health, Day Habilitation, All Other Community LTC</t>
  </si>
  <si>
    <t>Aging Service Access Points (ASAPs)</t>
  </si>
  <si>
    <r>
      <t xml:space="preserve">S5100, S5102, </t>
    </r>
    <r>
      <rPr>
        <b/>
        <sz val="10"/>
        <color theme="7" tint="-0.499984740745262"/>
        <rFont val="Arial"/>
        <family val="2"/>
      </rPr>
      <t>T2003</t>
    </r>
  </si>
  <si>
    <t>S5140, S5141, T1028</t>
  </si>
  <si>
    <t>A0425-A0436</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</si>
  <si>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</si>
  <si>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</si>
  <si>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</si>
  <si>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</si>
  <si>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</si>
  <si>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</si>
  <si>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</si>
  <si>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 xml:space="preserve">See bottom of chart for services associated with this category.  The decision on primacy should be made on a procedure code level for this service category. </t>
  </si>
  <si>
    <t xml:space="preserve">For informational reasons only: M1143 - Initiated episode of rehabilitation therapy, medical, or chiropractic care for neck impairment. This new code is used for quality measures and is not reimburseable in 2020. </t>
  </si>
  <si>
    <t xml:space="preserve">Clinical Laboratory </t>
  </si>
  <si>
    <t xml:space="preserve">Alzheimer's Day Program </t>
  </si>
  <si>
    <t>S5100, S5102</t>
  </si>
  <si>
    <t> N/A</t>
  </si>
  <si>
    <t>Same as adult day health</t>
  </si>
  <si>
    <t>Add S5120 (Chore services; per 15 minutes)</t>
  </si>
  <si>
    <t>add S5120</t>
  </si>
  <si>
    <r>
      <t xml:space="preserve">S5121, </t>
    </r>
    <r>
      <rPr>
        <sz val="10"/>
        <color rgb="FF0070C0"/>
        <rFont val="Arial"/>
        <family val="2"/>
      </rPr>
      <t>S5120</t>
    </r>
  </si>
  <si>
    <t xml:space="preserve">Individualized Home Supports </t>
  </si>
  <si>
    <t xml:space="preserve">Consider adding S9470 - Nutritional counseling, dietitian visit </t>
  </si>
  <si>
    <t>97802, 97803, 97804, G0270, G0271, G0108, G0109</t>
  </si>
  <si>
    <t>Peer Support/ Counseling/ Navigation</t>
  </si>
  <si>
    <t xml:space="preserve">Personal Care Attendant Services </t>
  </si>
  <si>
    <t>Includes PCM Services</t>
  </si>
  <si>
    <r>
      <t xml:space="preserve">T1019, T1020, 99509, </t>
    </r>
    <r>
      <rPr>
        <b/>
        <sz val="10"/>
        <rFont val="Arial"/>
        <family val="2"/>
      </rPr>
      <t>A0170, 99456, T1022, T1023, T2022</t>
    </r>
  </si>
  <si>
    <t>T1000, T1002, T1002 TT, T1002 TU, T1002 U1-U4, T1003, T1003 TT, T1003 TU, T1003 U1 - U4</t>
  </si>
  <si>
    <t xml:space="preserve">Consider adding S9122 - Home health aide or certified nurse assistant, providing care in the home; per hour </t>
  </si>
  <si>
    <t>S5125, S5126, G0156</t>
  </si>
  <si>
    <t>H2014</t>
  </si>
  <si>
    <t xml:space="preserve">https://www.medicare.gov/coverage/durable-medical-equipment-coverage.html  </t>
  </si>
  <si>
    <t>See Part2: Codes not covered by Medicare</t>
  </si>
  <si>
    <t>See Appendix A</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</si>
  <si>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</si>
  <si>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</si>
  <si>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r>
      <t xml:space="preserve">S4993, S4989, A4261, A4266-A4269, J1050, J7296 -  </t>
    </r>
    <r>
      <rPr>
        <strike/>
        <sz val="10"/>
        <rFont val="Arial"/>
        <family val="2"/>
      </rPr>
      <t xml:space="preserve"> J7300-</t>
    </r>
    <r>
      <rPr>
        <sz val="10"/>
        <rFont val="Arial"/>
        <family val="2"/>
      </rPr>
      <t xml:space="preserve"> J7307, 11976</t>
    </r>
  </si>
  <si>
    <t>Hearing Aid Services - Medicare</t>
  </si>
  <si>
    <t>Hearing Aid Services - Medicaid</t>
  </si>
  <si>
    <t>L8621-L8624, V5030-V5095, V5100, V5120-V5190, V5110, V5160, V5200-V5230, V5240-V5267, V5275, V5298-V5299, L8614-L8619</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</si>
  <si>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</si>
  <si>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</si>
  <si>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</si>
  <si>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</si>
  <si>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</si>
  <si>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 xml:space="preserve">011X-Hospital Inpatient (Part A) 012X-Hospital Inpatient (Part B)  </t>
  </si>
  <si>
    <t xml:space="preserve">Exclude behavioral health diagnosis         </t>
  </si>
  <si>
    <t xml:space="preserve">Chronic </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</si>
  <si>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</si>
  <si>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</si>
  <si>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</si>
  <si>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</si>
  <si>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</si>
  <si>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</si>
  <si>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Q2051 was terminated 1/1/2014. End range with Q2050.</t>
  </si>
  <si>
    <r>
      <t>J0120-J9999, Q0510-Q0515, Q2009-</t>
    </r>
    <r>
      <rPr>
        <sz val="10"/>
        <color rgb="FF7030A0"/>
        <rFont val="Arial"/>
        <family val="2"/>
      </rPr>
      <t>Q2050</t>
    </r>
    <r>
      <rPr>
        <sz val="10"/>
        <rFont val="Arial"/>
        <family val="2"/>
      </rPr>
      <t>, S0012-S0199</t>
    </r>
  </si>
  <si>
    <t>9, 10b or 11b</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</si>
  <si>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</si>
  <si>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</si>
  <si>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Covered by both Medicare/Medicaid</t>
  </si>
  <si>
    <t>11055, 11056, 11057, 11719, 11720, 11721, 11730, 11732, 11740, 11750, 11752, 11755, 11760, 11762, 11765, G0127, G0245, G0246, G0247</t>
  </si>
  <si>
    <t>G code range only goes to G6017.</t>
  </si>
  <si>
    <r>
      <t>70010-79999, G6001</t>
    </r>
    <r>
      <rPr>
        <sz val="10"/>
        <color rgb="FF0070C0"/>
        <rFont val="Arial"/>
        <family val="2"/>
      </rPr>
      <t>-</t>
    </r>
    <r>
      <rPr>
        <sz val="10"/>
        <color rgb="FF7030A0"/>
        <rFont val="Arial"/>
        <family val="2"/>
      </rPr>
      <t>G6017</t>
    </r>
  </si>
  <si>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</si>
  <si>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</si>
  <si>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</si>
  <si>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</si>
  <si>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Skilled Nursing Facility - Medicaid</t>
  </si>
  <si>
    <t>Medicaid includes long-term care and custodial care; No hospital stay requirement prior to coverage.</t>
  </si>
  <si>
    <t xml:space="preserve">021X-SNF Inpatient                                       </t>
  </si>
  <si>
    <t>92521-92524, 92550-92621,92625-92640 92700, 92507-92508, V5362-V5364, S9128, S9152</t>
  </si>
  <si>
    <t>H0043</t>
  </si>
  <si>
    <t>10021-69999</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</si>
  <si>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</si>
  <si>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</si>
  <si>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Add S9129 (Occupational therapy, in the home, per diem)</t>
  </si>
  <si>
    <r>
      <t xml:space="preserve">97535, </t>
    </r>
    <r>
      <rPr>
        <sz val="10"/>
        <color rgb="FF0070C0"/>
        <rFont val="Arial"/>
        <family val="2"/>
      </rPr>
      <t>97165-97168, S9129</t>
    </r>
  </si>
  <si>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</si>
  <si>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</si>
  <si>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</si>
  <si>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</si>
  <si>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</si>
  <si>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</si>
  <si>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</si>
  <si>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Add H2016 (Comprehensive community support services, per diem)</t>
  </si>
  <si>
    <r>
      <t>H0036, H0037, H2015,</t>
    </r>
    <r>
      <rPr>
        <sz val="10"/>
        <color rgb="FF0070C0"/>
        <rFont val="Arial"/>
        <family val="2"/>
      </rPr>
      <t xml:space="preserve"> </t>
    </r>
    <r>
      <rPr>
        <sz val="10"/>
        <color rgb="FF7030A0"/>
        <rFont val="Arial"/>
        <family val="2"/>
      </rPr>
      <t>H2016</t>
    </r>
  </si>
  <si>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</si>
  <si>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</si>
  <si>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S9480</t>
  </si>
  <si>
    <t>H0035, S0201</t>
  </si>
  <si>
    <t>Includes all other community LTC services.</t>
  </si>
  <si>
    <t>500, 509–519</t>
  </si>
  <si>
    <t>1000-1005</t>
  </si>
  <si>
    <t>Excluding ICD 10: F01 – F99 (include all applicable digits)</t>
  </si>
  <si>
    <r>
      <t>·</t>
    </r>
    <r>
      <rPr>
        <sz val="7"/>
        <color rgb="FF000000"/>
        <rFont val="Times New Roman"/>
        <family val="1"/>
      </rPr>
      <t xml:space="preserve">         </t>
    </r>
    <r>
      <rPr>
        <sz val="10"/>
        <color rgb="FF000000"/>
        <rFont val="Arial"/>
        <family val="2"/>
      </rPr>
      <t xml:space="preserve">PHARMACY (40) (Prescriptions and pharmaceuticals, only) </t>
    </r>
  </si>
  <si>
    <t>9,10 or 11</t>
  </si>
  <si>
    <t>63–64, 74, 85, 92, 94, 96, 99, B4, B5</t>
  </si>
  <si>
    <t>21-23</t>
  </si>
  <si>
    <t xml:space="preserve">2.15.1.1 Minimum Net Worth </t>
  </si>
  <si>
    <t xml:space="preserve">2.15.1.2 Working Capital  </t>
  </si>
  <si>
    <t xml:space="preserve">2.15.2.1.2 Insolvency Reserve </t>
  </si>
  <si>
    <t>2.15.2.2.1 Additional Security  (Promissory Note or Performance Bond)</t>
  </si>
  <si>
    <t>2.15.2.2.1 Additional Security Used to Meet Insolvency Requirement</t>
  </si>
  <si>
    <t>Template Change Log</t>
  </si>
  <si>
    <t xml:space="preserve">Release Version </t>
  </si>
  <si>
    <t>Release Date</t>
  </si>
  <si>
    <t>Schedule</t>
  </si>
  <si>
    <t>Changes</t>
  </si>
  <si>
    <t>General</t>
  </si>
  <si>
    <t>A YTD table has been added.</t>
  </si>
  <si>
    <t>Renamed subcapitation items to Alternative Payment Methodologies (APMs).</t>
  </si>
  <si>
    <t>Updated submission dates for DY9.
Updated instructions, definitions, and line references to align with other updates.
Various edits to improve consistency with the SCO template.</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</si>
  <si>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</si>
  <si>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</si>
  <si>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</si>
  <si>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</si>
  <si>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</si>
  <si>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</si>
  <si>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</si>
  <si>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</si>
  <si>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MLR Allowable Expense Ratio</t>
  </si>
  <si>
    <t>Ratio of Total MLR Calculation Allowable Expenses to Total Revenue excluding Investment Income ((Line 0045 divided by (Line 0012 minus line 0009)).</t>
  </si>
  <si>
    <t>Updated Submission dates for SFY23.
Updated Template Instructions to include MLR Allowable Expense Ratio (Row 143; Line # 0062).
Updated Medical Services Definitions (Therapy to Professional category).</t>
  </si>
  <si>
    <t>Incorportated Line #0062 MLR Allowable Expense Ratio.</t>
  </si>
  <si>
    <t>9 Month Refresh</t>
  </si>
  <si>
    <t>Submission Dates for Financial Reports For DY11</t>
  </si>
  <si>
    <t>Jan-Mar 2024</t>
  </si>
  <si>
    <t>Apr-Jun 2024</t>
  </si>
  <si>
    <t>Jul-Sept 2024</t>
  </si>
  <si>
    <t>Oct-Dec 2024</t>
  </si>
  <si>
    <t>CY2024</t>
  </si>
  <si>
    <t>Calendar Year Reporting Cycle:  2024</t>
  </si>
  <si>
    <t>CCA One Care-Commonwealth Care Alliance</t>
  </si>
  <si>
    <t>CCA</t>
  </si>
  <si>
    <t>Yes</t>
  </si>
  <si>
    <t>No</t>
  </si>
  <si>
    <t xml:space="preserve">Amounts Due from Affiliates: include investment in subsidiary and net amounts due from affiliates related to intercompany transactions. Restricted  Assets: consist of cash and cash equivalents and include the minimum cash balances required by the Organization’s letters of credit.          </t>
  </si>
  <si>
    <t>Affiliate Administrative Expenses:  One Care and Senior Care Options share operations related expense recorded in CCA, Inc., which are allocated between the two lines of business based on revenue.  These dollars are on CCA, Inc.'s GAAP P&amp;L as Shared Services and are reported in this line item, which accounts for more than 10% of the Total Administrative Expenses</t>
  </si>
  <si>
    <t>The Company's net worth does not meet the insolvency reserve requirement.</t>
  </si>
  <si>
    <t>Chief Financial Officer</t>
  </si>
  <si>
    <t>January 2024-September 2024</t>
  </si>
  <si>
    <t>Mihir Shah</t>
  </si>
  <si>
    <t>617-426-0600</t>
  </si>
  <si>
    <t xml:space="preserve">One Care Southcoast Health Hetwork Capitation                              </t>
  </si>
  <si>
    <t>Cape</t>
  </si>
  <si>
    <t>East</t>
  </si>
  <si>
    <t>West</t>
  </si>
  <si>
    <t xml:space="preserve">One Care Advocates PCMH Capitation                                 </t>
  </si>
  <si>
    <t xml:space="preserve">One Care Boston Healthcare for the Homeless PCMH Capitation                </t>
  </si>
  <si>
    <t xml:space="preserve">One Care Eliot Community Health Services Capitation                        </t>
  </si>
  <si>
    <t xml:space="preserve">One Care Community Healthlink PCMH Capitation                              </t>
  </si>
  <si>
    <t xml:space="preserve">One Care Behavioral Health Network PCMH Capitation                         </t>
  </si>
  <si>
    <t xml:space="preserve">One Care Valley Health Systems Capitation                                 </t>
  </si>
  <si>
    <t xml:space="preserve">One Care Bay Cove PCMH Capitation                                 </t>
  </si>
  <si>
    <t xml:space="preserve">One Care Vinfen PCMH Capitation                                 </t>
  </si>
  <si>
    <t xml:space="preserve">One Care Lowell General PHO Care Coordination Fee                          </t>
  </si>
  <si>
    <t xml:space="preserve">One Care Northeast PHO Care Coordination Fee                               </t>
  </si>
  <si>
    <t xml:space="preserve">One Care Atrius Care Coordination Fee                                 </t>
  </si>
  <si>
    <t xml:space="preserve">One Care East Boston Care Coordination Fee                                 </t>
  </si>
  <si>
    <t xml:space="preserve">One Care Cooley Dickinson PHO Capitation                                 </t>
  </si>
  <si>
    <t xml:space="preserve">One Care Berkshire Health Systems Capitation                               </t>
  </si>
  <si>
    <t xml:space="preserve">One Care Hearth Secondary Capitation                                 </t>
  </si>
  <si>
    <t xml:space="preserve">One Care Signature Medical Group Care Coordination Fee                     </t>
  </si>
  <si>
    <t xml:space="preserve">One Care Lynn Community Health PCMH Capitation                             </t>
  </si>
  <si>
    <t xml:space="preserve">One Care Lahey Care Coordination Fee                                 </t>
  </si>
  <si>
    <t xml:space="preserve">One Care Reliant Care Coordination Fee                                 </t>
  </si>
  <si>
    <t xml:space="preserve">One Care Southboro Care Coordination Fee                                 </t>
  </si>
  <si>
    <t xml:space="preserve">One Care Uphams Corner Health Center Care Coordination Fee                 </t>
  </si>
  <si>
    <t xml:space="preserve">One Care - Caremax - Steward Capitation                                 </t>
  </si>
  <si>
    <t>One Care UMass Harrington Capitation Fee</t>
  </si>
  <si>
    <t>One Care UMass PCP Access Capitation Fee</t>
  </si>
  <si>
    <t>One Care All Other</t>
  </si>
  <si>
    <t>CAPE</t>
  </si>
  <si>
    <t>Y/N</t>
  </si>
  <si>
    <t>Chief Financial Officer 11/27/2024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</si>
</sst>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31"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b/>
      <sz val="10"/>
      <name val="Blackadder ITC"/>
      <family val="5"/>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medium">
        <color auto="1"/>
      </top>
      <bottom style="medium">
        <color auto="1"/>
      </bottom>
      <diagonal/>
    </border>
    <border>
      <left style="thin">
        <color auto="1"/>
      </left>
      <right style="thin">
        <color indexed="64"/>
      </right>
      <top style="medium">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right style="thin">
        <color auto="1"/>
      </right>
      <top style="medium">
        <color indexed="64"/>
      </top>
      <bottom style="medium">
        <color indexed="64"/>
      </bottom>
      <diagonal/>
    </border>
    <border>
      <left style="medium">
        <color auto="1"/>
      </left>
      <right/>
      <top style="medium">
        <color auto="1"/>
      </top>
      <bottom style="medium">
        <color auto="1"/>
      </bottom>
      <diagonal/>
    </border>
    <border>
      <left/>
      <right style="hair">
        <color auto="1"/>
      </right>
      <top style="medium">
        <color auto="1"/>
      </top>
      <bottom style="medium">
        <color auto="1"/>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right style="medium">
        <color auto="1"/>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medium">
        <color indexed="45"/>
      </top>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s>
  <cellStyleXfs count="656">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38" fontId="43" fillId="0" borderId="0">
      <alignment horizontal="left"/>
    </xf>
    <xf numFmtId="0" fontId="17" fillId="3" borderId="0" applyNumberFormat="0" applyBorder="0" applyAlignment="0" applyProtection="0"/>
    <xf numFmtId="38" fontId="12" fillId="20" borderId="0">
      <alignment horizontal="right"/>
    </xf>
    <xf numFmtId="0" fontId="12" fillId="21" borderId="0">
      <alignment horizontal="left"/>
    </xf>
    <xf numFmtId="38" fontId="12" fillId="20" borderId="0">
      <alignment horizontal="left"/>
    </xf>
    <xf numFmtId="3" fontId="44" fillId="21" borderId="0">
      <alignment horizontal="right"/>
    </xf>
    <xf numFmtId="185" fontId="45" fillId="0" borderId="0" applyFill="0" applyBorder="0" applyAlignment="0"/>
    <xf numFmtId="0" fontId="18" fillId="22" borderId="1" applyNumberFormat="0" applyAlignment="0" applyProtection="0"/>
    <xf numFmtId="0" fontId="19" fillId="23" borderId="2"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28" fillId="0" borderId="0" applyFont="0" applyFill="0" applyBorder="0" applyAlignment="0" applyProtection="0"/>
    <xf numFmtId="170" fontId="35" fillId="0" borderId="0" applyFont="0" applyFill="0" applyBorder="0" applyAlignment="0" applyProtection="0"/>
    <xf numFmtId="3" fontId="12" fillId="0" borderId="0" applyFill="0" applyBorder="0" applyAlignment="0" applyProtection="0"/>
    <xf numFmtId="0" fontId="46" fillId="0" borderId="0" applyNumberFormat="0" applyAlignment="0">
      <alignment horizontal="lef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47" fillId="0" borderId="0" applyFont="0" applyFill="0" applyBorder="0" applyAlignment="0" applyProtection="0"/>
    <xf numFmtId="169" fontId="35" fillId="0" borderId="0" applyFont="0" applyFill="0" applyBorder="0" applyAlignment="0" applyProtection="0"/>
    <xf numFmtId="6" fontId="12" fillId="0" borderId="0" applyFont="0" applyFill="0" applyBorder="0" applyAlignment="0" applyProtection="0"/>
    <xf numFmtId="8" fontId="12" fillId="24" borderId="0">
      <alignment horizontal="left"/>
    </xf>
    <xf numFmtId="14" fontId="48" fillId="0" borderId="0">
      <alignment horizontal="left"/>
    </xf>
    <xf numFmtId="3" fontId="44" fillId="0" borderId="0">
      <alignment horizontal="right"/>
    </xf>
    <xf numFmtId="175" fontId="44" fillId="0" borderId="0">
      <alignment horizontal="right"/>
    </xf>
    <xf numFmtId="4" fontId="44" fillId="0" borderId="0">
      <alignment horizontal="left"/>
    </xf>
    <xf numFmtId="176" fontId="44" fillId="0" borderId="0">
      <alignment horizontal="right"/>
    </xf>
    <xf numFmtId="177" fontId="12" fillId="0" borderId="0"/>
    <xf numFmtId="178" fontId="12" fillId="0" borderId="0"/>
    <xf numFmtId="180" fontId="12" fillId="0" borderId="0"/>
    <xf numFmtId="40" fontId="12" fillId="0" borderId="0"/>
    <xf numFmtId="181" fontId="12" fillId="0" borderId="0"/>
    <xf numFmtId="183" fontId="12" fillId="0" borderId="0"/>
    <xf numFmtId="182" fontId="12" fillId="0" borderId="0"/>
    <xf numFmtId="0" fontId="49" fillId="0" borderId="0" applyNumberFormat="0" applyAlignment="0">
      <alignment horizontal="left"/>
    </xf>
    <xf numFmtId="0" fontId="20" fillId="0" borderId="0" applyNumberFormat="0" applyFill="0" applyBorder="0" applyAlignment="0" applyProtection="0"/>
    <xf numFmtId="0" fontId="21" fillId="4" borderId="0" applyNumberFormat="0" applyBorder="0" applyAlignment="0" applyProtection="0"/>
    <xf numFmtId="38" fontId="12" fillId="25" borderId="0">
      <alignment horizontal="left"/>
    </xf>
    <xf numFmtId="38" fontId="48" fillId="0" borderId="0">
      <alignment horizontal="left"/>
    </xf>
    <xf numFmtId="3" fontId="50" fillId="0" borderId="0">
      <alignment horizontal="left"/>
    </xf>
    <xf numFmtId="0" fontId="36" fillId="0" borderId="3" applyNumberFormat="0" applyAlignment="0" applyProtection="0">
      <alignment horizontal="left" vertical="center"/>
    </xf>
    <xf numFmtId="0" fontId="36" fillId="0" borderId="4">
      <alignment horizontal="left" vertical="center"/>
    </xf>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25" fillId="7" borderId="1" applyNumberFormat="0" applyAlignment="0" applyProtection="0"/>
    <xf numFmtId="38" fontId="12" fillId="0" borderId="0">
      <alignment horizontal="left"/>
    </xf>
    <xf numFmtId="0" fontId="26" fillId="0" borderId="8"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27" fillId="26" borderId="0" applyNumberFormat="0" applyBorder="0" applyAlignment="0" applyProtection="0"/>
    <xf numFmtId="0" fontId="28" fillId="0" borderId="0"/>
    <xf numFmtId="0" fontId="28" fillId="0" borderId="0"/>
    <xf numFmtId="0" fontId="15" fillId="0" borderId="0"/>
    <xf numFmtId="0" fontId="28" fillId="0" borderId="0"/>
    <xf numFmtId="0" fontId="13" fillId="0" borderId="0"/>
    <xf numFmtId="0" fontId="28" fillId="27" borderId="9" applyNumberFormat="0" applyFont="0" applyAlignment="0" applyProtection="0"/>
    <xf numFmtId="0" fontId="29" fillId="22" borderId="10" applyNumberFormat="0" applyAlignment="0" applyProtection="0"/>
    <xf numFmtId="9" fontId="44" fillId="0" borderId="0">
      <alignment horizontal="right"/>
    </xf>
    <xf numFmtId="165" fontId="44" fillId="0" borderId="0">
      <alignment horizontal="right"/>
    </xf>
    <xf numFmtId="165" fontId="12" fillId="0" borderId="0">
      <alignment horizontal="right"/>
    </xf>
    <xf numFmtId="10" fontId="44" fillId="0" borderId="0">
      <alignment horizontal="right"/>
    </xf>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47" fillId="0" borderId="0" applyFont="0" applyFill="0" applyBorder="0" applyAlignment="0" applyProtection="0"/>
    <xf numFmtId="165" fontId="53" fillId="24" borderId="0">
      <alignment horizontal="left"/>
    </xf>
    <xf numFmtId="10" fontId="12" fillId="0" borderId="0"/>
    <xf numFmtId="10" fontId="53" fillId="0" borderId="0" applyFill="0" applyBorder="0" applyAlignment="0" applyProtection="0"/>
    <xf numFmtId="38" fontId="12" fillId="28" borderId="0" applyProtection="0">
      <alignment horizontal="left"/>
    </xf>
    <xf numFmtId="38" fontId="12" fillId="29" borderId="0">
      <alignment horizontal="left"/>
    </xf>
    <xf numFmtId="3" fontId="44" fillId="30" borderId="0">
      <alignment horizontal="left"/>
    </xf>
    <xf numFmtId="38" fontId="43" fillId="0" borderId="0">
      <alignment horizontal="left"/>
    </xf>
    <xf numFmtId="38" fontId="12" fillId="29" borderId="0">
      <alignment horizontal="right"/>
    </xf>
    <xf numFmtId="2" fontId="12" fillId="30" borderId="0"/>
    <xf numFmtId="184" fontId="54" fillId="0" borderId="0" applyNumberFormat="0" applyFill="0" applyBorder="0" applyAlignment="0" applyProtection="0">
      <alignment horizontal="left"/>
    </xf>
    <xf numFmtId="38" fontId="12" fillId="0" borderId="0">
      <alignment horizontal="right"/>
    </xf>
    <xf numFmtId="179" fontId="12" fillId="0" borderId="0"/>
    <xf numFmtId="40" fontId="55" fillId="0" borderId="0" applyBorder="0">
      <alignment horizontal="right"/>
    </xf>
    <xf numFmtId="0" fontId="30" fillId="0" borderId="0" applyNumberFormat="0" applyFill="0" applyBorder="0" applyAlignment="0" applyProtection="0"/>
    <xf numFmtId="0" fontId="31" fillId="0" borderId="11" applyNumberFormat="0" applyFill="0" applyAlignment="0" applyProtection="0"/>
    <xf numFmtId="38" fontId="12" fillId="0" borderId="0">
      <alignment horizontal="right" textRotation="90"/>
    </xf>
    <xf numFmtId="0" fontId="32" fillId="0" borderId="0" applyNumberFormat="0" applyFill="0" applyBorder="0" applyAlignment="0" applyProtection="0"/>
    <xf numFmtId="1" fontId="45" fillId="24" borderId="0">
      <alignment horizontal="left"/>
    </xf>
    <xf numFmtId="1" fontId="53" fillId="24" borderId="0">
      <alignment horizontal="right"/>
    </xf>
    <xf numFmtId="1" fontId="12" fillId="24" borderId="0">
      <alignment horizontal="left"/>
    </xf>
    <xf numFmtId="3" fontId="44" fillId="31" borderId="0">
      <alignment horizontal="right"/>
    </xf>
    <xf numFmtId="0" fontId="44" fillId="0" borderId="0"/>
    <xf numFmtId="0" fontId="44" fillId="0" borderId="0"/>
    <xf numFmtId="0" fontId="12" fillId="0" borderId="0"/>
    <xf numFmtId="0" fontId="67" fillId="0" borderId="0"/>
    <xf numFmtId="0" fontId="12" fillId="0" borderId="0"/>
    <xf numFmtId="43" fontId="12" fillId="0" borderId="0" applyFont="0" applyFill="0" applyBorder="0" applyAlignment="0" applyProtection="0"/>
    <xf numFmtId="0" fontId="24" fillId="0" borderId="90" applyNumberFormat="0" applyFill="0" applyAlignment="0" applyProtection="0"/>
    <xf numFmtId="0" fontId="12" fillId="0" borderId="0"/>
    <xf numFmtId="0" fontId="12" fillId="0" borderId="0"/>
    <xf numFmtId="0" fontId="12" fillId="27" borderId="9" applyNumberFormat="0" applyFont="0" applyAlignment="0" applyProtection="0"/>
    <xf numFmtId="9" fontId="12"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 fontId="1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7" fontId="12" fillId="0" borderId="0" applyFont="0" applyFill="0" applyBorder="0" applyAlignment="0" applyProtection="0"/>
    <xf numFmtId="2" fontId="12" fillId="0" borderId="0" applyFont="0" applyFill="0" applyBorder="0" applyAlignment="0" applyProtection="0"/>
    <xf numFmtId="0" fontId="11" fillId="0" borderId="0"/>
    <xf numFmtId="0" fontId="12" fillId="0" borderId="0"/>
    <xf numFmtId="0" fontId="11" fillId="0" borderId="0"/>
    <xf numFmtId="0" fontId="68" fillId="0" borderId="0"/>
    <xf numFmtId="0" fontId="12" fillId="0" borderId="0" applyProtection="0">
      <alignment horizontal="centerContinuous" vertical="top"/>
    </xf>
    <xf numFmtId="0" fontId="12" fillId="0" borderId="0"/>
    <xf numFmtId="0" fontId="34" fillId="0" borderId="0"/>
    <xf numFmtId="0" fontId="15" fillId="2" borderId="0" applyNumberFormat="0" applyBorder="0" applyAlignment="0" applyProtection="0"/>
    <xf numFmtId="0" fontId="15" fillId="2" borderId="0" applyNumberFormat="0" applyBorder="0" applyAlignment="0" applyProtection="0"/>
    <xf numFmtId="0" fontId="15" fillId="8"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27"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7"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2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6"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7" borderId="0" applyNumberFormat="0" applyBorder="0" applyAlignment="0" applyProtection="0"/>
    <xf numFmtId="0" fontId="16" fillId="12"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3" borderId="0" applyNumberFormat="0" applyBorder="0" applyAlignment="0" applyProtection="0"/>
    <xf numFmtId="0" fontId="16" fillId="14" borderId="0" applyNumberFormat="0" applyBorder="0" applyAlignment="0" applyProtection="0"/>
    <xf numFmtId="0" fontId="16" fillId="6" borderId="0" applyNumberFormat="0" applyBorder="0" applyAlignment="0" applyProtection="0"/>
    <xf numFmtId="0" fontId="16" fillId="15" borderId="0" applyNumberFormat="0" applyBorder="0" applyAlignment="0" applyProtection="0"/>
    <xf numFmtId="0" fontId="16" fillId="9" borderId="0" applyNumberFormat="0" applyBorder="0" applyAlignment="0" applyProtection="0"/>
    <xf numFmtId="0" fontId="16" fillId="16" borderId="0" applyNumberFormat="0" applyBorder="0" applyAlignment="0" applyProtection="0"/>
    <xf numFmtId="0" fontId="16" fillId="44"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8"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45"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6" fillId="17"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186" fontId="82" fillId="0" borderId="97" applyNumberFormat="0"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187" fontId="82" fillId="0" borderId="33" applyFill="0" applyAlignment="0" applyProtection="0">
      <alignment horizontal="center"/>
    </xf>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83" fillId="46" borderId="1" applyNumberFormat="0" applyAlignment="0" applyProtection="0"/>
    <xf numFmtId="0" fontId="83" fillId="46" borderId="1" applyNumberFormat="0" applyAlignment="0" applyProtection="0"/>
    <xf numFmtId="0" fontId="18" fillId="22" borderId="1" applyNumberFormat="0" applyAlignment="0" applyProtection="0"/>
    <xf numFmtId="0" fontId="19" fillId="23" borderId="2" applyNumberFormat="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39" fontId="1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8" fontId="12" fillId="0" borderId="0" applyFont="0" applyFill="0" applyBorder="0" applyAlignment="0" applyProtection="0"/>
    <xf numFmtId="43" fontId="9" fillId="0" borderId="0" applyFont="0" applyFill="0" applyBorder="0" applyAlignment="0" applyProtection="0"/>
    <xf numFmtId="170" fontId="85" fillId="0" borderId="0" applyFont="0" applyFill="0" applyBorder="0" applyAlignment="0" applyProtection="0"/>
    <xf numFmtId="188" fontId="12" fillId="0" borderId="0" applyFont="0" applyFill="0" applyBorder="0" applyAlignment="0" applyProtection="0"/>
    <xf numFmtId="170" fontId="85" fillId="0" borderId="0" applyFont="0" applyFill="0" applyBorder="0" applyAlignment="0" applyProtection="0"/>
    <xf numFmtId="188" fontId="12" fillId="0" borderId="0" applyFont="0" applyFill="0" applyBorder="0" applyAlignment="0" applyProtection="0"/>
    <xf numFmtId="170" fontId="8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8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 fontId="12" fillId="0" borderId="0" applyFill="0" applyBorder="0" applyAlignment="0" applyProtection="0"/>
    <xf numFmtId="0" fontId="87" fillId="0" borderId="0"/>
    <xf numFmtId="0" fontId="87"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169" fontId="3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8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6" fontId="12" fillId="0" borderId="0" applyFont="0" applyFill="0" applyBorder="0" applyAlignment="0" applyProtection="0"/>
    <xf numFmtId="14" fontId="48" fillId="0" borderId="0">
      <alignment horizontal="left"/>
    </xf>
    <xf numFmtId="189" fontId="88" fillId="32" borderId="0" applyFont="0" applyFill="0" applyBorder="0" applyAlignment="0" applyProtection="0">
      <alignment vertical="center"/>
    </xf>
    <xf numFmtId="190" fontId="88" fillId="32" borderId="0" applyFont="0" applyFill="0" applyBorder="0" applyAlignment="0" applyProtection="0">
      <alignment vertical="center"/>
    </xf>
    <xf numFmtId="39" fontId="88" fillId="38" borderId="0" applyFont="0" applyFill="0" applyBorder="0" applyAlignment="0" applyProtection="0">
      <alignment vertical="center"/>
    </xf>
    <xf numFmtId="0" fontId="20" fillId="0" borderId="0" applyNumberFormat="0" applyFill="0" applyBorder="0" applyAlignment="0" applyProtection="0"/>
    <xf numFmtId="0" fontId="89" fillId="0" borderId="0">
      <protection locked="0"/>
    </xf>
    <xf numFmtId="0" fontId="89" fillId="0" borderId="0">
      <protection locked="0"/>
    </xf>
    <xf numFmtId="0" fontId="90" fillId="0" borderId="0">
      <protection locked="0"/>
    </xf>
    <xf numFmtId="0" fontId="89" fillId="0" borderId="0">
      <protection locked="0"/>
    </xf>
    <xf numFmtId="0" fontId="89" fillId="0" borderId="0">
      <protection locked="0"/>
    </xf>
    <xf numFmtId="0" fontId="89" fillId="0" borderId="0">
      <protection locked="0"/>
    </xf>
    <xf numFmtId="0" fontId="90" fillId="0" borderId="0">
      <protection locked="0"/>
    </xf>
    <xf numFmtId="0" fontId="87" fillId="0" borderId="0"/>
    <xf numFmtId="0" fontId="87" fillId="0" borderId="0"/>
    <xf numFmtId="191" fontId="91" fillId="0" borderId="0"/>
    <xf numFmtId="191" fontId="91" fillId="0" borderId="0"/>
    <xf numFmtId="191" fontId="91" fillId="0" borderId="0"/>
    <xf numFmtId="192" fontId="91" fillId="0" borderId="0"/>
    <xf numFmtId="192" fontId="91" fillId="0" borderId="0"/>
    <xf numFmtId="192" fontId="91" fillId="0" borderId="0"/>
    <xf numFmtId="192" fontId="91" fillId="0" borderId="0"/>
    <xf numFmtId="193" fontId="91" fillId="0" borderId="0"/>
    <xf numFmtId="194" fontId="91" fillId="0" borderId="0"/>
    <xf numFmtId="194" fontId="91" fillId="0" borderId="0"/>
    <xf numFmtId="194" fontId="91" fillId="0" borderId="0"/>
    <xf numFmtId="194" fontId="91" fillId="0" borderId="0"/>
    <xf numFmtId="193" fontId="91" fillId="0" borderId="0"/>
    <xf numFmtId="195" fontId="91" fillId="0" borderId="0"/>
    <xf numFmtId="195" fontId="91" fillId="0" borderId="0"/>
    <xf numFmtId="195" fontId="91" fillId="0" borderId="0"/>
    <xf numFmtId="195" fontId="91" fillId="0" borderId="0"/>
    <xf numFmtId="195" fontId="91" fillId="0" borderId="0"/>
    <xf numFmtId="0" fontId="21" fillId="4" borderId="0" applyNumberFormat="0" applyBorder="0" applyAlignment="0" applyProtection="0"/>
    <xf numFmtId="0" fontId="21" fillId="6" borderId="0" applyNumberFormat="0" applyBorder="0" applyAlignment="0" applyProtection="0"/>
    <xf numFmtId="38" fontId="13" fillId="32" borderId="0" applyNumberFormat="0" applyBorder="0" applyAlignment="0" applyProtection="0"/>
    <xf numFmtId="0" fontId="36" fillId="0" borderId="3" applyNumberFormat="0" applyAlignment="0" applyProtection="0">
      <alignment horizontal="left" vertical="center"/>
    </xf>
    <xf numFmtId="0" fontId="92" fillId="0" borderId="0" applyNumberFormat="0" applyBorder="0" applyAlignment="0">
      <alignment horizontal="center"/>
    </xf>
    <xf numFmtId="0" fontId="22" fillId="0" borderId="5" applyNumberFormat="0" applyFill="0" applyAlignment="0" applyProtection="0"/>
    <xf numFmtId="0" fontId="93" fillId="0" borderId="0" applyNumberFormat="0" applyFill="0" applyBorder="0" applyAlignment="0" applyProtection="0"/>
    <xf numFmtId="0" fontId="23" fillId="0" borderId="6" applyNumberFormat="0" applyFill="0" applyAlignment="0" applyProtection="0"/>
    <xf numFmtId="0" fontId="36" fillId="0" borderId="0" applyNumberFormat="0" applyFill="0" applyBorder="0" applyAlignment="0" applyProtection="0"/>
    <xf numFmtId="0" fontId="94" fillId="0" borderId="109" applyNumberFormat="0" applyFill="0" applyAlignment="0" applyProtection="0"/>
    <xf numFmtId="0" fontId="24" fillId="0" borderId="0" applyNumberFormat="0" applyFill="0" applyBorder="0" applyAlignment="0" applyProtection="0"/>
    <xf numFmtId="0" fontId="94" fillId="0" borderId="0" applyNumberFormat="0" applyFill="0" applyBorder="0" applyAlignment="0" applyProtection="0"/>
    <xf numFmtId="0" fontId="74" fillId="0" borderId="0" applyNumberFormat="0" applyFill="0" applyBorder="0" applyAlignment="0" applyProtection="0"/>
    <xf numFmtId="10" fontId="13" fillId="47" borderId="12" applyNumberFormat="0" applyBorder="0" applyAlignment="0" applyProtection="0"/>
    <xf numFmtId="10" fontId="13" fillId="47" borderId="12" applyNumberFormat="0" applyBorder="0" applyAlignment="0" applyProtection="0"/>
    <xf numFmtId="10" fontId="13" fillId="47" borderId="12" applyNumberFormat="0" applyBorder="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26" borderId="1" applyNumberFormat="0" applyAlignment="0" applyProtection="0"/>
    <xf numFmtId="0" fontId="25" fillId="26" borderId="1" applyNumberFormat="0" applyAlignment="0" applyProtection="0"/>
    <xf numFmtId="0" fontId="25" fillId="7" borderId="1" applyNumberFormat="0" applyAlignment="0" applyProtection="0"/>
    <xf numFmtId="49" fontId="34" fillId="0" borderId="0" applyFill="0" applyBorder="0" applyProtection="0"/>
    <xf numFmtId="196" fontId="34" fillId="0" borderId="0" applyFill="0" applyBorder="0" applyProtection="0"/>
    <xf numFmtId="197" fontId="34" fillId="0" borderId="0" applyFill="0" applyBorder="0" applyProtection="0"/>
    <xf numFmtId="0" fontId="26" fillId="0" borderId="8" applyNumberFormat="0" applyFill="0" applyAlignment="0" applyProtection="0"/>
    <xf numFmtId="0" fontId="32" fillId="0" borderId="110" applyNumberFormat="0" applyFill="0" applyAlignment="0" applyProtection="0"/>
    <xf numFmtId="0" fontId="27" fillId="26" borderId="0" applyNumberFormat="0" applyBorder="0" applyAlignment="0" applyProtection="0"/>
    <xf numFmtId="0" fontId="95" fillId="26" borderId="0" applyNumberFormat="0" applyBorder="0" applyAlignment="0" applyProtection="0"/>
    <xf numFmtId="0" fontId="82" fillId="0" borderId="0" applyNumberFormat="0" applyFill="0" applyAlignment="0" applyProtection="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12" fillId="0" borderId="0"/>
    <xf numFmtId="0" fontId="98" fillId="0" borderId="0"/>
    <xf numFmtId="0" fontId="91" fillId="0" borderId="0"/>
    <xf numFmtId="0" fontId="91" fillId="0" borderId="0"/>
    <xf numFmtId="0" fontId="91" fillId="0" borderId="0"/>
    <xf numFmtId="0" fontId="99" fillId="0" borderId="0" applyAlignment="0"/>
    <xf numFmtId="0" fontId="86" fillId="0" borderId="0"/>
    <xf numFmtId="0" fontId="9" fillId="0" borderId="0"/>
    <xf numFmtId="0" fontId="9" fillId="0" borderId="0"/>
    <xf numFmtId="0" fontId="99" fillId="0" borderId="0" applyAlignment="0"/>
    <xf numFmtId="0" fontId="12" fillId="0" borderId="0"/>
    <xf numFmtId="0" fontId="9" fillId="0" borderId="0"/>
    <xf numFmtId="0" fontId="9" fillId="0" borderId="0"/>
    <xf numFmtId="0" fontId="9" fillId="0" borderId="0"/>
    <xf numFmtId="0" fontId="9" fillId="0" borderId="0"/>
    <xf numFmtId="0" fontId="9" fillId="0" borderId="0"/>
    <xf numFmtId="0" fontId="99" fillId="0" borderId="0" applyAlignment="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alignment wrapText="1"/>
    </xf>
    <xf numFmtId="0" fontId="12" fillId="0" borderId="0"/>
    <xf numFmtId="0" fontId="9" fillId="0" borderId="0"/>
    <xf numFmtId="0" fontId="9" fillId="0" borderId="0"/>
    <xf numFmtId="0" fontId="9" fillId="0" borderId="0"/>
    <xf numFmtId="0" fontId="9" fillId="0" borderId="0"/>
    <xf numFmtId="0" fontId="91" fillId="0" borderId="0"/>
    <xf numFmtId="0" fontId="15" fillId="0" borderId="0"/>
    <xf numFmtId="0" fontId="12" fillId="0" borderId="0"/>
    <xf numFmtId="0" fontId="9" fillId="0" borderId="0"/>
    <xf numFmtId="0" fontId="9" fillId="0" borderId="0"/>
    <xf numFmtId="0" fontId="68" fillId="0" borderId="0"/>
    <xf numFmtId="0" fontId="12" fillId="0" borderId="0" applyProtection="0">
      <alignment horizontal="centerContinuous" vertical="top"/>
    </xf>
    <xf numFmtId="0" fontId="12" fillId="0" borderId="0"/>
    <xf numFmtId="0" fontId="12" fillId="0" borderId="0"/>
    <xf numFmtId="0" fontId="15" fillId="0" borderId="0"/>
    <xf numFmtId="0" fontId="9" fillId="48" borderId="111"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198" fontId="82" fillId="0" borderId="0" applyFill="0" applyBorder="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46" borderId="10" applyNumberFormat="0" applyAlignment="0" applyProtection="0"/>
    <xf numFmtId="0" fontId="29" fillId="46" borderId="10" applyNumberFormat="0" applyAlignment="0" applyProtection="0"/>
    <xf numFmtId="0" fontId="29" fillId="22" borderId="10" applyNumberFormat="0" applyAlignment="0" applyProtection="0"/>
    <xf numFmtId="40" fontId="100" fillId="38" borderId="0">
      <alignment horizontal="right"/>
    </xf>
    <xf numFmtId="0" fontId="101" fillId="0" borderId="112" applyNumberFormat="0" applyAlignment="0" applyProtection="0"/>
    <xf numFmtId="0" fontId="34" fillId="49" borderId="0" applyNumberFormat="0" applyFont="0" applyBorder="0" applyAlignment="0" applyProtection="0"/>
    <xf numFmtId="0" fontId="13" fillId="20" borderId="16" applyNumberFormat="0" applyFont="0" applyBorder="0" applyAlignment="0" applyProtection="0">
      <alignment horizontal="center"/>
    </xf>
    <xf numFmtId="0" fontId="13" fillId="50" borderId="16" applyNumberFormat="0" applyFont="0" applyBorder="0" applyAlignment="0" applyProtection="0">
      <alignment horizontal="center"/>
    </xf>
    <xf numFmtId="0" fontId="34" fillId="0" borderId="113" applyNumberFormat="0" applyAlignment="0" applyProtection="0"/>
    <xf numFmtId="0" fontId="34" fillId="0" borderId="113" applyNumberFormat="0" applyAlignment="0" applyProtection="0"/>
    <xf numFmtId="0" fontId="34" fillId="0" borderId="113" applyNumberFormat="0" applyAlignment="0" applyProtection="0"/>
    <xf numFmtId="0" fontId="34" fillId="0" borderId="113" applyNumberFormat="0" applyAlignment="0" applyProtection="0"/>
    <xf numFmtId="0" fontId="34" fillId="0" borderId="113"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34" fillId="0" borderId="114" applyNumberFormat="0" applyAlignment="0" applyProtection="0"/>
    <xf numFmtId="0" fontId="101" fillId="0" borderId="115" applyNumberFormat="0" applyAlignment="0" applyProtection="0"/>
    <xf numFmtId="0" fontId="87" fillId="0" borderId="0"/>
    <xf numFmtId="10"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85"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03" fillId="0" borderId="26">
      <alignment horizontal="center"/>
    </xf>
    <xf numFmtId="3" fontId="102" fillId="0" borderId="0" applyFont="0" applyFill="0" applyBorder="0" applyAlignment="0" applyProtection="0"/>
    <xf numFmtId="0" fontId="102" fillId="51" borderId="0" applyNumberFormat="0" applyFont="0" applyBorder="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91" fillId="0" borderId="0"/>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91" fillId="0" borderId="0"/>
    <xf numFmtId="0" fontId="91" fillId="0" borderId="0"/>
    <xf numFmtId="0" fontId="104" fillId="15" borderId="0" applyNumberFormat="0" applyBorder="0" applyAlignment="0"/>
    <xf numFmtId="0" fontId="104" fillId="3" borderId="0" applyNumberFormat="0" applyBorder="0" applyAlignment="0"/>
    <xf numFmtId="0" fontId="104" fillId="15" borderId="0" applyNumberFormat="0" applyBorder="0" applyAlignment="0"/>
    <xf numFmtId="0" fontId="105" fillId="0" borderId="0"/>
    <xf numFmtId="0" fontId="65" fillId="0" borderId="0" applyNumberFormat="0" applyBorder="0" applyAlignment="0"/>
    <xf numFmtId="0" fontId="91" fillId="0" borderId="0"/>
    <xf numFmtId="0" fontId="65" fillId="0" borderId="0" applyNumberFormat="0" applyBorder="0" applyAlignment="0"/>
    <xf numFmtId="0" fontId="91" fillId="0" borderId="0"/>
    <xf numFmtId="0" fontId="91" fillId="0" borderId="0"/>
    <xf numFmtId="0" fontId="105" fillId="0" borderId="0"/>
    <xf numFmtId="0" fontId="106" fillId="0" borderId="0"/>
    <xf numFmtId="0" fontId="107" fillId="22" borderId="0" applyNumberFormat="0" applyBorder="0" applyAlignment="0"/>
    <xf numFmtId="0" fontId="106" fillId="0" borderId="0"/>
    <xf numFmtId="0" fontId="105" fillId="0" borderId="0"/>
    <xf numFmtId="0" fontId="107" fillId="22" borderId="0" applyNumberFormat="0" applyBorder="0" applyAlignment="0"/>
    <xf numFmtId="0" fontId="105" fillId="0" borderId="0"/>
    <xf numFmtId="0" fontId="108" fillId="0" borderId="0"/>
    <xf numFmtId="0" fontId="45" fillId="0" borderId="0" applyNumberFormat="0" applyBorder="0" applyAlignment="0"/>
    <xf numFmtId="0" fontId="45" fillId="0" borderId="0" applyNumberFormat="0" applyBorder="0" applyAlignment="0"/>
    <xf numFmtId="0" fontId="108" fillId="0" borderId="0"/>
    <xf numFmtId="0" fontId="109" fillId="0" borderId="0"/>
    <xf numFmtId="0" fontId="104" fillId="6" borderId="0" applyNumberFormat="0" applyBorder="0" applyAlignment="0"/>
    <xf numFmtId="0" fontId="109" fillId="0" borderId="0"/>
    <xf numFmtId="0" fontId="104" fillId="52" borderId="0" applyNumberFormat="0" applyBorder="0" applyAlignment="0"/>
    <xf numFmtId="0" fontId="104" fillId="3" borderId="0" applyNumberFormat="0" applyBorder="0" applyAlignment="0"/>
    <xf numFmtId="0" fontId="104" fillId="15" borderId="0" applyNumberFormat="0" applyBorder="0" applyAlignment="0"/>
    <xf numFmtId="49" fontId="12" fillId="0" borderId="0" applyFont="0" applyFill="0" applyBorder="0" applyAlignment="0" applyProtection="0"/>
    <xf numFmtId="0" fontId="30" fillId="0" borderId="0" applyNumberFormat="0" applyFill="0" applyBorder="0" applyAlignment="0" applyProtection="0"/>
    <xf numFmtId="0" fontId="110" fillId="0" borderId="0" applyNumberFormat="0" applyFill="0" applyBorder="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12" fillId="0" borderId="116" applyNumberFormat="0" applyFont="0" applyFill="0" applyAlignment="0" applyProtection="0"/>
    <xf numFmtId="0" fontId="31" fillId="0" borderId="11" applyNumberFormat="0" applyFill="0" applyAlignment="0" applyProtection="0"/>
    <xf numFmtId="0" fontId="32" fillId="0" borderId="0" applyNumberFormat="0" applyFill="0" applyBorder="0" applyAlignment="0" applyProtection="0"/>
    <xf numFmtId="0" fontId="12" fillId="0" borderId="0"/>
    <xf numFmtId="0" fontId="34" fillId="0" borderId="124" applyNumberFormat="0" applyAlignment="0" applyProtection="0"/>
    <xf numFmtId="0" fontId="34" fillId="0" borderId="124" applyNumberFormat="0" applyAlignment="0" applyProtection="0"/>
    <xf numFmtId="0" fontId="34" fillId="0" borderId="123" applyNumberFormat="0" applyAlignment="0" applyProtection="0"/>
    <xf numFmtId="0" fontId="12" fillId="0" borderId="0"/>
    <xf numFmtId="0" fontId="36" fillId="0" borderId="121" applyNumberFormat="0" applyAlignment="0" applyProtection="0">
      <alignment horizontal="left" vertical="center"/>
    </xf>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34" fillId="0" borderId="123"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11" applyNumberFormat="0" applyFont="0" applyAlignment="0" applyProtection="0"/>
    <xf numFmtId="0" fontId="12" fillId="0" borderId="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2"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36" fillId="0" borderId="121" applyNumberFormat="0" applyAlignment="0" applyProtection="0">
      <alignment horizontal="left" vertical="center"/>
    </xf>
    <xf numFmtId="0" fontId="34" fillId="0" borderId="123" applyNumberFormat="0" applyAlignment="0" applyProtection="0"/>
    <xf numFmtId="0" fontId="34" fillId="0" borderId="123" applyNumberFormat="0" applyAlignment="0" applyProtection="0"/>
    <xf numFmtId="0" fontId="34" fillId="0" borderId="123" applyNumberFormat="0" applyAlignment="0" applyProtection="0"/>
    <xf numFmtId="0" fontId="12" fillId="0" borderId="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34" fillId="0" borderId="124" applyNumberFormat="0" applyAlignment="0" applyProtection="0"/>
    <xf numFmtId="0" fontId="12" fillId="0" borderId="0"/>
    <xf numFmtId="0" fontId="114" fillId="0" borderId="0" applyProtection="0">
      <alignment horizontal="centerContinuous" vertical="top"/>
    </xf>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applyProtection="0">
      <alignment horizontal="centerContinuous" vertical="top"/>
    </xf>
  </cellStyleXfs>
  <cellXfs count="982">
    <xf numFmtId="0" fontId="0" fillId="0" borderId="0" xfId="0"/>
    <xf numFmtId="0" fontId="14" fillId="32" borderId="12" xfId="0" applyFont="1" applyFill="1" applyBorder="1"/>
    <xf numFmtId="0" fontId="0" fillId="32" borderId="0" xfId="0" applyFill="1"/>
    <xf numFmtId="168" fontId="12" fillId="0" borderId="0" xfId="89" applyNumberFormat="1" applyFont="1"/>
    <xf numFmtId="0" fontId="14" fillId="32" borderId="0" xfId="0" applyFont="1" applyFill="1"/>
    <xf numFmtId="168" fontId="12" fillId="32" borderId="0" xfId="89" applyNumberFormat="1" applyFont="1" applyFill="1"/>
    <xf numFmtId="0" fontId="14" fillId="32" borderId="0" xfId="0" applyFont="1" applyFill="1" applyAlignment="1">
      <alignment wrapText="1"/>
    </xf>
    <xf numFmtId="0" fontId="33" fillId="0" borderId="0" xfId="0" applyFont="1"/>
    <xf numFmtId="0" fontId="28" fillId="0" borderId="0" xfId="0" applyFont="1"/>
    <xf numFmtId="168" fontId="28" fillId="0" borderId="0" xfId="89" applyNumberFormat="1" applyFont="1"/>
    <xf numFmtId="166" fontId="28" fillId="0" borderId="0" xfId="34" applyNumberFormat="1" applyFont="1"/>
    <xf numFmtId="0" fontId="34" fillId="0" borderId="0" xfId="0" applyFont="1"/>
    <xf numFmtId="168" fontId="12" fillId="0" borderId="13" xfId="89" applyNumberFormat="1" applyFont="1" applyBorder="1"/>
    <xf numFmtId="168" fontId="12" fillId="0" borderId="0" xfId="89" applyNumberFormat="1" applyFont="1" applyBorder="1"/>
    <xf numFmtId="168" fontId="34" fillId="0" borderId="0" xfId="0" applyNumberFormat="1" applyFont="1"/>
    <xf numFmtId="0" fontId="34" fillId="32" borderId="0" xfId="0" applyFont="1" applyFill="1"/>
    <xf numFmtId="168" fontId="14" fillId="32" borderId="13" xfId="89" applyNumberFormat="1" applyFont="1" applyFill="1" applyBorder="1"/>
    <xf numFmtId="0" fontId="14" fillId="0" borderId="0" xfId="0" applyFont="1"/>
    <xf numFmtId="0" fontId="36" fillId="0" borderId="0" xfId="82" applyFont="1" applyAlignment="1">
      <alignment horizontal="left" vertical="center" wrapText="1"/>
    </xf>
    <xf numFmtId="0" fontId="14" fillId="0" borderId="0" xfId="0" applyFont="1" applyAlignment="1">
      <alignment horizontal="left"/>
    </xf>
    <xf numFmtId="0" fontId="36" fillId="0" borderId="0" xfId="0" applyFont="1"/>
    <xf numFmtId="0" fontId="14" fillId="0" borderId="0" xfId="0" applyFont="1" applyAlignment="1">
      <alignment horizontal="right"/>
    </xf>
    <xf numFmtId="14" fontId="40" fillId="0" borderId="0" xfId="0" applyNumberFormat="1" applyFont="1" applyAlignment="1">
      <alignment horizontal="left"/>
    </xf>
    <xf numFmtId="43" fontId="12" fillId="0" borderId="0" xfId="37" applyNumberFormat="1" applyFont="1" applyFill="1" applyBorder="1"/>
    <xf numFmtId="9" fontId="12" fillId="0" borderId="15" xfId="89" applyFont="1" applyBorder="1"/>
    <xf numFmtId="9" fontId="12" fillId="0" borderId="16" xfId="89" applyFont="1" applyBorder="1"/>
    <xf numFmtId="9" fontId="12" fillId="0" borderId="17" xfId="89" applyFont="1" applyBorder="1"/>
    <xf numFmtId="9" fontId="12" fillId="0" borderId="0" xfId="89" applyFont="1" applyBorder="1"/>
    <xf numFmtId="167" fontId="42" fillId="0" borderId="0" xfId="45" applyNumberFormat="1" applyFont="1" applyFill="1"/>
    <xf numFmtId="0" fontId="42" fillId="0" borderId="0" xfId="0" applyFont="1"/>
    <xf numFmtId="167" fontId="42" fillId="0" borderId="0" xfId="0" applyNumberFormat="1" applyFont="1"/>
    <xf numFmtId="167" fontId="14" fillId="0" borderId="0" xfId="45" applyNumberFormat="1" applyFont="1" applyBorder="1" applyAlignment="1">
      <alignment horizontal="center"/>
    </xf>
    <xf numFmtId="44" fontId="14" fillId="0" borderId="0" xfId="45" applyNumberFormat="1" applyFont="1" applyBorder="1" applyAlignment="1">
      <alignment horizontal="center"/>
    </xf>
    <xf numFmtId="167" fontId="14" fillId="0" borderId="0" xfId="45" applyNumberFormat="1" applyFont="1" applyBorder="1"/>
    <xf numFmtId="167" fontId="14" fillId="0" borderId="0" xfId="45" applyNumberFormat="1" applyFont="1" applyFill="1" applyBorder="1"/>
    <xf numFmtId="167" fontId="14" fillId="0" borderId="0" xfId="0" applyNumberFormat="1" applyFont="1"/>
    <xf numFmtId="167" fontId="14" fillId="0" borderId="12" xfId="45" applyNumberFormat="1" applyFont="1" applyBorder="1" applyAlignment="1">
      <alignment horizontal="center"/>
    </xf>
    <xf numFmtId="0" fontId="0" fillId="32" borderId="0" xfId="0" applyFill="1" applyAlignment="1">
      <alignment horizontal="center"/>
    </xf>
    <xf numFmtId="0" fontId="57" fillId="0" borderId="28" xfId="0" applyFont="1" applyBorder="1" applyAlignment="1">
      <alignment vertical="center" wrapText="1"/>
    </xf>
    <xf numFmtId="0" fontId="57" fillId="0" borderId="31" xfId="0" applyFont="1" applyBorder="1" applyAlignment="1">
      <alignment vertical="center" wrapText="1"/>
    </xf>
    <xf numFmtId="0" fontId="41" fillId="0" borderId="0" xfId="0" applyFont="1"/>
    <xf numFmtId="165" fontId="12" fillId="24" borderId="12" xfId="89" applyNumberFormat="1" applyFont="1" applyFill="1" applyBorder="1"/>
    <xf numFmtId="43" fontId="12" fillId="24" borderId="12" xfId="37" applyNumberFormat="1" applyFont="1" applyFill="1" applyBorder="1"/>
    <xf numFmtId="9" fontId="12" fillId="24" borderId="39" xfId="89" applyFont="1" applyFill="1" applyBorder="1"/>
    <xf numFmtId="9" fontId="12" fillId="24" borderId="21" xfId="89" applyFont="1" applyFill="1" applyBorder="1"/>
    <xf numFmtId="9" fontId="12" fillId="24" borderId="40" xfId="89" applyFont="1" applyFill="1" applyBorder="1"/>
    <xf numFmtId="43" fontId="12" fillId="0" borderId="15" xfId="37" applyNumberFormat="1" applyFont="1" applyBorder="1"/>
    <xf numFmtId="43" fontId="12" fillId="0" borderId="16" xfId="37" applyNumberFormat="1" applyFont="1" applyBorder="1"/>
    <xf numFmtId="43" fontId="12" fillId="0" borderId="17" xfId="37" applyNumberFormat="1" applyFont="1" applyBorder="1"/>
    <xf numFmtId="9" fontId="12" fillId="24" borderId="12" xfId="89" applyFont="1" applyFill="1" applyBorder="1"/>
    <xf numFmtId="167" fontId="12" fillId="24" borderId="12" xfId="45" applyNumberFormat="1" applyFont="1" applyFill="1" applyBorder="1"/>
    <xf numFmtId="165" fontId="12" fillId="24" borderId="42" xfId="89" applyNumberFormat="1" applyFont="1" applyFill="1" applyBorder="1"/>
    <xf numFmtId="165" fontId="12" fillId="24" borderId="41" xfId="89" applyNumberFormat="1" applyFont="1" applyFill="1" applyBorder="1"/>
    <xf numFmtId="43" fontId="12" fillId="24" borderId="41" xfId="37" applyNumberFormat="1" applyFont="1" applyFill="1" applyBorder="1"/>
    <xf numFmtId="43" fontId="12" fillId="24" borderId="42" xfId="37" applyNumberFormat="1" applyFont="1" applyFill="1" applyBorder="1"/>
    <xf numFmtId="9" fontId="12" fillId="24" borderId="41" xfId="89" applyFont="1" applyFill="1" applyBorder="1"/>
    <xf numFmtId="9" fontId="12" fillId="24" borderId="42" xfId="89" applyFont="1" applyFill="1" applyBorder="1"/>
    <xf numFmtId="167" fontId="12" fillId="24" borderId="41" xfId="45" applyNumberFormat="1" applyFont="1" applyFill="1" applyBorder="1"/>
    <xf numFmtId="167" fontId="12" fillId="24" borderId="42" xfId="45" applyNumberFormat="1" applyFont="1" applyFill="1" applyBorder="1"/>
    <xf numFmtId="9" fontId="12" fillId="24" borderId="43" xfId="89" applyFont="1" applyFill="1" applyBorder="1"/>
    <xf numFmtId="9" fontId="12" fillId="24" borderId="44" xfId="89" applyFont="1" applyFill="1" applyBorder="1"/>
    <xf numFmtId="9" fontId="12" fillId="24" borderId="45" xfId="89" applyFont="1" applyFill="1" applyBorder="1"/>
    <xf numFmtId="167" fontId="14" fillId="24" borderId="12" xfId="45" applyNumberFormat="1" applyFont="1" applyFill="1" applyBorder="1"/>
    <xf numFmtId="167" fontId="14" fillId="24" borderId="20" xfId="45" applyNumberFormat="1" applyFont="1" applyFill="1" applyBorder="1"/>
    <xf numFmtId="167" fontId="14" fillId="24" borderId="21" xfId="45" applyNumberFormat="1" applyFont="1" applyFill="1" applyBorder="1"/>
    <xf numFmtId="167" fontId="14" fillId="24" borderId="27" xfId="45" applyNumberFormat="1" applyFont="1" applyFill="1" applyBorder="1"/>
    <xf numFmtId="167" fontId="14" fillId="24" borderId="21" xfId="0" applyNumberFormat="1" applyFont="1" applyFill="1" applyBorder="1"/>
    <xf numFmtId="167" fontId="14" fillId="24" borderId="23" xfId="0" applyNumberFormat="1" applyFont="1" applyFill="1" applyBorder="1"/>
    <xf numFmtId="167" fontId="14" fillId="24" borderId="47" xfId="0" applyNumberFormat="1" applyFont="1" applyFill="1" applyBorder="1"/>
    <xf numFmtId="167" fontId="14" fillId="24" borderId="12" xfId="45" applyNumberFormat="1" applyFont="1" applyFill="1" applyBorder="1" applyAlignment="1">
      <alignment horizontal="center"/>
    </xf>
    <xf numFmtId="0" fontId="14" fillId="34" borderId="25" xfId="0" applyFont="1" applyFill="1" applyBorder="1" applyAlignment="1">
      <alignment horizontal="center"/>
    </xf>
    <xf numFmtId="0" fontId="14" fillId="34" borderId="21" xfId="0" applyFont="1" applyFill="1" applyBorder="1" applyAlignment="1">
      <alignment horizontal="center"/>
    </xf>
    <xf numFmtId="0" fontId="14" fillId="34" borderId="37" xfId="0" applyFont="1" applyFill="1" applyBorder="1" applyAlignment="1">
      <alignment horizontal="center"/>
    </xf>
    <xf numFmtId="0" fontId="14" fillId="34" borderId="38" xfId="0" applyFont="1" applyFill="1" applyBorder="1" applyAlignment="1">
      <alignment horizontal="center"/>
    </xf>
    <xf numFmtId="0" fontId="14" fillId="34" borderId="39" xfId="0" applyFont="1" applyFill="1" applyBorder="1" applyAlignment="1">
      <alignment horizontal="center"/>
    </xf>
    <xf numFmtId="0" fontId="14" fillId="34" borderId="40" xfId="0" applyFont="1" applyFill="1" applyBorder="1" applyAlignment="1">
      <alignment horizontal="center"/>
    </xf>
    <xf numFmtId="167" fontId="14" fillId="34" borderId="12" xfId="45" applyNumberFormat="1" applyFont="1" applyFill="1" applyBorder="1" applyAlignment="1">
      <alignment horizontal="center"/>
    </xf>
    <xf numFmtId="167" fontId="14" fillId="34" borderId="24" xfId="45" applyNumberFormat="1" applyFont="1" applyFill="1" applyBorder="1" applyAlignment="1">
      <alignment horizontal="center"/>
    </xf>
    <xf numFmtId="167" fontId="14" fillId="34" borderId="18" xfId="45" applyNumberFormat="1" applyFont="1" applyFill="1" applyBorder="1" applyAlignment="1">
      <alignment horizontal="center"/>
    </xf>
    <xf numFmtId="0" fontId="36" fillId="34" borderId="71" xfId="0" applyFont="1" applyFill="1" applyBorder="1" applyAlignment="1">
      <alignment horizontal="center"/>
    </xf>
    <xf numFmtId="0" fontId="36" fillId="34" borderId="72" xfId="0" applyFont="1" applyFill="1" applyBorder="1" applyAlignment="1">
      <alignment horizontal="center"/>
    </xf>
    <xf numFmtId="0" fontId="61" fillId="34" borderId="77" xfId="0" applyFont="1" applyFill="1" applyBorder="1" applyAlignment="1">
      <alignment horizontal="left"/>
    </xf>
    <xf numFmtId="0" fontId="61" fillId="34" borderId="4" xfId="0" applyFont="1" applyFill="1" applyBorder="1" applyAlignment="1">
      <alignment horizontal="center"/>
    </xf>
    <xf numFmtId="0" fontId="61" fillId="34" borderId="50" xfId="0" applyFont="1" applyFill="1" applyBorder="1" applyAlignment="1">
      <alignment horizontal="center"/>
    </xf>
    <xf numFmtId="0" fontId="61" fillId="34" borderId="79" xfId="0" applyFont="1" applyFill="1" applyBorder="1" applyAlignment="1">
      <alignment horizontal="center"/>
    </xf>
    <xf numFmtId="0" fontId="12" fillId="0" borderId="0" xfId="0" applyFont="1" applyAlignment="1">
      <alignment horizontal="left" indent="2"/>
    </xf>
    <xf numFmtId="0" fontId="60" fillId="0" borderId="0" xfId="0" applyFont="1"/>
    <xf numFmtId="0" fontId="59" fillId="0" borderId="0" xfId="0" applyFont="1"/>
    <xf numFmtId="0" fontId="60" fillId="0" borderId="0" xfId="0" applyFont="1" applyAlignment="1">
      <alignment vertical="center"/>
    </xf>
    <xf numFmtId="0" fontId="64" fillId="0" borderId="80" xfId="0" applyFont="1" applyBorder="1"/>
    <xf numFmtId="0" fontId="64" fillId="0" borderId="81" xfId="0" applyFont="1" applyBorder="1" applyAlignment="1">
      <alignment horizontal="center"/>
    </xf>
    <xf numFmtId="0" fontId="64" fillId="0" borderId="82" xfId="0" applyFont="1" applyBorder="1" applyAlignment="1">
      <alignment horizontal="center"/>
    </xf>
    <xf numFmtId="0" fontId="45" fillId="0" borderId="0" xfId="0" applyFont="1"/>
    <xf numFmtId="0" fontId="14" fillId="0" borderId="12" xfId="0" applyFont="1" applyBorder="1" applyAlignment="1">
      <alignment horizontal="center"/>
    </xf>
    <xf numFmtId="0" fontId="12" fillId="0" borderId="0" xfId="0" applyFont="1" applyAlignment="1">
      <alignment horizontal="center"/>
    </xf>
    <xf numFmtId="0" fontId="14" fillId="0" borderId="0" xfId="0" applyFont="1" applyAlignment="1">
      <alignment horizontal="center"/>
    </xf>
    <xf numFmtId="44" fontId="12" fillId="0" borderId="0" xfId="0" applyNumberFormat="1" applyFont="1"/>
    <xf numFmtId="41" fontId="12" fillId="34" borderId="84" xfId="35" applyNumberFormat="1" applyFont="1" applyFill="1" applyBorder="1" applyAlignment="1" applyProtection="1">
      <alignment wrapText="1"/>
    </xf>
    <xf numFmtId="42" fontId="12" fillId="37" borderId="16" xfId="41" applyNumberFormat="1" applyFont="1" applyFill="1" applyBorder="1" applyAlignment="1" applyProtection="1"/>
    <xf numFmtId="44" fontId="45" fillId="37" borderId="16" xfId="41" applyFont="1" applyFill="1" applyBorder="1" applyAlignment="1" applyProtection="1"/>
    <xf numFmtId="44" fontId="45" fillId="37" borderId="14" xfId="41" applyFont="1" applyFill="1" applyBorder="1" applyAlignment="1" applyProtection="1"/>
    <xf numFmtId="44" fontId="45" fillId="37" borderId="17" xfId="41" applyFont="1" applyFill="1" applyBorder="1" applyAlignment="1" applyProtection="1"/>
    <xf numFmtId="3" fontId="14" fillId="34" borderId="70" xfId="78" applyNumberFormat="1" applyFont="1" applyFill="1" applyBorder="1" applyAlignment="1">
      <alignment horizontal="center" vertical="center" wrapText="1"/>
    </xf>
    <xf numFmtId="3" fontId="14" fillId="34" borderId="21" xfId="78" applyNumberFormat="1" applyFont="1" applyFill="1" applyBorder="1" applyAlignment="1">
      <alignment horizontal="center" vertical="center" wrapText="1"/>
    </xf>
    <xf numFmtId="3" fontId="14" fillId="34" borderId="40" xfId="78" applyNumberFormat="1" applyFont="1" applyFill="1" applyBorder="1" applyAlignment="1">
      <alignment horizontal="center" vertical="center" wrapText="1"/>
    </xf>
    <xf numFmtId="41" fontId="12" fillId="37" borderId="16" xfId="78" applyNumberFormat="1" applyFont="1" applyFill="1" applyBorder="1"/>
    <xf numFmtId="41" fontId="45" fillId="37" borderId="16" xfId="78" applyNumberFormat="1" applyFont="1" applyFill="1" applyBorder="1"/>
    <xf numFmtId="41" fontId="45" fillId="37" borderId="16" xfId="35" applyNumberFormat="1" applyFont="1" applyFill="1" applyBorder="1" applyAlignment="1" applyProtection="1"/>
    <xf numFmtId="0" fontId="45" fillId="0" borderId="0" xfId="0" applyFont="1" applyAlignment="1">
      <alignment vertical="center" wrapText="1"/>
    </xf>
    <xf numFmtId="0" fontId="45" fillId="0" borderId="0" xfId="0" applyFont="1" applyAlignment="1">
      <alignment wrapText="1"/>
    </xf>
    <xf numFmtId="0" fontId="66" fillId="0" borderId="89" xfId="0" applyFont="1" applyBorder="1"/>
    <xf numFmtId="0" fontId="65" fillId="0" borderId="52" xfId="0" applyFont="1" applyBorder="1"/>
    <xf numFmtId="0" fontId="45" fillId="0" borderId="21" xfId="0" applyFont="1" applyBorder="1" applyAlignment="1">
      <alignment horizontal="center"/>
    </xf>
    <xf numFmtId="0" fontId="45" fillId="0" borderId="21" xfId="117" applyFont="1" applyBorder="1" applyAlignment="1">
      <alignment horizontal="left"/>
    </xf>
    <xf numFmtId="0" fontId="45" fillId="0" borderId="12" xfId="0" applyFont="1" applyBorder="1" applyAlignment="1">
      <alignment horizontal="center"/>
    </xf>
    <xf numFmtId="0" fontId="45" fillId="0" borderId="12" xfId="117" applyFont="1" applyBorder="1" applyAlignment="1">
      <alignment horizontal="left"/>
    </xf>
    <xf numFmtId="0" fontId="45" fillId="0" borderId="0" xfId="0" applyFont="1" applyAlignment="1">
      <alignment horizontal="center"/>
    </xf>
    <xf numFmtId="0" fontId="45" fillId="34" borderId="25" xfId="0" applyFont="1" applyFill="1" applyBorder="1"/>
    <xf numFmtId="0" fontId="14" fillId="34" borderId="14" xfId="116" applyFont="1" applyFill="1" applyBorder="1" applyAlignment="1">
      <alignment horizontal="center" vertical="center"/>
    </xf>
    <xf numFmtId="0" fontId="65" fillId="34" borderId="16" xfId="0" applyFont="1" applyFill="1" applyBorder="1" applyAlignment="1">
      <alignment vertical="center"/>
    </xf>
    <xf numFmtId="0" fontId="14" fillId="34" borderId="27" xfId="116" applyFont="1" applyFill="1" applyBorder="1" applyAlignment="1">
      <alignment horizontal="center" vertical="center"/>
    </xf>
    <xf numFmtId="0" fontId="65" fillId="34" borderId="21" xfId="0" applyFont="1" applyFill="1" applyBorder="1"/>
    <xf numFmtId="0" fontId="65" fillId="34" borderId="16" xfId="0" applyFont="1" applyFill="1" applyBorder="1" applyAlignment="1">
      <alignment vertical="center" wrapText="1"/>
    </xf>
    <xf numFmtId="0" fontId="45" fillId="34" borderId="21" xfId="0" applyFont="1" applyFill="1" applyBorder="1" applyAlignment="1">
      <alignment wrapText="1"/>
    </xf>
    <xf numFmtId="0" fontId="61" fillId="37" borderId="41" xfId="0" applyFont="1" applyFill="1" applyBorder="1"/>
    <xf numFmtId="0" fontId="62" fillId="37" borderId="12" xfId="0" applyFont="1" applyFill="1" applyBorder="1" applyAlignment="1">
      <alignment horizontal="center"/>
    </xf>
    <xf numFmtId="0" fontId="61" fillId="37" borderId="41" xfId="0" applyFont="1" applyFill="1" applyBorder="1" applyAlignment="1">
      <alignment horizontal="left" vertical="center"/>
    </xf>
    <xf numFmtId="0" fontId="61" fillId="37" borderId="43" xfId="0" applyFont="1" applyFill="1" applyBorder="1" applyAlignment="1">
      <alignment horizontal="left" vertical="center"/>
    </xf>
    <xf numFmtId="14" fontId="62" fillId="37" borderId="44" xfId="0" applyNumberFormat="1" applyFont="1" applyFill="1" applyBorder="1" applyAlignment="1">
      <alignment horizontal="center" vertical="center" wrapText="1"/>
    </xf>
    <xf numFmtId="14" fontId="62" fillId="37" borderId="45" xfId="0" applyNumberFormat="1" applyFont="1" applyFill="1" applyBorder="1" applyAlignment="1">
      <alignment horizontal="center" vertical="center" wrapText="1"/>
    </xf>
    <xf numFmtId="0" fontId="12" fillId="0" borderId="0" xfId="0" applyFont="1" applyAlignment="1">
      <alignment horizontal="left"/>
    </xf>
    <xf numFmtId="0" fontId="12" fillId="0" borderId="0" xfId="0" applyFont="1"/>
    <xf numFmtId="167" fontId="12" fillId="24" borderId="12" xfId="0" applyNumberFormat="1" applyFont="1" applyFill="1" applyBorder="1"/>
    <xf numFmtId="0" fontId="14" fillId="0" borderId="12" xfId="0" applyFont="1" applyBorder="1" applyAlignment="1">
      <alignment horizontal="center" vertical="center"/>
    </xf>
    <xf numFmtId="0" fontId="36" fillId="0" borderId="0" xfId="82" applyFont="1" applyAlignment="1">
      <alignment horizontal="right" vertical="center" wrapText="1"/>
    </xf>
    <xf numFmtId="0" fontId="12" fillId="0" borderId="12" xfId="0" applyFont="1" applyBorder="1"/>
    <xf numFmtId="0" fontId="12" fillId="33" borderId="12" xfId="0" applyFont="1" applyFill="1" applyBorder="1"/>
    <xf numFmtId="0" fontId="12" fillId="33" borderId="42" xfId="0" applyFont="1" applyFill="1" applyBorder="1" applyAlignment="1">
      <alignment horizontal="left" wrapText="1"/>
    </xf>
    <xf numFmtId="0" fontId="12" fillId="33" borderId="42" xfId="0" applyFont="1" applyFill="1" applyBorder="1" applyAlignment="1">
      <alignment wrapText="1"/>
    </xf>
    <xf numFmtId="0" fontId="12" fillId="0" borderId="21" xfId="0" applyFont="1" applyBorder="1"/>
    <xf numFmtId="0" fontId="45" fillId="0" borderId="0" xfId="121" applyFont="1"/>
    <xf numFmtId="0" fontId="45" fillId="34" borderId="25" xfId="121" applyFont="1" applyFill="1" applyBorder="1"/>
    <xf numFmtId="0" fontId="65" fillId="34" borderId="36" xfId="121" applyFont="1" applyFill="1" applyBorder="1" applyAlignment="1">
      <alignment horizontal="centerContinuous" vertical="center"/>
    </xf>
    <xf numFmtId="0" fontId="65" fillId="34" borderId="48" xfId="121" applyFont="1" applyFill="1" applyBorder="1" applyAlignment="1">
      <alignment horizontal="centerContinuous" vertical="center"/>
    </xf>
    <xf numFmtId="0" fontId="65" fillId="34" borderId="91" xfId="121" applyFont="1" applyFill="1" applyBorder="1" applyAlignment="1">
      <alignment horizontal="centerContinuous" vertical="center"/>
    </xf>
    <xf numFmtId="0" fontId="65" fillId="34" borderId="16" xfId="121" applyFont="1" applyFill="1" applyBorder="1" applyAlignment="1">
      <alignment vertical="center"/>
    </xf>
    <xf numFmtId="0" fontId="65" fillId="34" borderId="24" xfId="121" applyFont="1" applyFill="1" applyBorder="1" applyAlignment="1">
      <alignment horizontal="centerContinuous" vertical="center"/>
    </xf>
    <xf numFmtId="0" fontId="65" fillId="34" borderId="4" xfId="121" applyFont="1" applyFill="1" applyBorder="1" applyAlignment="1">
      <alignment horizontal="centerContinuous" vertical="center"/>
    </xf>
    <xf numFmtId="0" fontId="45" fillId="0" borderId="0" xfId="121" applyFont="1" applyAlignment="1">
      <alignment horizontal="center" vertical="center" wrapText="1"/>
    </xf>
    <xf numFmtId="0" fontId="65" fillId="34" borderId="21" xfId="121" applyFont="1" applyFill="1" applyBorder="1"/>
    <xf numFmtId="0" fontId="45" fillId="0" borderId="0" xfId="121" applyFont="1" applyAlignment="1">
      <alignment wrapText="1"/>
    </xf>
    <xf numFmtId="0" fontId="45" fillId="0" borderId="14" xfId="121" applyFont="1" applyBorder="1" applyAlignment="1">
      <alignment horizontal="center"/>
    </xf>
    <xf numFmtId="0" fontId="66" fillId="0" borderId="89" xfId="121" applyFont="1" applyBorder="1"/>
    <xf numFmtId="0" fontId="45" fillId="38" borderId="14" xfId="121" applyFont="1" applyFill="1" applyBorder="1"/>
    <xf numFmtId="0" fontId="45" fillId="38" borderId="25" xfId="121" applyFont="1" applyFill="1" applyBorder="1"/>
    <xf numFmtId="0" fontId="45" fillId="38" borderId="0" xfId="121" applyFont="1" applyFill="1"/>
    <xf numFmtId="0" fontId="45" fillId="0" borderId="27" xfId="121" applyFont="1" applyBorder="1" applyAlignment="1">
      <alignment horizontal="center"/>
    </xf>
    <xf numFmtId="0" fontId="65" fillId="0" borderId="52" xfId="121" applyFont="1" applyBorder="1"/>
    <xf numFmtId="0" fontId="45" fillId="38" borderId="27" xfId="121" applyFont="1" applyFill="1" applyBorder="1"/>
    <xf numFmtId="0" fontId="45" fillId="38" borderId="21" xfId="121" applyFont="1" applyFill="1" applyBorder="1"/>
    <xf numFmtId="0" fontId="45" fillId="38" borderId="33" xfId="121" applyFont="1" applyFill="1" applyBorder="1"/>
    <xf numFmtId="0" fontId="45" fillId="0" borderId="21" xfId="121" applyFont="1" applyBorder="1" applyAlignment="1">
      <alignment horizontal="center"/>
    </xf>
    <xf numFmtId="0" fontId="45" fillId="0" borderId="12" xfId="121" applyFont="1" applyBorder="1" applyAlignment="1">
      <alignment horizontal="center"/>
    </xf>
    <xf numFmtId="0" fontId="45" fillId="0" borderId="0" xfId="121" applyFont="1" applyAlignment="1">
      <alignment horizontal="center"/>
    </xf>
    <xf numFmtId="0" fontId="66" fillId="0" borderId="0" xfId="121" applyFont="1"/>
    <xf numFmtId="0" fontId="45" fillId="0" borderId="14" xfId="0" applyFont="1" applyBorder="1" applyAlignment="1">
      <alignment horizontal="center"/>
    </xf>
    <xf numFmtId="0" fontId="45" fillId="0" borderId="27" xfId="0" applyFont="1" applyBorder="1" applyAlignment="1">
      <alignment horizontal="center"/>
    </xf>
    <xf numFmtId="0" fontId="64" fillId="34" borderId="96" xfId="0" applyFont="1" applyFill="1" applyBorder="1" applyAlignment="1">
      <alignment horizontal="centerContinuous"/>
    </xf>
    <xf numFmtId="0" fontId="64" fillId="34" borderId="85" xfId="0" applyFont="1" applyFill="1" applyBorder="1" applyAlignment="1">
      <alignment horizontal="centerContinuous"/>
    </xf>
    <xf numFmtId="0" fontId="64" fillId="34" borderId="86" xfId="0" applyFont="1" applyFill="1" applyBorder="1" applyAlignment="1">
      <alignment horizontal="centerContinuous"/>
    </xf>
    <xf numFmtId="0" fontId="64" fillId="34" borderId="88" xfId="0" applyFont="1" applyFill="1" applyBorder="1" applyAlignment="1">
      <alignment horizontal="centerContinuous"/>
    </xf>
    <xf numFmtId="0" fontId="64" fillId="34" borderId="97" xfId="0" applyFont="1" applyFill="1" applyBorder="1" applyAlignment="1">
      <alignment horizontal="centerContinuous"/>
    </xf>
    <xf numFmtId="0" fontId="64" fillId="34" borderId="98" xfId="0" applyFont="1" applyFill="1" applyBorder="1" applyAlignment="1">
      <alignment horizontal="centerContinuous"/>
    </xf>
    <xf numFmtId="0" fontId="14" fillId="34" borderId="23" xfId="0" applyFont="1" applyFill="1" applyBorder="1" applyAlignment="1">
      <alignment horizontal="center"/>
    </xf>
    <xf numFmtId="0" fontId="14" fillId="34" borderId="24" xfId="0" applyFont="1" applyFill="1" applyBorder="1" applyAlignment="1">
      <alignment horizontal="center"/>
    </xf>
    <xf numFmtId="41" fontId="14" fillId="37" borderId="24" xfId="34" applyNumberFormat="1" applyFont="1" applyFill="1" applyBorder="1" applyAlignment="1">
      <alignment horizontal="centerContinuous"/>
    </xf>
    <xf numFmtId="41" fontId="14" fillId="37" borderId="19" xfId="34" applyNumberFormat="1" applyFont="1" applyFill="1" applyBorder="1" applyAlignment="1">
      <alignment horizontal="centerContinuous"/>
    </xf>
    <xf numFmtId="167" fontId="12" fillId="0" borderId="0" xfId="0" applyNumberFormat="1" applyFont="1"/>
    <xf numFmtId="0" fontId="14" fillId="0" borderId="0" xfId="82" applyFont="1" applyAlignment="1">
      <alignment vertical="center"/>
    </xf>
    <xf numFmtId="0" fontId="14" fillId="0" borderId="0" xfId="82" applyFont="1" applyAlignment="1" applyProtection="1">
      <alignment vertical="center"/>
      <protection locked="0"/>
    </xf>
    <xf numFmtId="0" fontId="14" fillId="0" borderId="0" xfId="82" applyFont="1" applyAlignment="1">
      <alignment horizontal="left" vertical="center"/>
    </xf>
    <xf numFmtId="44" fontId="12" fillId="24" borderId="12" xfId="40" applyFont="1" applyFill="1" applyBorder="1"/>
    <xf numFmtId="173" fontId="12" fillId="0" borderId="25" xfId="0" applyNumberFormat="1" applyFont="1" applyBorder="1" applyAlignment="1">
      <alignment horizontal="fill"/>
    </xf>
    <xf numFmtId="173" fontId="12" fillId="0" borderId="0" xfId="0" applyNumberFormat="1" applyFont="1"/>
    <xf numFmtId="0" fontId="12" fillId="0" borderId="0" xfId="139"/>
    <xf numFmtId="167" fontId="12" fillId="24" borderId="12" xfId="40" applyNumberFormat="1" applyFont="1" applyFill="1" applyBorder="1"/>
    <xf numFmtId="167" fontId="12" fillId="0" borderId="12" xfId="0" applyNumberFormat="1" applyFont="1" applyBorder="1" applyAlignment="1">
      <alignment horizontal="fill"/>
    </xf>
    <xf numFmtId="0" fontId="12" fillId="0" borderId="0" xfId="0" applyFont="1" applyAlignment="1">
      <alignment horizontal="left" indent="1"/>
    </xf>
    <xf numFmtId="0" fontId="12" fillId="0" borderId="37" xfId="0" applyFont="1" applyBorder="1"/>
    <xf numFmtId="0" fontId="12" fillId="0" borderId="25" xfId="0" applyFont="1" applyBorder="1"/>
    <xf numFmtId="0" fontId="12" fillId="0" borderId="38" xfId="0" applyFont="1" applyBorder="1"/>
    <xf numFmtId="0" fontId="12" fillId="0" borderId="15" xfId="0" applyFont="1" applyBorder="1"/>
    <xf numFmtId="0" fontId="12" fillId="0" borderId="16" xfId="0" applyFont="1" applyBorder="1"/>
    <xf numFmtId="0" fontId="12" fillId="0" borderId="17" xfId="0" applyFont="1" applyBorder="1"/>
    <xf numFmtId="0" fontId="33" fillId="0" borderId="0" xfId="0" applyFont="1" applyAlignment="1">
      <alignment horizontal="left"/>
    </xf>
    <xf numFmtId="167" fontId="12" fillId="0" borderId="0" xfId="45" applyNumberFormat="1" applyFont="1"/>
    <xf numFmtId="167" fontId="12" fillId="0" borderId="0" xfId="45" applyNumberFormat="1" applyFont="1" applyFill="1" applyBorder="1" applyAlignment="1">
      <alignment horizontal="center"/>
    </xf>
    <xf numFmtId="44" fontId="12" fillId="0" borderId="0" xfId="45" applyNumberFormat="1" applyFont="1"/>
    <xf numFmtId="0" fontId="12" fillId="0" borderId="14" xfId="0" applyFont="1" applyBorder="1"/>
    <xf numFmtId="167" fontId="12" fillId="0" borderId="0" xfId="45" applyNumberFormat="1" applyFont="1" applyFill="1" applyBorder="1"/>
    <xf numFmtId="166" fontId="12" fillId="0" borderId="0" xfId="37" applyNumberFormat="1" applyFont="1" applyBorder="1"/>
    <xf numFmtId="167" fontId="12" fillId="24" borderId="21" xfId="45" applyNumberFormat="1" applyFont="1" applyFill="1" applyBorder="1"/>
    <xf numFmtId="167" fontId="12" fillId="37" borderId="18" xfId="45" applyNumberFormat="1" applyFont="1" applyFill="1" applyBorder="1"/>
    <xf numFmtId="0" fontId="12" fillId="0" borderId="0" xfId="81" applyFont="1"/>
    <xf numFmtId="167" fontId="12" fillId="0" borderId="0" xfId="45" applyNumberFormat="1" applyFont="1" applyBorder="1"/>
    <xf numFmtId="9" fontId="12" fillId="24" borderId="20" xfId="89" applyFont="1" applyFill="1" applyBorder="1" applyAlignment="1">
      <alignment horizontal="center"/>
    </xf>
    <xf numFmtId="9" fontId="12" fillId="24" borderId="46" xfId="89" applyFont="1" applyFill="1" applyBorder="1" applyAlignment="1">
      <alignment horizontal="center"/>
    </xf>
    <xf numFmtId="9" fontId="12" fillId="0" borderId="22" xfId="89" applyFont="1" applyFill="1" applyBorder="1" applyAlignment="1">
      <alignment horizontal="center"/>
    </xf>
    <xf numFmtId="9" fontId="12" fillId="0" borderId="20" xfId="89" applyFont="1" applyFill="1" applyBorder="1" applyAlignment="1">
      <alignment horizontal="center"/>
    </xf>
    <xf numFmtId="9" fontId="12" fillId="0" borderId="13" xfId="89" applyFont="1" applyFill="1" applyBorder="1" applyAlignment="1">
      <alignment horizontal="center"/>
    </xf>
    <xf numFmtId="0" fontId="14" fillId="0" borderId="24" xfId="0" applyFont="1" applyBorder="1" applyAlignment="1">
      <alignment horizontal="centerContinuous" vertical="center"/>
    </xf>
    <xf numFmtId="0" fontId="14" fillId="0" borderId="19" xfId="0" applyFont="1" applyBorder="1" applyAlignment="1">
      <alignment horizontal="centerContinuous" vertical="center"/>
    </xf>
    <xf numFmtId="0" fontId="14" fillId="0" borderId="12" xfId="0" applyFont="1" applyBorder="1" applyAlignment="1">
      <alignment horizontal="centerContinuous" vertical="center"/>
    </xf>
    <xf numFmtId="167" fontId="14" fillId="40" borderId="12" xfId="0" applyNumberFormat="1" applyFont="1" applyFill="1" applyBorder="1"/>
    <xf numFmtId="167" fontId="12" fillId="24" borderId="41" xfId="0" applyNumberFormat="1" applyFont="1" applyFill="1" applyBorder="1"/>
    <xf numFmtId="167" fontId="14" fillId="40" borderId="41" xfId="0" applyNumberFormat="1" applyFont="1" applyFill="1" applyBorder="1"/>
    <xf numFmtId="167" fontId="14" fillId="40" borderId="24" xfId="0" applyNumberFormat="1" applyFont="1" applyFill="1" applyBorder="1"/>
    <xf numFmtId="167" fontId="14" fillId="40" borderId="67" xfId="0" applyNumberFormat="1" applyFont="1" applyFill="1" applyBorder="1"/>
    <xf numFmtId="167" fontId="14" fillId="40" borderId="42" xfId="0" applyNumberFormat="1" applyFont="1" applyFill="1" applyBorder="1"/>
    <xf numFmtId="167" fontId="45" fillId="24" borderId="21" xfId="40" applyNumberFormat="1" applyFont="1" applyFill="1" applyBorder="1" applyAlignment="1" applyProtection="1"/>
    <xf numFmtId="167" fontId="45" fillId="0" borderId="0" xfId="121" applyNumberFormat="1" applyFont="1"/>
    <xf numFmtId="167" fontId="45" fillId="37" borderId="12" xfId="121" applyNumberFormat="1" applyFont="1" applyFill="1" applyBorder="1"/>
    <xf numFmtId="43" fontId="12" fillId="24" borderId="41" xfId="34" applyFont="1" applyFill="1" applyBorder="1"/>
    <xf numFmtId="0" fontId="69" fillId="0" borderId="0" xfId="0" applyFont="1"/>
    <xf numFmtId="0" fontId="14" fillId="34" borderId="36" xfId="116" applyFont="1" applyFill="1" applyBorder="1" applyAlignment="1">
      <alignment horizontal="center" vertical="center"/>
    </xf>
    <xf numFmtId="164" fontId="12" fillId="0" borderId="12" xfId="0" applyNumberFormat="1" applyFont="1" applyBorder="1" applyAlignment="1">
      <alignment horizontal="center"/>
    </xf>
    <xf numFmtId="0" fontId="14" fillId="0" borderId="0" xfId="82" applyFont="1" applyAlignment="1">
      <alignment horizontal="left" vertical="center" wrapText="1"/>
    </xf>
    <xf numFmtId="167" fontId="12" fillId="39" borderId="12" xfId="40" applyNumberFormat="1" applyFont="1" applyFill="1" applyBorder="1" applyAlignment="1" applyProtection="1">
      <protection locked="0"/>
    </xf>
    <xf numFmtId="167" fontId="12" fillId="37" borderId="12" xfId="40" applyNumberFormat="1" applyFont="1" applyFill="1" applyBorder="1" applyAlignment="1"/>
    <xf numFmtId="167" fontId="12" fillId="42" borderId="12" xfId="40" applyNumberFormat="1" applyFont="1" applyFill="1" applyBorder="1" applyAlignment="1" applyProtection="1">
      <protection locked="0"/>
    </xf>
    <xf numFmtId="0" fontId="12" fillId="0" borderId="0" xfId="121" applyAlignment="1">
      <alignment vertical="center"/>
    </xf>
    <xf numFmtId="0" fontId="65" fillId="0" borderId="0" xfId="121" applyFont="1" applyAlignment="1">
      <alignment horizontal="left"/>
    </xf>
    <xf numFmtId="0" fontId="65" fillId="0" borderId="0" xfId="121" applyFont="1"/>
    <xf numFmtId="0" fontId="69" fillId="0" borderId="0" xfId="121" applyFont="1"/>
    <xf numFmtId="0" fontId="69" fillId="0" borderId="0" xfId="121" applyFont="1" applyAlignment="1">
      <alignment horizontal="left"/>
    </xf>
    <xf numFmtId="0" fontId="70" fillId="0" borderId="0" xfId="121" applyFont="1"/>
    <xf numFmtId="0" fontId="12" fillId="0" borderId="28" xfId="0" applyFont="1" applyBorder="1" applyAlignment="1">
      <alignment vertical="center"/>
    </xf>
    <xf numFmtId="0" fontId="12" fillId="0" borderId="33" xfId="0" applyFont="1" applyBorder="1"/>
    <xf numFmtId="0" fontId="12" fillId="0" borderId="34" xfId="0" applyFont="1" applyBorder="1"/>
    <xf numFmtId="0" fontId="14" fillId="0" borderId="29" xfId="0" applyFont="1" applyBorder="1" applyAlignment="1">
      <alignment vertical="center"/>
    </xf>
    <xf numFmtId="0" fontId="14" fillId="0" borderId="0" xfId="0" applyFont="1" applyAlignment="1">
      <alignment vertical="center"/>
    </xf>
    <xf numFmtId="0" fontId="14" fillId="0" borderId="30" xfId="0" applyFont="1" applyBorder="1" applyAlignment="1">
      <alignment horizontal="right" vertical="center"/>
    </xf>
    <xf numFmtId="0" fontId="12" fillId="24" borderId="35" xfId="0" applyFont="1" applyFill="1" applyBorder="1" applyAlignment="1">
      <alignment horizontal="center" vertical="center"/>
    </xf>
    <xf numFmtId="0" fontId="12" fillId="0" borderId="0" xfId="0" applyFont="1" applyAlignment="1">
      <alignment wrapText="1"/>
    </xf>
    <xf numFmtId="0" fontId="12" fillId="0" borderId="32" xfId="0" applyFont="1" applyBorder="1" applyAlignment="1">
      <alignment horizontal="justify"/>
    </xf>
    <xf numFmtId="0" fontId="36" fillId="0" borderId="28" xfId="0" applyFont="1" applyBorder="1" applyAlignment="1">
      <alignment horizontal="left" vertical="center"/>
    </xf>
    <xf numFmtId="0" fontId="10" fillId="0" borderId="12" xfId="0" applyFont="1" applyBorder="1"/>
    <xf numFmtId="164" fontId="12" fillId="0" borderId="12" xfId="114" quotePrefix="1" applyNumberFormat="1" applyFont="1" applyBorder="1" applyAlignment="1">
      <alignment horizontal="center"/>
    </xf>
    <xf numFmtId="164" fontId="12" fillId="0" borderId="12" xfId="115" quotePrefix="1" applyNumberFormat="1" applyFont="1" applyBorder="1" applyAlignment="1">
      <alignment horizontal="center"/>
    </xf>
    <xf numFmtId="0" fontId="10" fillId="33" borderId="12" xfId="0" applyFont="1" applyFill="1" applyBorder="1"/>
    <xf numFmtId="0" fontId="10" fillId="0" borderId="42" xfId="0" applyFont="1" applyBorder="1" applyAlignment="1">
      <alignment vertical="center" wrapText="1"/>
    </xf>
    <xf numFmtId="0" fontId="10" fillId="0" borderId="42" xfId="0" applyFont="1" applyBorder="1" applyAlignment="1">
      <alignment wrapText="1"/>
    </xf>
    <xf numFmtId="0" fontId="10" fillId="0" borderId="44" xfId="0" applyFont="1" applyBorder="1"/>
    <xf numFmtId="0" fontId="10" fillId="0" borderId="45" xfId="0" applyFont="1" applyBorder="1" applyAlignment="1">
      <alignment wrapText="1"/>
    </xf>
    <xf numFmtId="164" fontId="12" fillId="34" borderId="49" xfId="0" applyNumberFormat="1" applyFont="1" applyFill="1" applyBorder="1" applyAlignment="1">
      <alignment horizontal="center"/>
    </xf>
    <xf numFmtId="0" fontId="10" fillId="34" borderId="51" xfId="0" applyFont="1" applyFill="1" applyBorder="1" applyAlignment="1">
      <alignment wrapText="1"/>
    </xf>
    <xf numFmtId="0" fontId="10" fillId="33" borderId="42" xfId="0" applyFont="1" applyFill="1" applyBorder="1" applyAlignment="1">
      <alignment vertical="center" wrapText="1"/>
    </xf>
    <xf numFmtId="0" fontId="10" fillId="33" borderId="42" xfId="0" applyFont="1" applyFill="1" applyBorder="1" applyAlignment="1">
      <alignment wrapText="1"/>
    </xf>
    <xf numFmtId="164" fontId="12" fillId="34" borderId="67" xfId="0" applyNumberFormat="1" applyFont="1" applyFill="1" applyBorder="1" applyAlignment="1">
      <alignment horizontal="center"/>
    </xf>
    <xf numFmtId="0" fontId="10" fillId="34" borderId="68" xfId="0" applyFont="1" applyFill="1" applyBorder="1" applyAlignment="1">
      <alignment wrapText="1"/>
    </xf>
    <xf numFmtId="0" fontId="10" fillId="33" borderId="44" xfId="0" applyFont="1" applyFill="1" applyBorder="1"/>
    <xf numFmtId="0" fontId="78" fillId="35" borderId="75" xfId="0" applyFont="1" applyFill="1" applyBorder="1" applyAlignment="1">
      <alignment horizontal="left" wrapText="1"/>
    </xf>
    <xf numFmtId="0" fontId="78" fillId="35" borderId="69" xfId="0" applyFont="1" applyFill="1" applyBorder="1" applyAlignment="1">
      <alignment wrapText="1"/>
    </xf>
    <xf numFmtId="0" fontId="78" fillId="35" borderId="74" xfId="0" applyFont="1" applyFill="1" applyBorder="1" applyAlignment="1">
      <alignment horizontal="center" wrapText="1"/>
    </xf>
    <xf numFmtId="0" fontId="10" fillId="0" borderId="0" xfId="0" applyFont="1" applyAlignment="1">
      <alignment horizontal="center"/>
    </xf>
    <xf numFmtId="0" fontId="72" fillId="34" borderId="76" xfId="0" applyFont="1" applyFill="1" applyBorder="1" applyAlignment="1">
      <alignment vertical="center"/>
    </xf>
    <xf numFmtId="0" fontId="61" fillId="34" borderId="74" xfId="0" applyFont="1" applyFill="1" applyBorder="1" applyAlignment="1">
      <alignment wrapText="1"/>
    </xf>
    <xf numFmtId="0" fontId="10" fillId="0" borderId="0" xfId="0" applyFont="1"/>
    <xf numFmtId="0" fontId="72" fillId="34" borderId="78" xfId="0" applyFont="1" applyFill="1" applyBorder="1" applyAlignment="1">
      <alignment vertical="center" wrapText="1"/>
    </xf>
    <xf numFmtId="0" fontId="10" fillId="34" borderId="42" xfId="0" applyFont="1" applyFill="1" applyBorder="1" applyAlignment="1">
      <alignment wrapText="1"/>
    </xf>
    <xf numFmtId="0" fontId="10" fillId="0" borderId="0" xfId="0" applyFont="1" applyAlignment="1">
      <alignment wrapText="1"/>
    </xf>
    <xf numFmtId="0" fontId="61" fillId="0" borderId="0" xfId="0" applyFont="1" applyAlignment="1">
      <alignment horizontal="left"/>
    </xf>
    <xf numFmtId="164" fontId="12" fillId="0" borderId="39" xfId="0" applyNumberFormat="1" applyFont="1" applyBorder="1" applyAlignment="1">
      <alignment horizontal="center"/>
    </xf>
    <xf numFmtId="0" fontId="12" fillId="0" borderId="42" xfId="0" applyFont="1" applyBorder="1" applyAlignment="1">
      <alignment wrapText="1"/>
    </xf>
    <xf numFmtId="164" fontId="12" fillId="33" borderId="39" xfId="0" applyNumberFormat="1" applyFont="1" applyFill="1" applyBorder="1" applyAlignment="1">
      <alignment horizontal="center"/>
    </xf>
    <xf numFmtId="164" fontId="12" fillId="33" borderId="41" xfId="0" applyNumberFormat="1" applyFont="1" applyFill="1" applyBorder="1" applyAlignment="1">
      <alignment horizontal="center"/>
    </xf>
    <xf numFmtId="164" fontId="12" fillId="33" borderId="41" xfId="0" quotePrefix="1" applyNumberFormat="1" applyFont="1" applyFill="1" applyBorder="1" applyAlignment="1">
      <alignment horizontal="center"/>
    </xf>
    <xf numFmtId="164" fontId="12" fillId="0" borderId="41" xfId="0" applyNumberFormat="1" applyFont="1" applyBorder="1" applyAlignment="1">
      <alignment horizontal="center"/>
    </xf>
    <xf numFmtId="164" fontId="12" fillId="0" borderId="43" xfId="0" applyNumberFormat="1" applyFont="1" applyBorder="1" applyAlignment="1">
      <alignment horizontal="center"/>
    </xf>
    <xf numFmtId="164" fontId="12" fillId="33" borderId="37" xfId="0" applyNumberFormat="1" applyFont="1" applyFill="1" applyBorder="1" applyAlignment="1">
      <alignment horizontal="center"/>
    </xf>
    <xf numFmtId="0" fontId="10" fillId="34" borderId="101" xfId="0" applyFont="1" applyFill="1" applyBorder="1" applyAlignment="1">
      <alignment wrapText="1"/>
    </xf>
    <xf numFmtId="0" fontId="12" fillId="0" borderId="42" xfId="0" applyFont="1" applyBorder="1" applyAlignment="1">
      <alignment horizontal="left" wrapText="1"/>
    </xf>
    <xf numFmtId="0" fontId="12" fillId="33" borderId="45" xfId="0" applyFont="1" applyFill="1" applyBorder="1" applyAlignment="1">
      <alignment horizontal="left" wrapText="1"/>
    </xf>
    <xf numFmtId="43" fontId="12" fillId="24" borderId="12" xfId="34" applyFont="1" applyFill="1" applyBorder="1"/>
    <xf numFmtId="43" fontId="12" fillId="24" borderId="42" xfId="34" applyFont="1" applyFill="1" applyBorder="1"/>
    <xf numFmtId="44" fontId="12" fillId="24" borderId="41" xfId="40" applyFont="1" applyFill="1" applyBorder="1"/>
    <xf numFmtId="41" fontId="12" fillId="34" borderId="102" xfId="35" applyNumberFormat="1" applyFont="1" applyFill="1" applyBorder="1" applyAlignment="1" applyProtection="1">
      <alignment wrapText="1"/>
    </xf>
    <xf numFmtId="0" fontId="14" fillId="34" borderId="49" xfId="78" applyFont="1" applyFill="1" applyBorder="1" applyAlignment="1">
      <alignment wrapText="1"/>
    </xf>
    <xf numFmtId="41" fontId="12" fillId="37" borderId="94" xfId="78" applyNumberFormat="1" applyFont="1" applyFill="1" applyBorder="1"/>
    <xf numFmtId="42" fontId="12" fillId="37" borderId="94" xfId="41" applyNumberFormat="1" applyFont="1" applyFill="1" applyBorder="1" applyAlignment="1" applyProtection="1"/>
    <xf numFmtId="41" fontId="45" fillId="37" borderId="94" xfId="78" applyNumberFormat="1" applyFont="1" applyFill="1" applyBorder="1"/>
    <xf numFmtId="41" fontId="45" fillId="37" borderId="94" xfId="35" applyNumberFormat="1" applyFont="1" applyFill="1" applyBorder="1" applyAlignment="1" applyProtection="1"/>
    <xf numFmtId="44" fontId="45" fillId="37" borderId="94" xfId="41" applyFont="1" applyFill="1" applyBorder="1" applyAlignment="1" applyProtection="1"/>
    <xf numFmtId="44" fontId="45" fillId="37" borderId="104" xfId="41" applyFont="1" applyFill="1" applyBorder="1" applyAlignment="1" applyProtection="1"/>
    <xf numFmtId="44" fontId="45" fillId="37" borderId="95" xfId="41" applyFont="1" applyFill="1" applyBorder="1" applyAlignment="1" applyProtection="1"/>
    <xf numFmtId="41" fontId="45" fillId="43" borderId="16" xfId="78" applyNumberFormat="1" applyFont="1" applyFill="1" applyBorder="1"/>
    <xf numFmtId="41" fontId="45" fillId="43" borderId="94" xfId="78" applyNumberFormat="1" applyFont="1" applyFill="1" applyBorder="1"/>
    <xf numFmtId="3" fontId="12" fillId="43" borderId="16" xfId="78" applyNumberFormat="1" applyFont="1" applyFill="1" applyBorder="1"/>
    <xf numFmtId="3" fontId="12" fillId="43" borderId="94" xfId="78" applyNumberFormat="1" applyFont="1" applyFill="1" applyBorder="1"/>
    <xf numFmtId="3" fontId="66" fillId="0" borderId="16" xfId="78" applyNumberFormat="1" applyFont="1" applyBorder="1"/>
    <xf numFmtId="42" fontId="66" fillId="0" borderId="16" xfId="78" applyNumberFormat="1" applyFont="1" applyBorder="1"/>
    <xf numFmtId="4" fontId="66" fillId="0" borderId="16" xfId="78" applyNumberFormat="1" applyFont="1" applyBorder="1"/>
    <xf numFmtId="44" fontId="66" fillId="0" borderId="14" xfId="41" applyFont="1" applyFill="1" applyBorder="1" applyAlignment="1" applyProtection="1"/>
    <xf numFmtId="44" fontId="66" fillId="0" borderId="25" xfId="41" applyFont="1" applyFill="1" applyBorder="1" applyAlignment="1" applyProtection="1"/>
    <xf numFmtId="44" fontId="66" fillId="0" borderId="36" xfId="41" applyFont="1" applyFill="1" applyBorder="1" applyAlignment="1" applyProtection="1"/>
    <xf numFmtId="44" fontId="66" fillId="0" borderId="38" xfId="41" applyFont="1" applyFill="1" applyBorder="1" applyAlignment="1" applyProtection="1"/>
    <xf numFmtId="0" fontId="14" fillId="0" borderId="0" xfId="82" applyFont="1" applyAlignment="1">
      <alignment horizontal="center" vertical="center"/>
    </xf>
    <xf numFmtId="0" fontId="14" fillId="34" borderId="12" xfId="0" applyFont="1" applyFill="1" applyBorder="1" applyAlignment="1">
      <alignment horizontal="center"/>
    </xf>
    <xf numFmtId="0" fontId="14" fillId="0" borderId="0" xfId="139" applyFont="1" applyAlignment="1">
      <alignment horizontal="left"/>
    </xf>
    <xf numFmtId="0" fontId="12" fillId="0" borderId="0" xfId="139" applyAlignment="1">
      <alignment horizontal="left" indent="1"/>
    </xf>
    <xf numFmtId="0" fontId="37" fillId="0" borderId="0" xfId="139" applyFont="1" applyAlignment="1">
      <alignment horizontal="left" indent="1"/>
    </xf>
    <xf numFmtId="0" fontId="12" fillId="0" borderId="0" xfId="139" applyAlignment="1">
      <alignment horizontal="left"/>
    </xf>
    <xf numFmtId="173" fontId="12" fillId="0" borderId="12" xfId="0" applyNumberFormat="1" applyFont="1" applyBorder="1" applyAlignment="1">
      <alignment horizontal="fill"/>
    </xf>
    <xf numFmtId="0" fontId="14" fillId="0" borderId="0" xfId="139" applyFont="1"/>
    <xf numFmtId="174" fontId="12" fillId="0" borderId="12" xfId="0" applyNumberFormat="1" applyFont="1" applyBorder="1" applyAlignment="1">
      <alignment horizontal="fill"/>
    </xf>
    <xf numFmtId="0" fontId="12" fillId="0" borderId="12" xfId="0" applyFont="1" applyBorder="1" applyAlignment="1">
      <alignment horizontal="fill"/>
    </xf>
    <xf numFmtId="171" fontId="12" fillId="0" borderId="0" xfId="0" applyNumberFormat="1" applyFont="1"/>
    <xf numFmtId="174" fontId="12" fillId="0" borderId="0" xfId="0" applyNumberFormat="1" applyFont="1"/>
    <xf numFmtId="174" fontId="12" fillId="0" borderId="0" xfId="0" applyNumberFormat="1" applyFont="1" applyAlignment="1">
      <alignment horizontal="fill"/>
    </xf>
    <xf numFmtId="0" fontId="12" fillId="0" borderId="0" xfId="0" applyFont="1" applyAlignment="1">
      <alignment horizontal="fill"/>
    </xf>
    <xf numFmtId="14" fontId="12" fillId="0" borderId="0" xfId="0" applyNumberFormat="1" applyFont="1"/>
    <xf numFmtId="41" fontId="14" fillId="37" borderId="24" xfId="34" applyNumberFormat="1" applyFont="1" applyFill="1" applyBorder="1" applyAlignment="1" applyProtection="1">
      <alignment horizontal="centerContinuous"/>
    </xf>
    <xf numFmtId="41" fontId="14" fillId="37" borderId="67" xfId="34" applyNumberFormat="1" applyFont="1" applyFill="1" applyBorder="1" applyAlignment="1" applyProtection="1">
      <alignment horizontal="centerContinuous"/>
    </xf>
    <xf numFmtId="41" fontId="14" fillId="37" borderId="4" xfId="34" applyNumberFormat="1" applyFont="1" applyFill="1" applyBorder="1" applyAlignment="1" applyProtection="1">
      <alignment horizontal="centerContinuous"/>
    </xf>
    <xf numFmtId="0" fontId="12" fillId="0" borderId="0" xfId="0" applyFont="1" applyAlignment="1" applyProtection="1">
      <alignment horizontal="left"/>
      <protection locked="0"/>
    </xf>
    <xf numFmtId="0" fontId="12" fillId="0" borderId="0" xfId="0" applyFont="1" applyProtection="1">
      <protection locked="0"/>
    </xf>
    <xf numFmtId="0" fontId="14" fillId="0" borderId="0" xfId="0" applyFont="1" applyProtection="1">
      <protection locked="0"/>
    </xf>
    <xf numFmtId="167" fontId="12" fillId="0" borderId="0" xfId="0" applyNumberFormat="1" applyFont="1" applyProtection="1">
      <protection locked="0"/>
    </xf>
    <xf numFmtId="167" fontId="12" fillId="39" borderId="12" xfId="40" applyNumberFormat="1" applyFont="1" applyFill="1" applyBorder="1" applyProtection="1">
      <protection locked="0"/>
    </xf>
    <xf numFmtId="0" fontId="14" fillId="0" borderId="0" xfId="82" applyFont="1" applyAlignment="1" applyProtection="1">
      <alignment horizontal="center" vertical="center"/>
      <protection locked="0"/>
    </xf>
    <xf numFmtId="0" fontId="12" fillId="0" borderId="0" xfId="139" applyProtection="1">
      <protection locked="0"/>
    </xf>
    <xf numFmtId="0" fontId="12" fillId="0" borderId="0" xfId="139" applyAlignment="1" applyProtection="1">
      <alignment horizontal="left"/>
      <protection locked="0"/>
    </xf>
    <xf numFmtId="171" fontId="12" fillId="0" borderId="0" xfId="139" applyNumberFormat="1" applyProtection="1">
      <protection locked="0"/>
    </xf>
    <xf numFmtId="167" fontId="12" fillId="0" borderId="0" xfId="139" applyNumberFormat="1" applyProtection="1">
      <protection locked="0"/>
    </xf>
    <xf numFmtId="166" fontId="12" fillId="0" borderId="0" xfId="34" applyNumberFormat="1" applyFont="1" applyProtection="1">
      <protection locked="0"/>
    </xf>
    <xf numFmtId="43" fontId="12" fillId="0" borderId="0" xfId="139" applyNumberFormat="1" applyProtection="1">
      <protection locked="0"/>
    </xf>
    <xf numFmtId="0" fontId="12" fillId="0" borderId="0" xfId="0" applyFont="1" applyAlignment="1" applyProtection="1">
      <alignment vertical="center"/>
      <protection locked="0"/>
    </xf>
    <xf numFmtId="0" fontId="12" fillId="0" borderId="0" xfId="121" applyProtection="1">
      <protection locked="0"/>
    </xf>
    <xf numFmtId="0" fontId="45" fillId="0" borderId="0" xfId="121" applyFont="1" applyProtection="1">
      <protection locked="0"/>
    </xf>
    <xf numFmtId="0" fontId="65" fillId="0" borderId="0" xfId="121" applyFont="1" applyProtection="1">
      <protection locked="0"/>
    </xf>
    <xf numFmtId="0" fontId="65" fillId="0" borderId="0" xfId="121" applyFont="1" applyAlignment="1" applyProtection="1">
      <alignment horizontal="left"/>
      <protection locked="0"/>
    </xf>
    <xf numFmtId="0" fontId="45" fillId="0" borderId="0" xfId="121" applyFont="1" applyAlignment="1" applyProtection="1">
      <alignment horizontal="center" vertical="center" wrapText="1"/>
      <protection locked="0"/>
    </xf>
    <xf numFmtId="0" fontId="45" fillId="0" borderId="0" xfId="121" applyFont="1" applyAlignment="1" applyProtection="1">
      <alignment wrapText="1"/>
      <protection locked="0"/>
    </xf>
    <xf numFmtId="0" fontId="12" fillId="0" borderId="0" xfId="0" applyFont="1" applyAlignment="1" applyProtection="1">
      <alignment horizontal="left" vertical="center"/>
      <protection locked="0"/>
    </xf>
    <xf numFmtId="0" fontId="14" fillId="0" borderId="0" xfId="0" applyFont="1" applyAlignment="1" applyProtection="1">
      <alignment vertical="center"/>
      <protection locked="0"/>
    </xf>
    <xf numFmtId="0" fontId="39" fillId="0" borderId="0" xfId="0" applyFont="1" applyAlignment="1">
      <alignment vertical="center"/>
    </xf>
    <xf numFmtId="0" fontId="12" fillId="0" borderId="0" xfId="0" applyFont="1" applyAlignment="1">
      <alignment vertical="center"/>
    </xf>
    <xf numFmtId="0" fontId="36" fillId="0" borderId="0" xfId="0" applyFont="1" applyAlignment="1">
      <alignment horizontal="left" vertical="center"/>
    </xf>
    <xf numFmtId="0" fontId="39" fillId="0" borderId="0" xfId="0" applyFont="1" applyAlignment="1">
      <alignment horizontal="left" vertical="center"/>
    </xf>
    <xf numFmtId="167" fontId="12" fillId="37" borderId="12" xfId="40" applyNumberFormat="1" applyFont="1" applyFill="1" applyBorder="1" applyAlignment="1" applyProtection="1"/>
    <xf numFmtId="167" fontId="45" fillId="37" borderId="12" xfId="40" applyNumberFormat="1" applyFont="1" applyFill="1" applyBorder="1" applyAlignment="1" applyProtection="1"/>
    <xf numFmtId="167" fontId="45" fillId="37" borderId="21" xfId="40" applyNumberFormat="1" applyFont="1" applyFill="1" applyBorder="1" applyAlignment="1" applyProtection="1"/>
    <xf numFmtId="0" fontId="14" fillId="0" borderId="0" xfId="82" applyFont="1" applyAlignment="1" applyProtection="1">
      <alignment horizontal="left" vertical="center"/>
      <protection locked="0"/>
    </xf>
    <xf numFmtId="44" fontId="12" fillId="38" borderId="0" xfId="78" applyNumberFormat="1" applyFont="1" applyFill="1" applyAlignment="1" applyProtection="1">
      <alignment wrapText="1"/>
      <protection locked="0"/>
    </xf>
    <xf numFmtId="0" fontId="12" fillId="38" borderId="0" xfId="78" applyFont="1" applyFill="1" applyAlignment="1" applyProtection="1">
      <alignment wrapText="1"/>
      <protection locked="0"/>
    </xf>
    <xf numFmtId="0" fontId="12" fillId="38" borderId="0" xfId="78" applyFont="1" applyFill="1" applyProtection="1">
      <protection locked="0"/>
    </xf>
    <xf numFmtId="0" fontId="14" fillId="38" borderId="0" xfId="78" applyFont="1" applyFill="1" applyAlignment="1" applyProtection="1">
      <alignment wrapText="1"/>
      <protection locked="0"/>
    </xf>
    <xf numFmtId="0" fontId="14" fillId="38" borderId="0" xfId="78" applyFont="1" applyFill="1" applyProtection="1">
      <protection locked="0"/>
    </xf>
    <xf numFmtId="0" fontId="12" fillId="0" borderId="0" xfId="78" applyFont="1" applyAlignment="1" applyProtection="1">
      <alignment wrapText="1"/>
      <protection locked="0"/>
    </xf>
    <xf numFmtId="0" fontId="12" fillId="0" borderId="0" xfId="78" applyFont="1" applyProtection="1">
      <protection locked="0"/>
    </xf>
    <xf numFmtId="41" fontId="12" fillId="42" borderId="16" xfId="78" applyNumberFormat="1" applyFont="1" applyFill="1" applyBorder="1" applyProtection="1">
      <protection locked="0"/>
    </xf>
    <xf numFmtId="41" fontId="12" fillId="42" borderId="94" xfId="78" applyNumberFormat="1" applyFont="1" applyFill="1" applyBorder="1" applyProtection="1">
      <protection locked="0"/>
    </xf>
    <xf numFmtId="3" fontId="12" fillId="38" borderId="0" xfId="78" applyNumberFormat="1" applyFont="1" applyFill="1" applyAlignment="1" applyProtection="1">
      <alignment wrapText="1"/>
      <protection locked="0"/>
    </xf>
    <xf numFmtId="42" fontId="12" fillId="38" borderId="0" xfId="78" applyNumberFormat="1" applyFont="1" applyFill="1" applyAlignment="1" applyProtection="1">
      <alignment wrapText="1"/>
      <protection locked="0"/>
    </xf>
    <xf numFmtId="4" fontId="12" fillId="38" borderId="0" xfId="78" applyNumberFormat="1" applyFont="1" applyFill="1" applyAlignment="1" applyProtection="1">
      <alignment wrapText="1"/>
      <protection locked="0"/>
    </xf>
    <xf numFmtId="0" fontId="14" fillId="34" borderId="83" xfId="78" applyFont="1" applyFill="1" applyBorder="1" applyAlignment="1">
      <alignment horizontal="left"/>
    </xf>
    <xf numFmtId="0" fontId="14" fillId="34" borderId="75" xfId="78" applyFont="1" applyFill="1" applyBorder="1" applyAlignment="1">
      <alignment wrapText="1"/>
    </xf>
    <xf numFmtId="3" fontId="14" fillId="34" borderId="3" xfId="78" applyNumberFormat="1" applyFont="1" applyFill="1" applyBorder="1" applyAlignment="1">
      <alignment horizontal="centerContinuous" vertical="center" wrapText="1"/>
    </xf>
    <xf numFmtId="3" fontId="14" fillId="34" borderId="76" xfId="78" applyNumberFormat="1" applyFont="1" applyFill="1" applyBorder="1" applyAlignment="1">
      <alignment horizontal="centerContinuous" vertical="center" wrapText="1"/>
    </xf>
    <xf numFmtId="3" fontId="14" fillId="34" borderId="105" xfId="78" applyNumberFormat="1" applyFont="1" applyFill="1" applyBorder="1" applyAlignment="1">
      <alignment horizontal="centerContinuous" vertical="center" wrapText="1"/>
    </xf>
    <xf numFmtId="42" fontId="14" fillId="34" borderId="105" xfId="78" applyNumberFormat="1" applyFont="1" applyFill="1" applyBorder="1" applyAlignment="1">
      <alignment horizontal="centerContinuous" vertical="center" wrapText="1"/>
    </xf>
    <xf numFmtId="42" fontId="14" fillId="34" borderId="3" xfId="78" applyNumberFormat="1" applyFont="1" applyFill="1" applyBorder="1" applyAlignment="1">
      <alignment horizontal="centerContinuous" vertical="center" wrapText="1"/>
    </xf>
    <xf numFmtId="42" fontId="14" fillId="34" borderId="76" xfId="78" applyNumberFormat="1" applyFont="1" applyFill="1" applyBorder="1" applyAlignment="1">
      <alignment horizontal="centerContinuous" vertical="center" wrapText="1"/>
    </xf>
    <xf numFmtId="4" fontId="14" fillId="34" borderId="105" xfId="78" applyNumberFormat="1" applyFont="1" applyFill="1" applyBorder="1" applyAlignment="1">
      <alignment horizontal="centerContinuous" vertical="center" wrapText="1"/>
    </xf>
    <xf numFmtId="4" fontId="14" fillId="34" borderId="3" xfId="78" applyNumberFormat="1" applyFont="1" applyFill="1" applyBorder="1" applyAlignment="1">
      <alignment horizontal="centerContinuous" vertical="center" wrapText="1"/>
    </xf>
    <xf numFmtId="4" fontId="14" fillId="34" borderId="76" xfId="78" applyNumberFormat="1" applyFont="1" applyFill="1" applyBorder="1" applyAlignment="1">
      <alignment horizontal="centerContinuous" vertical="center" wrapText="1"/>
    </xf>
    <xf numFmtId="44" fontId="14" fillId="34" borderId="105" xfId="78" applyNumberFormat="1" applyFont="1" applyFill="1" applyBorder="1" applyAlignment="1">
      <alignment horizontal="centerContinuous" vertical="center" wrapText="1"/>
    </xf>
    <xf numFmtId="44" fontId="14" fillId="34" borderId="3" xfId="78" applyNumberFormat="1" applyFont="1" applyFill="1" applyBorder="1" applyAlignment="1">
      <alignment horizontal="centerContinuous" vertical="center" wrapText="1"/>
    </xf>
    <xf numFmtId="44" fontId="14" fillId="34" borderId="103" xfId="78" applyNumberFormat="1" applyFont="1" applyFill="1" applyBorder="1" applyAlignment="1">
      <alignment horizontal="centerContinuous" vertical="center" wrapText="1"/>
    </xf>
    <xf numFmtId="44" fontId="14" fillId="34" borderId="77" xfId="78" applyNumberFormat="1" applyFont="1" applyFill="1" applyBorder="1" applyAlignment="1">
      <alignment horizontal="centerContinuous" vertical="center" wrapText="1"/>
    </xf>
    <xf numFmtId="167" fontId="12" fillId="42" borderId="18" xfId="45" applyNumberFormat="1" applyFont="1" applyFill="1" applyBorder="1" applyProtection="1">
      <protection locked="0"/>
    </xf>
    <xf numFmtId="167" fontId="12" fillId="42" borderId="23" xfId="45" applyNumberFormat="1" applyFont="1" applyFill="1" applyBorder="1" applyAlignment="1" applyProtection="1">
      <alignment horizontal="center"/>
      <protection locked="0"/>
    </xf>
    <xf numFmtId="167" fontId="12" fillId="42" borderId="18" xfId="45" applyNumberFormat="1" applyFont="1" applyFill="1" applyBorder="1" applyAlignment="1" applyProtection="1">
      <alignment horizontal="center"/>
      <protection locked="0"/>
    </xf>
    <xf numFmtId="167" fontId="12" fillId="42" borderId="12" xfId="45" applyNumberFormat="1" applyFont="1" applyFill="1" applyBorder="1" applyAlignment="1" applyProtection="1">
      <alignment horizontal="center"/>
      <protection locked="0"/>
    </xf>
    <xf numFmtId="44" fontId="12" fillId="42" borderId="12" xfId="40" applyFont="1" applyFill="1" applyBorder="1" applyAlignment="1" applyProtection="1">
      <protection locked="0"/>
    </xf>
    <xf numFmtId="167" fontId="14" fillId="42" borderId="12" xfId="45" applyNumberFormat="1" applyFont="1" applyFill="1" applyBorder="1" applyAlignment="1" applyProtection="1">
      <alignment horizontal="center"/>
      <protection locked="0"/>
    </xf>
    <xf numFmtId="44" fontId="12" fillId="0" borderId="92" xfId="0" applyNumberFormat="1" applyFont="1" applyBorder="1"/>
    <xf numFmtId="44" fontId="12" fillId="0" borderId="99" xfId="0" applyNumberFormat="1" applyFont="1" applyBorder="1"/>
    <xf numFmtId="44" fontId="12" fillId="0" borderId="15" xfId="0" applyNumberFormat="1" applyFont="1" applyBorder="1"/>
    <xf numFmtId="167" fontId="12" fillId="0" borderId="42" xfId="0" applyNumberFormat="1" applyFont="1" applyBorder="1" applyAlignment="1">
      <alignment horizontal="fill"/>
    </xf>
    <xf numFmtId="167" fontId="12" fillId="0" borderId="41" xfId="0" applyNumberFormat="1" applyFont="1" applyBorder="1" applyAlignment="1">
      <alignment horizontal="fill"/>
    </xf>
    <xf numFmtId="167" fontId="12" fillId="0" borderId="24" xfId="0" applyNumberFormat="1" applyFont="1" applyBorder="1" applyAlignment="1">
      <alignment horizontal="fill"/>
    </xf>
    <xf numFmtId="167" fontId="12" fillId="0" borderId="92" xfId="0" applyNumberFormat="1" applyFont="1" applyBorder="1"/>
    <xf numFmtId="167" fontId="12" fillId="0" borderId="99" xfId="0" applyNumberFormat="1" applyFont="1" applyBorder="1"/>
    <xf numFmtId="167" fontId="12" fillId="0" borderId="15" xfId="0" applyNumberFormat="1" applyFont="1" applyBorder="1"/>
    <xf numFmtId="0" fontId="12" fillId="0" borderId="42" xfId="0" applyFont="1" applyBorder="1" applyAlignment="1">
      <alignment horizontal="fill"/>
    </xf>
    <xf numFmtId="0" fontId="12" fillId="0" borderId="41" xfId="0" applyFont="1" applyBorder="1" applyAlignment="1">
      <alignment horizontal="fill"/>
    </xf>
    <xf numFmtId="0" fontId="12" fillId="0" borderId="24" xfId="0" applyFont="1" applyBorder="1" applyAlignment="1">
      <alignment horizontal="fill"/>
    </xf>
    <xf numFmtId="10" fontId="12" fillId="24" borderId="12" xfId="0" applyNumberFormat="1" applyFont="1" applyFill="1" applyBorder="1"/>
    <xf numFmtId="10" fontId="12" fillId="24" borderId="42" xfId="0" applyNumberFormat="1" applyFont="1" applyFill="1" applyBorder="1"/>
    <xf numFmtId="10" fontId="12" fillId="24" borderId="41" xfId="0" applyNumberFormat="1" applyFont="1" applyFill="1" applyBorder="1"/>
    <xf numFmtId="10" fontId="12" fillId="24" borderId="24" xfId="0" applyNumberFormat="1" applyFont="1" applyFill="1" applyBorder="1"/>
    <xf numFmtId="10" fontId="12" fillId="34" borderId="12" xfId="89" applyNumberFormat="1" applyFont="1" applyFill="1" applyBorder="1" applyProtection="1"/>
    <xf numFmtId="172" fontId="12" fillId="24" borderId="12" xfId="0" applyNumberFormat="1" applyFont="1" applyFill="1" applyBorder="1"/>
    <xf numFmtId="172" fontId="12" fillId="24" borderId="41" xfId="0" applyNumberFormat="1" applyFont="1" applyFill="1" applyBorder="1"/>
    <xf numFmtId="172" fontId="12" fillId="24" borderId="67" xfId="0" applyNumberFormat="1" applyFont="1" applyFill="1" applyBorder="1"/>
    <xf numFmtId="172" fontId="12" fillId="24" borderId="42" xfId="0" applyNumberFormat="1" applyFont="1" applyFill="1" applyBorder="1"/>
    <xf numFmtId="172" fontId="12" fillId="24" borderId="24" xfId="0" applyNumberFormat="1" applyFont="1" applyFill="1" applyBorder="1"/>
    <xf numFmtId="0" fontId="14" fillId="37" borderId="24" xfId="82" applyFont="1" applyFill="1" applyBorder="1" applyAlignment="1">
      <alignment horizontal="centerContinuous" vertical="center"/>
    </xf>
    <xf numFmtId="0" fontId="14" fillId="37" borderId="4" xfId="82" applyFont="1" applyFill="1" applyBorder="1" applyAlignment="1">
      <alignment horizontal="centerContinuous" vertical="center"/>
    </xf>
    <xf numFmtId="0" fontId="14" fillId="37" borderId="19" xfId="82" applyFont="1" applyFill="1" applyBorder="1" applyAlignment="1">
      <alignment horizontal="centerContinuous" vertical="center"/>
    </xf>
    <xf numFmtId="14" fontId="14" fillId="37" borderId="24" xfId="82" applyNumberFormat="1" applyFont="1" applyFill="1" applyBorder="1" applyAlignment="1">
      <alignment horizontal="centerContinuous" vertical="center"/>
    </xf>
    <xf numFmtId="0" fontId="79" fillId="0" borderId="0" xfId="82" applyFont="1" applyAlignment="1">
      <alignment vertical="center"/>
    </xf>
    <xf numFmtId="0" fontId="79" fillId="0" borderId="0" xfId="82" applyFont="1" applyAlignment="1" applyProtection="1">
      <alignment vertical="center"/>
      <protection locked="0"/>
    </xf>
    <xf numFmtId="0" fontId="14" fillId="0" borderId="12" xfId="82" applyFont="1" applyBorder="1" applyAlignment="1">
      <alignment horizontal="left" vertical="center" wrapText="1"/>
    </xf>
    <xf numFmtId="0" fontId="14" fillId="0" borderId="24" xfId="82" applyFont="1" applyBorder="1" applyAlignment="1">
      <alignment horizontal="centerContinuous" vertical="center"/>
    </xf>
    <xf numFmtId="0" fontId="14" fillId="0" borderId="4" xfId="82" applyFont="1" applyBorder="1" applyAlignment="1">
      <alignment horizontal="centerContinuous" vertical="center"/>
    </xf>
    <xf numFmtId="0" fontId="14" fillId="0" borderId="19" xfId="82" applyFont="1" applyBorder="1" applyAlignment="1">
      <alignment horizontal="centerContinuous" vertical="center"/>
    </xf>
    <xf numFmtId="0" fontId="14" fillId="0" borderId="68" xfId="82" applyFont="1" applyBorder="1" applyAlignment="1">
      <alignment horizontal="centerContinuous" vertical="center"/>
    </xf>
    <xf numFmtId="0" fontId="14" fillId="0" borderId="67" xfId="82" applyFont="1" applyBorder="1" applyAlignment="1">
      <alignment horizontal="centerContinuous" vertical="center"/>
    </xf>
    <xf numFmtId="167" fontId="12" fillId="24" borderId="42" xfId="40" applyNumberFormat="1" applyFont="1" applyFill="1" applyBorder="1" applyAlignment="1"/>
    <xf numFmtId="167" fontId="12" fillId="42" borderId="41" xfId="40" applyNumberFormat="1" applyFont="1" applyFill="1" applyBorder="1" applyAlignment="1" applyProtection="1">
      <protection locked="0"/>
    </xf>
    <xf numFmtId="167" fontId="12" fillId="24" borderId="24" xfId="40" applyNumberFormat="1" applyFont="1" applyFill="1" applyBorder="1" applyAlignment="1"/>
    <xf numFmtId="167" fontId="12" fillId="24" borderId="41" xfId="40" applyNumberFormat="1" applyFont="1" applyFill="1" applyBorder="1" applyAlignment="1"/>
    <xf numFmtId="167" fontId="12" fillId="34" borderId="12" xfId="40" applyNumberFormat="1" applyFont="1" applyFill="1" applyBorder="1" applyAlignment="1"/>
    <xf numFmtId="167" fontId="12" fillId="39" borderId="41" xfId="40" applyNumberFormat="1" applyFont="1" applyFill="1" applyBorder="1" applyAlignment="1" applyProtection="1">
      <protection locked="0"/>
    </xf>
    <xf numFmtId="167" fontId="12" fillId="37" borderId="41" xfId="40" applyNumberFormat="1" applyFont="1" applyFill="1" applyBorder="1" applyAlignment="1"/>
    <xf numFmtId="167" fontId="12" fillId="0" borderId="16" xfId="0" applyNumberFormat="1" applyFont="1" applyBorder="1"/>
    <xf numFmtId="167" fontId="12" fillId="39" borderId="12" xfId="0" applyNumberFormat="1" applyFont="1" applyFill="1" applyBorder="1" applyProtection="1">
      <protection locked="0"/>
    </xf>
    <xf numFmtId="167" fontId="12" fillId="39" borderId="41" xfId="0" applyNumberFormat="1" applyFont="1" applyFill="1" applyBorder="1" applyProtection="1">
      <protection locked="0"/>
    </xf>
    <xf numFmtId="167" fontId="12" fillId="0" borderId="67" xfId="0" applyNumberFormat="1" applyFont="1" applyBorder="1" applyAlignment="1">
      <alignment horizontal="fill"/>
    </xf>
    <xf numFmtId="10" fontId="12" fillId="34" borderId="12" xfId="89" applyNumberFormat="1" applyFont="1" applyFill="1" applyBorder="1"/>
    <xf numFmtId="164" fontId="12" fillId="0" borderId="0" xfId="0" applyNumberFormat="1" applyFont="1" applyAlignment="1" applyProtection="1">
      <alignment horizontal="center"/>
      <protection locked="0"/>
    </xf>
    <xf numFmtId="0" fontId="14" fillId="0" borderId="14" xfId="82" applyFont="1" applyBorder="1" applyAlignment="1" applyProtection="1">
      <alignment horizontal="center" vertical="center"/>
      <protection locked="0"/>
    </xf>
    <xf numFmtId="0" fontId="80" fillId="0" borderId="0" xfId="0" applyFont="1"/>
    <xf numFmtId="0" fontId="36" fillId="0" borderId="0" xfId="138" applyFont="1" applyAlignment="1" applyProtection="1">
      <alignment horizontal="left" vertical="top"/>
    </xf>
    <xf numFmtId="0" fontId="14" fillId="0" borderId="0" xfId="138" applyFont="1" applyAlignment="1" applyProtection="1"/>
    <xf numFmtId="38" fontId="12" fillId="0" borderId="0" xfId="140" applyNumberFormat="1" applyFont="1"/>
    <xf numFmtId="38" fontId="81" fillId="0" borderId="0" xfId="140" applyNumberFormat="1" applyFont="1"/>
    <xf numFmtId="0" fontId="12" fillId="0" borderId="0" xfId="138" applyAlignment="1" applyProtection="1"/>
    <xf numFmtId="0" fontId="12" fillId="0" borderId="0" xfId="138" applyAlignment="1" applyProtection="1">
      <protection locked="0"/>
    </xf>
    <xf numFmtId="14" fontId="36" fillId="38" borderId="0" xfId="138" applyNumberFormat="1" applyFont="1" applyFill="1" applyAlignment="1" applyProtection="1"/>
    <xf numFmtId="0" fontId="12" fillId="0" borderId="93" xfId="138" applyBorder="1" applyAlignment="1" applyProtection="1">
      <alignment horizontal="center"/>
    </xf>
    <xf numFmtId="0" fontId="12" fillId="0" borderId="41" xfId="138" applyBorder="1" applyAlignment="1" applyProtection="1">
      <alignment horizontal="center"/>
    </xf>
    <xf numFmtId="0" fontId="12" fillId="0" borderId="43" xfId="138" applyBorder="1" applyAlignment="1" applyProtection="1">
      <alignment horizontal="center"/>
    </xf>
    <xf numFmtId="44" fontId="43" fillId="0" borderId="0" xfId="132" applyNumberFormat="1" applyFont="1" applyBorder="1" applyProtection="1"/>
    <xf numFmtId="0" fontId="36" fillId="0" borderId="0" xfId="82" applyFont="1" applyAlignment="1">
      <alignment vertical="center"/>
    </xf>
    <xf numFmtId="44" fontId="12" fillId="37" borderId="84" xfId="138" applyNumberFormat="1" applyFill="1" applyBorder="1" applyAlignment="1" applyProtection="1"/>
    <xf numFmtId="44" fontId="12" fillId="37" borderId="25" xfId="138" applyNumberFormat="1" applyFill="1" applyBorder="1" applyAlignment="1" applyProtection="1"/>
    <xf numFmtId="44" fontId="45" fillId="37" borderId="44" xfId="132" applyNumberFormat="1" applyFont="1" applyFill="1" applyBorder="1" applyProtection="1"/>
    <xf numFmtId="0" fontId="12" fillId="36" borderId="106" xfId="138" applyFill="1" applyBorder="1" applyAlignment="1" applyProtection="1">
      <protection locked="0"/>
    </xf>
    <xf numFmtId="0" fontId="12" fillId="36" borderId="106" xfId="138" applyFill="1" applyBorder="1" applyAlignment="1" applyProtection="1">
      <alignment horizontal="center"/>
      <protection locked="0"/>
    </xf>
    <xf numFmtId="0" fontId="12" fillId="36" borderId="70" xfId="138" applyFill="1" applyBorder="1" applyAlignment="1" applyProtection="1">
      <protection locked="0"/>
    </xf>
    <xf numFmtId="0" fontId="12" fillId="36" borderId="19" xfId="138" applyFill="1" applyBorder="1" applyAlignment="1" applyProtection="1">
      <alignment horizontal="center"/>
      <protection locked="0"/>
    </xf>
    <xf numFmtId="0" fontId="12" fillId="36" borderId="19" xfId="138" applyFill="1" applyBorder="1" applyAlignment="1" applyProtection="1">
      <protection locked="0"/>
    </xf>
    <xf numFmtId="0" fontId="12" fillId="36" borderId="12" xfId="138" applyFill="1" applyBorder="1" applyAlignment="1" applyProtection="1">
      <protection locked="0"/>
    </xf>
    <xf numFmtId="0" fontId="12" fillId="36" borderId="107" xfId="138" applyFill="1" applyBorder="1" applyAlignment="1" applyProtection="1">
      <alignment horizontal="center"/>
      <protection locked="0"/>
    </xf>
    <xf numFmtId="0" fontId="12" fillId="36" borderId="107" xfId="138" applyFill="1" applyBorder="1" applyAlignment="1" applyProtection="1">
      <protection locked="0"/>
    </xf>
    <xf numFmtId="0" fontId="12" fillId="36" borderId="44" xfId="138" applyFill="1" applyBorder="1" applyAlignment="1" applyProtection="1">
      <protection locked="0"/>
    </xf>
    <xf numFmtId="44" fontId="12" fillId="36" borderId="70" xfId="132" applyNumberFormat="1" applyFont="1" applyFill="1" applyBorder="1" applyProtection="1">
      <protection locked="0"/>
    </xf>
    <xf numFmtId="44" fontId="12" fillId="36" borderId="12" xfId="132" applyNumberFormat="1" applyFont="1" applyFill="1" applyBorder="1" applyProtection="1">
      <protection locked="0"/>
    </xf>
    <xf numFmtId="44" fontId="12" fillId="36" borderId="44" xfId="132" applyNumberFormat="1" applyFont="1" applyFill="1" applyBorder="1" applyProtection="1">
      <protection locked="0"/>
    </xf>
    <xf numFmtId="44" fontId="12" fillId="37" borderId="108" xfId="138" applyNumberFormat="1" applyFill="1" applyBorder="1" applyAlignment="1" applyProtection="1"/>
    <xf numFmtId="0" fontId="14" fillId="34" borderId="108" xfId="138" applyFont="1" applyFill="1" applyBorder="1" applyAlignment="1" applyProtection="1"/>
    <xf numFmtId="0" fontId="36"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12" fillId="0" borderId="0" xfId="138" applyProtection="1">
      <alignment horizontal="centerContinuous" vertical="top"/>
      <protection locked="0"/>
    </xf>
    <xf numFmtId="0" fontId="12" fillId="38" borderId="0" xfId="138" applyFill="1" applyProtection="1">
      <alignment horizontal="centerContinuous" vertical="top"/>
      <protection locked="0"/>
    </xf>
    <xf numFmtId="0" fontId="12" fillId="32" borderId="0" xfId="138" applyFill="1" applyProtection="1">
      <alignment horizontal="centerContinuous" vertical="top"/>
      <protection locked="0"/>
    </xf>
    <xf numFmtId="0" fontId="12" fillId="38" borderId="0" xfId="140" applyFont="1" applyFill="1" applyAlignment="1" applyProtection="1">
      <alignment vertical="center"/>
      <protection locked="0"/>
    </xf>
    <xf numFmtId="0" fontId="14" fillId="0" borderId="0" xfId="140" applyFont="1" applyAlignment="1" applyProtection="1">
      <alignment horizontal="center" vertical="center" wrapText="1"/>
      <protection locked="0"/>
    </xf>
    <xf numFmtId="167" fontId="12" fillId="53" borderId="19" xfId="132" applyNumberFormat="1" applyFont="1" applyFill="1" applyBorder="1" applyAlignment="1" applyProtection="1">
      <alignment vertical="center"/>
      <protection locked="0"/>
    </xf>
    <xf numFmtId="167" fontId="12" fillId="53" borderId="12" xfId="132" applyNumberFormat="1" applyFont="1" applyFill="1" applyBorder="1" applyAlignment="1" applyProtection="1">
      <alignment vertical="center"/>
      <protection locked="0"/>
    </xf>
    <xf numFmtId="167" fontId="12" fillId="53" borderId="24" xfId="132" applyNumberFormat="1" applyFont="1" applyFill="1" applyBorder="1" applyAlignment="1" applyProtection="1">
      <alignment vertical="center"/>
      <protection locked="0"/>
    </xf>
    <xf numFmtId="167" fontId="12" fillId="54" borderId="42" xfId="132" applyNumberFormat="1" applyFont="1" applyFill="1" applyBorder="1" applyAlignment="1" applyProtection="1">
      <alignment vertical="center"/>
    </xf>
    <xf numFmtId="0" fontId="0" fillId="0" borderId="0" xfId="140" applyFont="1" applyProtection="1">
      <protection locked="0"/>
    </xf>
    <xf numFmtId="0" fontId="61" fillId="34" borderId="77" xfId="121" applyFont="1" applyFill="1" applyBorder="1" applyAlignment="1">
      <alignment horizontal="left"/>
    </xf>
    <xf numFmtId="0" fontId="72" fillId="34" borderId="76" xfId="121" applyFont="1" applyFill="1" applyBorder="1" applyAlignment="1">
      <alignment vertical="center"/>
    </xf>
    <xf numFmtId="0" fontId="72" fillId="34" borderId="76" xfId="121" applyFont="1" applyFill="1" applyBorder="1" applyAlignment="1">
      <alignment vertical="center" wrapText="1"/>
    </xf>
    <xf numFmtId="0" fontId="14" fillId="34" borderId="74" xfId="121" applyFont="1" applyFill="1" applyBorder="1" applyAlignment="1">
      <alignment wrapText="1"/>
    </xf>
    <xf numFmtId="0" fontId="14" fillId="34" borderId="74" xfId="121" applyFont="1" applyFill="1" applyBorder="1" applyAlignment="1">
      <alignment horizontal="left" vertical="center" wrapText="1"/>
    </xf>
    <xf numFmtId="167" fontId="12" fillId="36" borderId="106" xfId="132" applyNumberFormat="1" applyFont="1" applyFill="1" applyBorder="1" applyAlignment="1" applyProtection="1">
      <alignment vertical="center"/>
      <protection locked="0"/>
    </xf>
    <xf numFmtId="167" fontId="12" fillId="36" borderId="12" xfId="132" applyNumberFormat="1" applyFont="1" applyFill="1" applyBorder="1" applyAlignment="1" applyProtection="1">
      <alignment vertical="center"/>
      <protection locked="0"/>
    </xf>
    <xf numFmtId="167" fontId="12" fillId="36" borderId="24" xfId="132" applyNumberFormat="1" applyFont="1" applyFill="1" applyBorder="1" applyAlignment="1" applyProtection="1">
      <alignment vertical="center"/>
      <protection locked="0"/>
    </xf>
    <xf numFmtId="167" fontId="12" fillId="36" borderId="67" xfId="132" applyNumberFormat="1" applyFont="1" applyFill="1" applyBorder="1" applyAlignment="1" applyProtection="1">
      <alignment vertical="center"/>
      <protection locked="0"/>
    </xf>
    <xf numFmtId="167" fontId="12" fillId="36" borderId="19" xfId="132" applyNumberFormat="1" applyFont="1" applyFill="1" applyBorder="1" applyAlignment="1" applyProtection="1">
      <alignment vertical="center"/>
      <protection locked="0"/>
    </xf>
    <xf numFmtId="167" fontId="12" fillId="37" borderId="24" xfId="132" applyNumberFormat="1" applyFont="1" applyFill="1" applyBorder="1" applyAlignment="1" applyProtection="1">
      <alignment vertical="center"/>
    </xf>
    <xf numFmtId="167" fontId="12" fillId="37" borderId="12" xfId="132" applyNumberFormat="1" applyFont="1" applyFill="1" applyBorder="1" applyAlignment="1" applyProtection="1">
      <alignment vertical="center"/>
    </xf>
    <xf numFmtId="167" fontId="12" fillId="37" borderId="42" xfId="132" applyNumberFormat="1" applyFont="1" applyFill="1" applyBorder="1" applyAlignment="1" applyProtection="1">
      <alignment vertical="center"/>
    </xf>
    <xf numFmtId="167" fontId="12" fillId="37" borderId="19" xfId="132" applyNumberFormat="1" applyFont="1" applyFill="1" applyBorder="1" applyAlignment="1" applyProtection="1">
      <alignment vertical="center"/>
    </xf>
    <xf numFmtId="167" fontId="12" fillId="37" borderId="44" xfId="132" applyNumberFormat="1" applyFont="1" applyFill="1" applyBorder="1" applyAlignment="1" applyProtection="1">
      <alignment vertical="center"/>
    </xf>
    <xf numFmtId="167" fontId="12" fillId="37" borderId="45" xfId="132" applyNumberFormat="1" applyFont="1" applyFill="1" applyBorder="1" applyAlignment="1" applyProtection="1">
      <alignment vertical="center"/>
    </xf>
    <xf numFmtId="167" fontId="12" fillId="37" borderId="40" xfId="132" applyNumberFormat="1" applyFont="1" applyFill="1" applyBorder="1" applyAlignment="1" applyProtection="1">
      <alignment vertical="center"/>
    </xf>
    <xf numFmtId="0" fontId="12" fillId="0" borderId="41" xfId="140" applyFont="1" applyBorder="1" applyAlignment="1">
      <alignment horizontal="center" vertical="center"/>
    </xf>
    <xf numFmtId="200" fontId="12" fillId="0" borderId="42" xfId="140" applyNumberFormat="1" applyFont="1" applyBorder="1" applyAlignment="1">
      <alignment horizontal="left" vertical="center" wrapText="1"/>
    </xf>
    <xf numFmtId="0" fontId="12" fillId="0" borderId="93" xfId="140" applyFont="1" applyBorder="1" applyAlignment="1">
      <alignment horizontal="center" vertical="center"/>
    </xf>
    <xf numFmtId="0" fontId="12" fillId="0" borderId="117" xfId="140" applyFont="1" applyBorder="1" applyAlignment="1">
      <alignment vertical="center" wrapText="1"/>
    </xf>
    <xf numFmtId="0" fontId="12" fillId="0" borderId="39" xfId="140" applyFont="1" applyBorder="1" applyAlignment="1">
      <alignment horizontal="center" vertical="center"/>
    </xf>
    <xf numFmtId="0" fontId="12" fillId="0" borderId="42" xfId="140" applyFont="1" applyBorder="1" applyAlignment="1">
      <alignment horizontal="left" vertical="center" wrapText="1"/>
    </xf>
    <xf numFmtId="0" fontId="12" fillId="0" borderId="42" xfId="140" applyFont="1" applyBorder="1" applyAlignment="1">
      <alignment vertical="center" wrapText="1"/>
    </xf>
    <xf numFmtId="0" fontId="12" fillId="0" borderId="42" xfId="140" quotePrefix="1" applyFont="1" applyBorder="1" applyAlignment="1">
      <alignment horizontal="left" vertical="center" wrapText="1"/>
    </xf>
    <xf numFmtId="0" fontId="12" fillId="0" borderId="43" xfId="140" applyFont="1" applyBorder="1" applyAlignment="1">
      <alignment horizontal="center" vertical="center"/>
    </xf>
    <xf numFmtId="0" fontId="12" fillId="0" borderId="45" xfId="140" applyFont="1" applyBorder="1" applyAlignment="1">
      <alignment vertical="center" wrapText="1"/>
    </xf>
    <xf numFmtId="0" fontId="14" fillId="34" borderId="75" xfId="140" applyFont="1" applyFill="1" applyBorder="1" applyAlignment="1">
      <alignment horizontal="center" vertical="center" wrapText="1"/>
    </xf>
    <xf numFmtId="199" fontId="14" fillId="34" borderId="76" xfId="140" applyNumberFormat="1" applyFont="1" applyFill="1" applyBorder="1" applyAlignment="1">
      <alignment horizontal="center" vertical="center" wrapText="1"/>
    </xf>
    <xf numFmtId="199" fontId="14" fillId="34" borderId="69" xfId="140" applyNumberFormat="1" applyFont="1" applyFill="1" applyBorder="1" applyAlignment="1">
      <alignment horizontal="center" vertical="center" wrapText="1"/>
    </xf>
    <xf numFmtId="199" fontId="14" fillId="34" borderId="105" xfId="140" applyNumberFormat="1" applyFont="1" applyFill="1" applyBorder="1" applyAlignment="1">
      <alignment horizontal="center" vertical="center" wrapText="1"/>
    </xf>
    <xf numFmtId="0" fontId="14" fillId="34" borderId="74" xfId="140" applyFont="1" applyFill="1" applyBorder="1" applyAlignment="1">
      <alignment horizontal="center" vertical="center" wrapText="1"/>
    </xf>
    <xf numFmtId="167" fontId="58" fillId="55" borderId="12" xfId="132" applyNumberFormat="1" applyFont="1" applyFill="1" applyBorder="1" applyAlignment="1" applyProtection="1">
      <alignment vertical="center"/>
      <protection locked="0"/>
    </xf>
    <xf numFmtId="167" fontId="58" fillId="55" borderId="24" xfId="132" applyNumberFormat="1" applyFont="1" applyFill="1" applyBorder="1" applyAlignment="1" applyProtection="1">
      <alignment vertical="center"/>
      <protection locked="0"/>
    </xf>
    <xf numFmtId="167" fontId="58" fillId="55" borderId="19" xfId="132" applyNumberFormat="1" applyFont="1" applyFill="1" applyBorder="1" applyAlignment="1" applyProtection="1">
      <alignment vertical="center"/>
      <protection locked="0"/>
    </xf>
    <xf numFmtId="167" fontId="58" fillId="55" borderId="12" xfId="132" quotePrefix="1" applyNumberFormat="1" applyFont="1" applyFill="1" applyBorder="1" applyAlignment="1" applyProtection="1">
      <alignment horizontal="left" vertical="center"/>
      <protection locked="0"/>
    </xf>
    <xf numFmtId="0" fontId="14" fillId="0" borderId="75" xfId="140" applyFont="1" applyBorder="1" applyAlignment="1">
      <alignment horizontal="center" vertical="center" wrapText="1"/>
    </xf>
    <xf numFmtId="0" fontId="14" fillId="0" borderId="74" xfId="140" applyFont="1" applyBorder="1" applyAlignment="1">
      <alignment horizontal="left" vertical="center" wrapText="1"/>
    </xf>
    <xf numFmtId="167" fontId="12" fillId="37" borderId="106" xfId="132" applyNumberFormat="1" applyFont="1" applyFill="1" applyBorder="1" applyAlignment="1" applyProtection="1">
      <alignment vertical="center"/>
    </xf>
    <xf numFmtId="167" fontId="12" fillId="37" borderId="117" xfId="132" applyNumberFormat="1" applyFont="1" applyFill="1" applyBorder="1" applyAlignment="1" applyProtection="1">
      <alignment vertical="center"/>
    </xf>
    <xf numFmtId="0" fontId="111" fillId="56" borderId="77" xfId="140" applyFont="1" applyFill="1" applyBorder="1" applyAlignment="1">
      <alignment horizontal="left" vertical="center"/>
    </xf>
    <xf numFmtId="0" fontId="112" fillId="56" borderId="3" xfId="140" applyFont="1" applyFill="1" applyBorder="1" applyAlignment="1">
      <alignment vertical="center" wrapText="1"/>
    </xf>
    <xf numFmtId="0" fontId="113" fillId="56" borderId="3" xfId="140" quotePrefix="1" applyFont="1" applyFill="1" applyBorder="1" applyAlignment="1">
      <alignment horizontal="centerContinuous" vertical="center"/>
    </xf>
    <xf numFmtId="0" fontId="112" fillId="56" borderId="3" xfId="140" applyFont="1" applyFill="1" applyBorder="1" applyAlignment="1">
      <alignment horizontal="centerContinuous" vertical="center"/>
    </xf>
    <xf numFmtId="0" fontId="112" fillId="56" borderId="76" xfId="140" applyFont="1" applyFill="1" applyBorder="1" applyAlignment="1">
      <alignment horizontal="centerContinuous" vertical="center"/>
    </xf>
    <xf numFmtId="0" fontId="113" fillId="56" borderId="76" xfId="140" quotePrefix="1" applyFont="1" applyFill="1" applyBorder="1" applyAlignment="1">
      <alignment horizontal="centerContinuous" vertical="center"/>
    </xf>
    <xf numFmtId="0" fontId="112" fillId="56" borderId="3" xfId="140" applyFont="1" applyFill="1" applyBorder="1" applyAlignment="1">
      <alignment vertical="center"/>
    </xf>
    <xf numFmtId="0" fontId="112" fillId="56" borderId="103" xfId="140" applyFont="1" applyFill="1" applyBorder="1" applyAlignment="1">
      <alignment vertical="center"/>
    </xf>
    <xf numFmtId="167" fontId="12" fillId="36" borderId="42" xfId="132" applyNumberFormat="1" applyFont="1" applyFill="1" applyBorder="1" applyAlignment="1" applyProtection="1">
      <alignment vertical="center"/>
      <protection locked="0"/>
    </xf>
    <xf numFmtId="167" fontId="12" fillId="37" borderId="107" xfId="132" applyNumberFormat="1" applyFont="1" applyFill="1" applyBorder="1" applyAlignment="1" applyProtection="1">
      <alignment vertical="center"/>
    </xf>
    <xf numFmtId="167" fontId="58" fillId="36" borderId="33" xfId="132" applyNumberFormat="1" applyFont="1" applyFill="1" applyBorder="1" applyAlignment="1" applyProtection="1">
      <alignment vertical="center"/>
      <protection locked="0"/>
    </xf>
    <xf numFmtId="167" fontId="58" fillId="36" borderId="19" xfId="132" applyNumberFormat="1" applyFont="1" applyFill="1" applyBorder="1" applyAlignment="1" applyProtection="1">
      <alignment vertical="center"/>
      <protection locked="0"/>
    </xf>
    <xf numFmtId="167" fontId="58" fillId="36" borderId="52" xfId="132" applyNumberFormat="1" applyFont="1" applyFill="1" applyBorder="1" applyAlignment="1" applyProtection="1">
      <alignment vertical="center"/>
      <protection locked="0"/>
    </xf>
    <xf numFmtId="167" fontId="12" fillId="57" borderId="24" xfId="132" applyNumberFormat="1" applyFont="1" applyFill="1" applyBorder="1" applyAlignment="1" applyProtection="1">
      <alignment vertical="center"/>
      <protection locked="0"/>
    </xf>
    <xf numFmtId="167" fontId="58" fillId="36" borderId="122" xfId="132" applyNumberFormat="1" applyFont="1" applyFill="1" applyBorder="1" applyAlignment="1" applyProtection="1">
      <alignment vertical="center"/>
      <protection locked="0"/>
    </xf>
    <xf numFmtId="167" fontId="12" fillId="36" borderId="120" xfId="132" applyNumberFormat="1" applyFont="1" applyFill="1" applyBorder="1" applyAlignment="1" applyProtection="1">
      <alignment vertical="center"/>
      <protection locked="0"/>
    </xf>
    <xf numFmtId="167" fontId="12" fillId="36" borderId="40" xfId="132" applyNumberFormat="1" applyFont="1" applyFill="1" applyBorder="1" applyAlignment="1" applyProtection="1">
      <alignment vertical="center"/>
      <protection locked="0"/>
    </xf>
    <xf numFmtId="167" fontId="58" fillId="36" borderId="41" xfId="132" applyNumberFormat="1" applyFont="1" applyFill="1" applyBorder="1" applyAlignment="1" applyProtection="1">
      <alignment vertical="center"/>
      <protection locked="0"/>
    </xf>
    <xf numFmtId="0" fontId="12" fillId="0" borderId="0" xfId="140" applyFont="1" applyAlignment="1" applyProtection="1">
      <alignment vertical="center"/>
      <protection locked="0"/>
    </xf>
    <xf numFmtId="167" fontId="58" fillId="55" borderId="52" xfId="132" applyNumberFormat="1" applyFont="1" applyFill="1" applyBorder="1" applyAlignment="1" applyProtection="1">
      <alignment vertical="center"/>
      <protection locked="0"/>
    </xf>
    <xf numFmtId="200" fontId="12" fillId="37" borderId="42" xfId="140" applyNumberFormat="1" applyFont="1" applyFill="1" applyBorder="1" applyAlignment="1">
      <alignment horizontal="left" vertical="center" wrapText="1"/>
    </xf>
    <xf numFmtId="167" fontId="12" fillId="37" borderId="118" xfId="132" applyNumberFormat="1" applyFont="1" applyFill="1" applyBorder="1" applyAlignment="1" applyProtection="1">
      <alignment vertical="center"/>
    </xf>
    <xf numFmtId="49" fontId="14" fillId="37" borderId="24" xfId="82" applyNumberFormat="1" applyFont="1" applyFill="1" applyBorder="1" applyAlignment="1">
      <alignment horizontal="centerContinuous" vertical="center"/>
    </xf>
    <xf numFmtId="49" fontId="14" fillId="37" borderId="4" xfId="82" applyNumberFormat="1" applyFont="1" applyFill="1" applyBorder="1" applyAlignment="1">
      <alignment horizontal="centerContinuous" vertical="center"/>
    </xf>
    <xf numFmtId="49" fontId="14" fillId="37" borderId="19" xfId="82" applyNumberFormat="1" applyFont="1" applyFill="1" applyBorder="1" applyAlignment="1">
      <alignment horizontal="centerContinuous" vertical="center"/>
    </xf>
    <xf numFmtId="0" fontId="61" fillId="34" borderId="66" xfId="0" applyFont="1" applyFill="1" applyBorder="1" applyAlignment="1">
      <alignment vertical="center" wrapText="1"/>
    </xf>
    <xf numFmtId="167" fontId="12" fillId="36" borderId="52" xfId="132" applyNumberFormat="1" applyFont="1" applyFill="1" applyBorder="1" applyAlignment="1" applyProtection="1">
      <alignment vertical="center"/>
      <protection locked="0"/>
    </xf>
    <xf numFmtId="0" fontId="113" fillId="56" borderId="121" xfId="140" quotePrefix="1" applyFont="1" applyFill="1" applyBorder="1" applyAlignment="1">
      <alignment horizontal="centerContinuous" vertical="center"/>
    </xf>
    <xf numFmtId="199" fontId="14" fillId="34" borderId="121" xfId="140" applyNumberFormat="1" applyFont="1" applyFill="1" applyBorder="1" applyAlignment="1">
      <alignment horizontal="center" vertical="center" wrapText="1"/>
    </xf>
    <xf numFmtId="167" fontId="58" fillId="55" borderId="95" xfId="132" applyNumberFormat="1" applyFont="1" applyFill="1" applyBorder="1" applyAlignment="1" applyProtection="1">
      <alignment vertical="center"/>
      <protection locked="0"/>
    </xf>
    <xf numFmtId="167" fontId="12" fillId="57" borderId="19" xfId="132" applyNumberFormat="1" applyFont="1" applyFill="1" applyBorder="1" applyAlignment="1" applyProtection="1">
      <alignment vertical="center"/>
      <protection locked="0"/>
    </xf>
    <xf numFmtId="167" fontId="12" fillId="36" borderId="68" xfId="132" applyNumberFormat="1" applyFont="1" applyFill="1" applyBorder="1" applyAlignment="1" applyProtection="1">
      <alignment vertical="center"/>
      <protection locked="0"/>
    </xf>
    <xf numFmtId="167" fontId="12" fillId="57" borderId="68" xfId="132" applyNumberFormat="1" applyFont="1" applyFill="1" applyBorder="1" applyAlignment="1" applyProtection="1">
      <alignment vertical="center"/>
      <protection locked="0"/>
    </xf>
    <xf numFmtId="164" fontId="12" fillId="0" borderId="93" xfId="0" applyNumberFormat="1" applyFont="1" applyBorder="1" applyAlignment="1">
      <alignment horizontal="center" vertical="center"/>
    </xf>
    <xf numFmtId="0" fontId="10" fillId="0" borderId="70" xfId="0" applyFont="1" applyBorder="1" applyAlignment="1">
      <alignment wrapText="1"/>
    </xf>
    <xf numFmtId="0" fontId="10" fillId="0" borderId="120" xfId="0" applyFont="1" applyBorder="1" applyAlignment="1">
      <alignment wrapText="1"/>
    </xf>
    <xf numFmtId="164" fontId="12" fillId="0" borderId="41" xfId="0" applyNumberFormat="1" applyFont="1" applyBorder="1" applyAlignment="1">
      <alignment horizontal="center" vertical="center"/>
    </xf>
    <xf numFmtId="0" fontId="10" fillId="0" borderId="12" xfId="0" applyFont="1" applyBorder="1" applyAlignment="1">
      <alignment wrapText="1"/>
    </xf>
    <xf numFmtId="0" fontId="10" fillId="0" borderId="42" xfId="0" applyFont="1" applyBorder="1" applyAlignment="1">
      <alignment vertical="top" wrapText="1"/>
    </xf>
    <xf numFmtId="0" fontId="36" fillId="0" borderId="0" xfId="651" applyFont="1" applyAlignment="1" applyProtection="1"/>
    <xf numFmtId="0" fontId="12" fillId="38" borderId="0" xfId="651" applyFont="1" applyFill="1" applyAlignment="1" applyProtection="1">
      <alignment horizontal="center" vertical="center"/>
    </xf>
    <xf numFmtId="0" fontId="12" fillId="38" borderId="0" xfId="651" applyFont="1" applyFill="1" applyAlignment="1" applyProtection="1">
      <alignment wrapText="1"/>
    </xf>
    <xf numFmtId="0" fontId="12" fillId="0" borderId="0" xfId="651" applyFont="1" applyProtection="1">
      <alignment horizontal="centerContinuous" vertical="top"/>
      <protection locked="0"/>
    </xf>
    <xf numFmtId="0" fontId="12" fillId="38" borderId="0" xfId="651" applyFont="1" applyFill="1" applyProtection="1">
      <alignment horizontal="centerContinuous" vertical="top"/>
    </xf>
    <xf numFmtId="0" fontId="12" fillId="38" borderId="12" xfId="651" applyFont="1" applyFill="1" applyBorder="1" applyAlignment="1" applyProtection="1">
      <alignment horizontal="center" vertical="top"/>
    </xf>
    <xf numFmtId="0" fontId="12" fillId="38" borderId="12" xfId="651" applyFont="1" applyFill="1" applyBorder="1" applyAlignment="1" applyProtection="1">
      <alignment horizontal="left" vertical="top"/>
    </xf>
    <xf numFmtId="0" fontId="12" fillId="0" borderId="12" xfId="651" applyFont="1" applyBorder="1" applyAlignment="1" applyProtection="1">
      <alignment horizontal="left" vertical="top" wrapText="1"/>
    </xf>
    <xf numFmtId="0" fontId="12" fillId="38" borderId="0" xfId="651" applyFont="1" applyFill="1" applyProtection="1">
      <alignment horizontal="centerContinuous" vertical="top"/>
      <protection locked="0"/>
    </xf>
    <xf numFmtId="0" fontId="12" fillId="38" borderId="0" xfId="651" applyFont="1" applyFill="1" applyAlignment="1" applyProtection="1">
      <alignment wrapText="1"/>
      <protection locked="0"/>
    </xf>
    <xf numFmtId="0" fontId="14" fillId="38" borderId="0" xfId="651" applyFont="1" applyFill="1" applyProtection="1">
      <alignment horizontal="centerContinuous" vertical="top"/>
      <protection locked="0"/>
    </xf>
    <xf numFmtId="0" fontId="14" fillId="0" borderId="0" xfId="651" applyFont="1" applyProtection="1">
      <alignment horizontal="centerContinuous" vertical="top"/>
      <protection locked="0"/>
    </xf>
    <xf numFmtId="0" fontId="115" fillId="0" borderId="0" xfId="0" applyFont="1" applyAlignment="1">
      <alignment vertical="center"/>
    </xf>
    <xf numFmtId="0" fontId="121" fillId="0" borderId="108" xfId="0" applyFont="1" applyBorder="1" applyAlignment="1">
      <alignment vertical="center" wrapText="1"/>
    </xf>
    <xf numFmtId="0" fontId="121" fillId="0" borderId="103" xfId="0" applyFont="1" applyBorder="1" applyAlignment="1">
      <alignment vertical="center" wrapText="1"/>
    </xf>
    <xf numFmtId="0" fontId="75" fillId="0" borderId="100" xfId="0" applyFont="1" applyBorder="1" applyAlignment="1">
      <alignment horizontal="left" vertical="center" wrapText="1" indent="2"/>
    </xf>
    <xf numFmtId="0" fontId="77" fillId="0" borderId="92" xfId="0" applyFont="1" applyBorder="1" applyAlignment="1">
      <alignment horizontal="center" vertical="center" wrapText="1"/>
    </xf>
    <xf numFmtId="0" fontId="0" fillId="0" borderId="92" xfId="0" applyBorder="1" applyAlignment="1">
      <alignment vertical="top" wrapText="1"/>
    </xf>
    <xf numFmtId="0" fontId="75" fillId="0" borderId="125" xfId="0" applyFont="1" applyBorder="1" applyAlignment="1">
      <alignment horizontal="left" vertical="center" wrapText="1" indent="2"/>
    </xf>
    <xf numFmtId="0" fontId="77" fillId="0" borderId="125" xfId="0" applyFont="1" applyBorder="1" applyAlignment="1">
      <alignment vertical="center" wrapText="1"/>
    </xf>
    <xf numFmtId="0" fontId="77" fillId="0" borderId="125" xfId="0" applyFont="1" applyBorder="1" applyAlignment="1">
      <alignment horizontal="left" vertical="center" wrapText="1" indent="2"/>
    </xf>
    <xf numFmtId="0" fontId="14" fillId="34" borderId="77" xfId="0" applyFont="1" applyFill="1" applyBorder="1" applyAlignment="1">
      <alignment horizontal="center" wrapText="1"/>
    </xf>
    <xf numFmtId="0" fontId="14" fillId="34" borderId="105" xfId="0" applyFont="1" applyFill="1" applyBorder="1" applyAlignment="1">
      <alignment horizontal="center" wrapText="1"/>
    </xf>
    <xf numFmtId="0" fontId="14" fillId="34" borderId="74" xfId="0" applyFont="1" applyFill="1" applyBorder="1" applyAlignment="1">
      <alignment horizontal="center" wrapText="1"/>
    </xf>
    <xf numFmtId="0" fontId="71" fillId="0" borderId="0" xfId="0" applyFont="1" applyAlignment="1">
      <alignment vertical="center"/>
    </xf>
    <xf numFmtId="0" fontId="12" fillId="0" borderId="42" xfId="121" applyBorder="1" applyAlignment="1">
      <alignment horizontal="left" wrapText="1"/>
    </xf>
    <xf numFmtId="0" fontId="121" fillId="0" borderId="103" xfId="0" applyFont="1" applyBorder="1" applyAlignment="1">
      <alignment horizontal="center" vertical="center" wrapText="1"/>
    </xf>
    <xf numFmtId="0" fontId="77" fillId="0" borderId="87" xfId="0" applyFont="1" applyBorder="1" applyAlignment="1">
      <alignment horizontal="center" vertical="center" wrapText="1"/>
    </xf>
    <xf numFmtId="0" fontId="12" fillId="0" borderId="0" xfId="139" applyAlignment="1">
      <alignment horizontal="center"/>
    </xf>
    <xf numFmtId="0" fontId="14" fillId="34" borderId="95" xfId="0" applyFont="1" applyFill="1" applyBorder="1" applyAlignment="1">
      <alignment horizontal="center" wrapText="1"/>
    </xf>
    <xf numFmtId="0" fontId="77" fillId="0" borderId="100" xfId="0" applyFont="1" applyBorder="1" applyAlignment="1">
      <alignment vertical="center" wrapText="1"/>
    </xf>
    <xf numFmtId="0" fontId="77" fillId="0" borderId="86" xfId="0" applyFont="1" applyBorder="1" applyAlignment="1">
      <alignment horizontal="center" vertical="center" wrapText="1"/>
    </xf>
    <xf numFmtId="0" fontId="0" fillId="0" borderId="86" xfId="0" applyBorder="1" applyAlignment="1">
      <alignment vertical="top" wrapText="1"/>
    </xf>
    <xf numFmtId="0" fontId="0" fillId="0" borderId="0" xfId="0" applyAlignment="1">
      <alignment horizontal="center"/>
    </xf>
    <xf numFmtId="0" fontId="12" fillId="33" borderId="72" xfId="0" applyFont="1" applyFill="1" applyBorder="1" applyAlignment="1">
      <alignment wrapText="1"/>
    </xf>
    <xf numFmtId="0" fontId="12" fillId="33" borderId="72" xfId="0" applyFont="1" applyFill="1" applyBorder="1" applyAlignment="1">
      <alignment horizontal="justify" vertical="center"/>
    </xf>
    <xf numFmtId="0" fontId="0" fillId="33" borderId="72" xfId="0" applyFill="1" applyBorder="1" applyAlignment="1">
      <alignment wrapText="1"/>
    </xf>
    <xf numFmtId="0" fontId="12" fillId="33" borderId="73" xfId="0" applyFont="1" applyFill="1" applyBorder="1" applyAlignment="1">
      <alignment wrapText="1"/>
    </xf>
    <xf numFmtId="167" fontId="12" fillId="37" borderId="12" xfId="40" applyNumberFormat="1" applyFont="1" applyFill="1" applyBorder="1" applyProtection="1"/>
    <xf numFmtId="1" fontId="12" fillId="43" borderId="16" xfId="78" applyNumberFormat="1" applyFont="1" applyFill="1" applyBorder="1"/>
    <xf numFmtId="44" fontId="12" fillId="24" borderId="41" xfId="45" applyNumberFormat="1" applyFont="1" applyFill="1" applyBorder="1"/>
    <xf numFmtId="44" fontId="12" fillId="24" borderId="12" xfId="45" applyNumberFormat="1" applyFont="1" applyFill="1" applyBorder="1"/>
    <xf numFmtId="44" fontId="12" fillId="24" borderId="42" xfId="45" applyNumberFormat="1" applyFont="1" applyFill="1" applyBorder="1"/>
    <xf numFmtId="167" fontId="12" fillId="57" borderId="12" xfId="132" applyNumberFormat="1" applyFont="1" applyFill="1" applyBorder="1" applyAlignment="1" applyProtection="1">
      <alignment vertical="center"/>
      <protection locked="0"/>
    </xf>
    <xf numFmtId="41" fontId="45" fillId="41" borderId="21" xfId="0" applyNumberFormat="1" applyFont="1" applyFill="1" applyBorder="1" applyProtection="1">
      <protection locked="0"/>
    </xf>
    <xf numFmtId="41" fontId="45" fillId="37" borderId="21" xfId="0" applyNumberFormat="1" applyFont="1" applyFill="1" applyBorder="1"/>
    <xf numFmtId="41" fontId="45" fillId="41" borderId="12" xfId="0" applyNumberFormat="1" applyFont="1" applyFill="1" applyBorder="1" applyProtection="1">
      <protection locked="0"/>
    </xf>
    <xf numFmtId="41" fontId="45" fillId="37" borderId="12" xfId="0" applyNumberFormat="1" applyFont="1" applyFill="1" applyBorder="1"/>
    <xf numFmtId="0" fontId="12" fillId="0" borderId="87" xfId="0" applyFont="1" applyBorder="1" applyAlignment="1">
      <alignment horizontal="center" vertical="center" wrapText="1"/>
    </xf>
    <xf numFmtId="0" fontId="12" fillId="0" borderId="21" xfId="0" applyFont="1" applyBorder="1" applyAlignment="1">
      <alignment horizontal="center"/>
    </xf>
    <xf numFmtId="0" fontId="12" fillId="0" borderId="21" xfId="117" applyFont="1" applyBorder="1" applyAlignment="1">
      <alignment horizontal="left"/>
    </xf>
    <xf numFmtId="0" fontId="12" fillId="0" borderId="12" xfId="0" applyFont="1" applyBorder="1" applyAlignment="1">
      <alignment horizontal="center"/>
    </xf>
    <xf numFmtId="0" fontId="12" fillId="0" borderId="12" xfId="117" applyFont="1" applyBorder="1" applyAlignment="1">
      <alignment horizontal="left"/>
    </xf>
    <xf numFmtId="0" fontId="12" fillId="0" borderId="12" xfId="121" applyBorder="1" applyAlignment="1">
      <alignment horizontal="center"/>
    </xf>
    <xf numFmtId="0" fontId="12" fillId="0" borderId="0" xfId="0" applyFont="1" applyAlignment="1">
      <alignment horizontal="left" vertical="center"/>
    </xf>
    <xf numFmtId="0" fontId="12" fillId="0" borderId="0" xfId="121" applyAlignment="1">
      <alignment horizontal="center"/>
    </xf>
    <xf numFmtId="49" fontId="12" fillId="0" borderId="99" xfId="78" applyNumberFormat="1" applyFont="1" applyBorder="1"/>
    <xf numFmtId="44" fontId="12" fillId="37" borderId="16" xfId="41" applyFont="1" applyFill="1" applyBorder="1" applyAlignment="1" applyProtection="1"/>
    <xf numFmtId="44" fontId="12" fillId="37" borderId="14" xfId="41" applyFont="1" applyFill="1" applyBorder="1" applyAlignment="1" applyProtection="1"/>
    <xf numFmtId="44" fontId="12" fillId="37" borderId="17" xfId="41" applyFont="1" applyFill="1" applyBorder="1" applyAlignment="1" applyProtection="1"/>
    <xf numFmtId="41" fontId="12" fillId="37" borderId="16" xfId="35" applyNumberFormat="1" applyFont="1" applyFill="1" applyBorder="1" applyAlignment="1" applyProtection="1"/>
    <xf numFmtId="0" fontId="14" fillId="34" borderId="24" xfId="0" applyFont="1" applyFill="1" applyBorder="1" applyAlignment="1">
      <alignment horizontal="center" vertical="center" wrapText="1"/>
    </xf>
    <xf numFmtId="44" fontId="14" fillId="37" borderId="12" xfId="40" applyFont="1" applyFill="1" applyBorder="1" applyAlignment="1" applyProtection="1">
      <protection locked="0"/>
    </xf>
    <xf numFmtId="0" fontId="14" fillId="34" borderId="12" xfId="121" applyFont="1" applyFill="1" applyBorder="1" applyAlignment="1">
      <alignment horizontal="center" vertical="center" wrapText="1"/>
    </xf>
    <xf numFmtId="0" fontId="65" fillId="34" borderId="12" xfId="0" applyFont="1" applyFill="1" applyBorder="1" applyAlignment="1">
      <alignment horizontal="centerContinuous" vertical="center"/>
    </xf>
    <xf numFmtId="0" fontId="14" fillId="34" borderId="12" xfId="114" quotePrefix="1" applyFont="1" applyFill="1" applyBorder="1" applyAlignment="1">
      <alignment horizontal="centerContinuous" vertical="center" wrapText="1"/>
    </xf>
    <xf numFmtId="0" fontId="14" fillId="34" borderId="25" xfId="0" applyFont="1" applyFill="1" applyBorder="1" applyAlignment="1">
      <alignment horizontal="centerContinuous" vertical="center"/>
    </xf>
    <xf numFmtId="0" fontId="14" fillId="34" borderId="25" xfId="0" applyFont="1" applyFill="1" applyBorder="1" applyAlignment="1">
      <alignment horizontal="centerContinuous" vertical="center" wrapText="1"/>
    </xf>
    <xf numFmtId="167" fontId="12" fillId="42" borderId="12" xfId="40" applyNumberFormat="1" applyFont="1" applyFill="1" applyBorder="1" applyProtection="1">
      <protection locked="0"/>
    </xf>
    <xf numFmtId="167" fontId="12" fillId="24" borderId="12" xfId="40" applyNumberFormat="1" applyFont="1" applyFill="1" applyBorder="1" applyProtection="1"/>
    <xf numFmtId="43" fontId="12" fillId="42" borderId="18" xfId="34" applyFont="1" applyFill="1" applyBorder="1" applyProtection="1">
      <protection locked="0"/>
    </xf>
    <xf numFmtId="0" fontId="12" fillId="0" borderId="0" xfId="0" applyFont="1" applyAlignment="1">
      <alignment horizontal="left" wrapText="1"/>
    </xf>
    <xf numFmtId="0" fontId="6" fillId="0" borderId="42" xfId="0" applyFont="1" applyBorder="1" applyAlignment="1">
      <alignment wrapText="1"/>
    </xf>
    <xf numFmtId="0" fontId="45" fillId="34" borderId="36" xfId="121" applyFont="1" applyFill="1" applyBorder="1"/>
    <xf numFmtId="0" fontId="65" fillId="0" borderId="33" xfId="121" applyFont="1" applyBorder="1"/>
    <xf numFmtId="0" fontId="45" fillId="33" borderId="12" xfId="117" applyFont="1" applyFill="1" applyBorder="1" applyAlignment="1">
      <alignment horizontal="left"/>
    </xf>
    <xf numFmtId="0" fontId="65" fillId="34" borderId="19" xfId="121" applyFont="1" applyFill="1" applyBorder="1" applyAlignment="1">
      <alignment horizontal="centerContinuous" vertical="center"/>
    </xf>
    <xf numFmtId="167" fontId="45" fillId="0" borderId="0" xfId="40" applyNumberFormat="1" applyFont="1" applyFill="1" applyBorder="1" applyAlignment="1" applyProtection="1"/>
    <xf numFmtId="0" fontId="5" fillId="0" borderId="21" xfId="0" applyFont="1" applyBorder="1" applyAlignment="1">
      <alignment horizontal="center"/>
    </xf>
    <xf numFmtId="0" fontId="5" fillId="0" borderId="21" xfId="117" applyFont="1" applyBorder="1" applyAlignment="1">
      <alignment horizontal="left"/>
    </xf>
    <xf numFmtId="0" fontId="5" fillId="0" borderId="12" xfId="0" applyFont="1" applyBorder="1" applyAlignment="1">
      <alignment wrapText="1" shrinkToFit="1"/>
    </xf>
    <xf numFmtId="0" fontId="5" fillId="0" borderId="0" xfId="0" applyFont="1" applyAlignment="1">
      <alignment horizontal="left" indent="2"/>
    </xf>
    <xf numFmtId="164" fontId="5" fillId="0" borderId="12" xfId="0" applyNumberFormat="1" applyFont="1" applyBorder="1" applyAlignment="1">
      <alignment horizontal="center"/>
    </xf>
    <xf numFmtId="0" fontId="5" fillId="0" borderId="0" xfId="0" applyFont="1"/>
    <xf numFmtId="164" fontId="5" fillId="0" borderId="41" xfId="0" applyNumberFormat="1" applyFont="1" applyBorder="1" applyAlignment="1">
      <alignment horizontal="center"/>
    </xf>
    <xf numFmtId="0" fontId="5" fillId="0" borderId="12" xfId="0" applyFont="1" applyBorder="1"/>
    <xf numFmtId="0" fontId="5" fillId="0" borderId="42" xfId="0" applyFont="1" applyBorder="1" applyAlignment="1">
      <alignment horizontal="left" wrapText="1"/>
    </xf>
    <xf numFmtId="0" fontId="5" fillId="0" borderId="12" xfId="121" applyFont="1" applyBorder="1" applyAlignment="1">
      <alignment horizontal="center"/>
    </xf>
    <xf numFmtId="0" fontId="5" fillId="0" borderId="21" xfId="121" applyFont="1" applyBorder="1" applyAlignment="1">
      <alignment horizontal="center"/>
    </xf>
    <xf numFmtId="0" fontId="61" fillId="34" borderId="12" xfId="121" applyFont="1" applyFill="1" applyBorder="1" applyAlignment="1">
      <alignment horizontal="center" vertical="center" wrapText="1"/>
    </xf>
    <xf numFmtId="167" fontId="5" fillId="24" borderId="21" xfId="40" applyNumberFormat="1" applyFont="1" applyFill="1" applyBorder="1" applyAlignment="1" applyProtection="1"/>
    <xf numFmtId="167" fontId="5" fillId="37" borderId="12" xfId="121" applyNumberFormat="1" applyFont="1" applyFill="1" applyBorder="1"/>
    <xf numFmtId="0" fontId="5" fillId="38" borderId="25" xfId="121" applyFont="1" applyFill="1" applyBorder="1"/>
    <xf numFmtId="0" fontId="5" fillId="38" borderId="21" xfId="121" applyFont="1" applyFill="1" applyBorder="1"/>
    <xf numFmtId="0" fontId="5" fillId="0" borderId="12" xfId="117" applyFont="1" applyBorder="1" applyAlignment="1">
      <alignment horizontal="left"/>
    </xf>
    <xf numFmtId="0" fontId="5" fillId="0" borderId="0" xfId="0" applyFont="1" applyAlignment="1" applyProtection="1">
      <alignment vertical="center"/>
      <protection locked="0"/>
    </xf>
    <xf numFmtId="0" fontId="14" fillId="34" borderId="74" xfId="0" applyFont="1" applyFill="1" applyBorder="1" applyAlignment="1">
      <alignment wrapText="1"/>
    </xf>
    <xf numFmtId="0" fontId="58" fillId="34" borderId="101" xfId="0" applyFont="1" applyFill="1" applyBorder="1" applyAlignment="1">
      <alignment wrapText="1"/>
    </xf>
    <xf numFmtId="0" fontId="4" fillId="0" borderId="21" xfId="117" applyFont="1" applyBorder="1" applyAlignment="1">
      <alignment horizontal="left"/>
    </xf>
    <xf numFmtId="167" fontId="12" fillId="39" borderId="21" xfId="40" applyNumberFormat="1" applyFont="1" applyFill="1" applyBorder="1" applyAlignment="1" applyProtection="1">
      <protection locked="0"/>
    </xf>
    <xf numFmtId="0" fontId="64" fillId="0" borderId="126" xfId="0" applyFont="1" applyBorder="1" applyAlignment="1">
      <alignment horizontal="center"/>
    </xf>
    <xf numFmtId="0" fontId="62" fillId="37" borderId="24" xfId="0" applyFont="1" applyFill="1" applyBorder="1" applyAlignment="1">
      <alignment horizontal="center"/>
    </xf>
    <xf numFmtId="14" fontId="62" fillId="37" borderId="127" xfId="0" applyNumberFormat="1" applyFont="1" applyFill="1" applyBorder="1" applyAlignment="1">
      <alignment horizontal="center" vertical="center" wrapText="1"/>
    </xf>
    <xf numFmtId="0" fontId="62" fillId="37" borderId="4" xfId="0" applyFont="1" applyFill="1" applyBorder="1" applyAlignment="1">
      <alignment horizontal="center"/>
    </xf>
    <xf numFmtId="14" fontId="62" fillId="37" borderId="128" xfId="0" applyNumberFormat="1" applyFont="1" applyFill="1" applyBorder="1" applyAlignment="1">
      <alignment horizontal="center" vertical="center" wrapText="1"/>
    </xf>
    <xf numFmtId="166" fontId="12" fillId="37" borderId="12" xfId="40" applyNumberFormat="1" applyFont="1" applyFill="1" applyBorder="1" applyAlignment="1"/>
    <xf numFmtId="166" fontId="12" fillId="34" borderId="12" xfId="40" applyNumberFormat="1" applyFont="1" applyFill="1" applyBorder="1" applyAlignment="1"/>
    <xf numFmtId="166" fontId="12" fillId="37" borderId="19" xfId="40" applyNumberFormat="1" applyFont="1" applyFill="1" applyBorder="1" applyAlignment="1"/>
    <xf numFmtId="166" fontId="12" fillId="37" borderId="42" xfId="40" applyNumberFormat="1" applyFont="1" applyFill="1" applyBorder="1" applyAlignment="1"/>
    <xf numFmtId="166" fontId="12" fillId="37" borderId="12" xfId="40" applyNumberFormat="1" applyFont="1" applyFill="1" applyBorder="1" applyAlignment="1" applyProtection="1"/>
    <xf numFmtId="0" fontId="14" fillId="0" borderId="21" xfId="82" applyFont="1" applyBorder="1" applyAlignment="1">
      <alignment horizontal="centerContinuous" vertical="center"/>
    </xf>
    <xf numFmtId="0" fontId="14" fillId="33" borderId="24" xfId="82" applyFont="1" applyFill="1" applyBorder="1" applyAlignment="1">
      <alignment horizontal="center" vertical="center"/>
    </xf>
    <xf numFmtId="0" fontId="14" fillId="33" borderId="4" xfId="82" applyFont="1" applyFill="1" applyBorder="1" applyAlignment="1">
      <alignment horizontal="center" vertical="center"/>
    </xf>
    <xf numFmtId="0" fontId="14" fillId="33" borderId="19" xfId="82" applyFont="1" applyFill="1" applyBorder="1" applyAlignment="1">
      <alignment horizontal="center" vertical="center"/>
    </xf>
    <xf numFmtId="0" fontId="12" fillId="0" borderId="108" xfId="0" applyFont="1" applyBorder="1" applyAlignment="1">
      <alignment horizontal="center" vertical="center" wrapText="1"/>
    </xf>
    <xf numFmtId="0" fontId="45" fillId="0" borderId="12" xfId="0" applyFont="1" applyBorder="1"/>
    <xf numFmtId="0" fontId="12" fillId="0" borderId="40" xfId="0" applyFont="1" applyBorder="1" applyAlignment="1">
      <alignment horizontal="left" wrapText="1"/>
    </xf>
    <xf numFmtId="0" fontId="34" fillId="0" borderId="100" xfId="0" applyFont="1" applyBorder="1" applyAlignment="1">
      <alignment vertical="top" wrapText="1"/>
    </xf>
    <xf numFmtId="0" fontId="34" fillId="0" borderId="125" xfId="0" applyFont="1" applyBorder="1" applyAlignment="1">
      <alignment vertical="top" wrapText="1"/>
    </xf>
    <xf numFmtId="0" fontId="12" fillId="0" borderId="71" xfId="121" applyBorder="1" applyAlignment="1">
      <alignment vertical="center" wrapText="1"/>
    </xf>
    <xf numFmtId="164" fontId="12" fillId="0" borderId="39" xfId="0" applyNumberFormat="1" applyFont="1" applyBorder="1" applyAlignment="1">
      <alignment horizontal="center" wrapText="1"/>
    </xf>
    <xf numFmtId="0" fontId="3" fillId="33" borderId="42" xfId="0" applyFont="1" applyFill="1" applyBorder="1" applyAlignment="1">
      <alignment wrapText="1"/>
    </xf>
    <xf numFmtId="0" fontId="3" fillId="0" borderId="0" xfId="121" applyFont="1" applyProtection="1">
      <protection locked="0"/>
    </xf>
    <xf numFmtId="164" fontId="12" fillId="0" borderId="41" xfId="121" applyNumberFormat="1" applyBorder="1" applyAlignment="1">
      <alignment horizontal="center"/>
    </xf>
    <xf numFmtId="0" fontId="12" fillId="0" borderId="12" xfId="139" applyBorder="1"/>
    <xf numFmtId="0" fontId="3" fillId="0" borderId="0" xfId="0" applyFont="1" applyProtection="1">
      <protection locked="0"/>
    </xf>
    <xf numFmtId="0" fontId="12" fillId="0" borderId="42" xfId="139" applyBorder="1" applyAlignment="1">
      <alignment wrapText="1"/>
    </xf>
    <xf numFmtId="164" fontId="12" fillId="0" borderId="39" xfId="121" applyNumberFormat="1" applyBorder="1" applyAlignment="1">
      <alignment horizontal="center"/>
    </xf>
    <xf numFmtId="0" fontId="12" fillId="0" borderId="12" xfId="121" applyBorder="1"/>
    <xf numFmtId="0" fontId="58" fillId="34" borderId="68" xfId="0" applyFont="1" applyFill="1" applyBorder="1" applyAlignment="1">
      <alignment wrapText="1"/>
    </xf>
    <xf numFmtId="0" fontId="61" fillId="34" borderId="19" xfId="0" applyFont="1" applyFill="1" applyBorder="1" applyAlignment="1">
      <alignment horizontal="center"/>
    </xf>
    <xf numFmtId="0" fontId="61" fillId="34" borderId="122" xfId="0" applyFont="1" applyFill="1" applyBorder="1" applyAlignment="1">
      <alignment horizontal="center"/>
    </xf>
    <xf numFmtId="0" fontId="36" fillId="0" borderId="0" xfId="121" applyFont="1"/>
    <xf numFmtId="0" fontId="14" fillId="0" borderId="0" xfId="121" applyFont="1"/>
    <xf numFmtId="0" fontId="12" fillId="0" borderId="0" xfId="121"/>
    <xf numFmtId="0" fontId="14" fillId="34" borderId="93" xfId="121" applyFont="1" applyFill="1" applyBorder="1" applyAlignment="1">
      <alignment horizontal="center"/>
    </xf>
    <xf numFmtId="0" fontId="14" fillId="34" borderId="70" xfId="121" applyFont="1" applyFill="1" applyBorder="1" applyAlignment="1">
      <alignment horizontal="center"/>
    </xf>
    <xf numFmtId="0" fontId="14" fillId="34" borderId="120" xfId="121" applyFont="1" applyFill="1" applyBorder="1" applyAlignment="1">
      <alignment horizontal="center"/>
    </xf>
    <xf numFmtId="0" fontId="121" fillId="37" borderId="41" xfId="0" applyFont="1" applyFill="1" applyBorder="1" applyAlignment="1">
      <alignment horizontal="center" vertical="center" wrapText="1"/>
    </xf>
    <xf numFmtId="0" fontId="121" fillId="37" borderId="12" xfId="0" applyFont="1" applyFill="1" applyBorder="1" applyAlignment="1">
      <alignment horizontal="center" vertical="center"/>
    </xf>
    <xf numFmtId="0" fontId="12" fillId="37" borderId="42" xfId="0" applyFont="1" applyFill="1" applyBorder="1" applyAlignment="1">
      <alignment horizontal="left" vertical="center" wrapText="1"/>
    </xf>
    <xf numFmtId="0" fontId="121" fillId="37" borderId="37" xfId="0" applyFont="1" applyFill="1" applyBorder="1" applyAlignment="1">
      <alignment horizontal="center" vertical="center" wrapText="1"/>
    </xf>
    <xf numFmtId="0" fontId="121" fillId="37" borderId="25" xfId="0" applyFont="1" applyFill="1" applyBorder="1" applyAlignment="1">
      <alignment horizontal="center" vertical="center"/>
    </xf>
    <xf numFmtId="0" fontId="12" fillId="37" borderId="38" xfId="0" applyFont="1" applyFill="1" applyBorder="1" applyAlignment="1">
      <alignment horizontal="left" vertical="center" wrapText="1"/>
    </xf>
    <xf numFmtId="0" fontId="121" fillId="37" borderId="43" xfId="0" applyFont="1" applyFill="1" applyBorder="1" applyAlignment="1">
      <alignment horizontal="center" vertical="center" wrapText="1"/>
    </xf>
    <xf numFmtId="0" fontId="121" fillId="37" borderId="44" xfId="0" applyFont="1" applyFill="1" applyBorder="1" applyAlignment="1">
      <alignment horizontal="center" vertical="center"/>
    </xf>
    <xf numFmtId="0" fontId="12" fillId="37" borderId="45" xfId="0" applyFont="1" applyFill="1" applyBorder="1" applyAlignment="1">
      <alignment horizontal="left" vertical="center" wrapText="1"/>
    </xf>
    <xf numFmtId="0" fontId="14" fillId="0" borderId="0" xfId="139" applyFont="1" applyAlignment="1">
      <alignment vertical="center"/>
    </xf>
    <xf numFmtId="0" fontId="14" fillId="43" borderId="12" xfId="532" applyFont="1" applyFill="1" applyBorder="1" applyAlignment="1">
      <alignment horizontal="centerContinuous" vertical="top"/>
    </xf>
    <xf numFmtId="0" fontId="77" fillId="0" borderId="25" xfId="532" applyFont="1" applyBorder="1" applyAlignment="1">
      <alignment horizontal="left" vertical="center"/>
    </xf>
    <xf numFmtId="0" fontId="77" fillId="0" borderId="16" xfId="532" applyFont="1" applyBorder="1" applyAlignment="1">
      <alignment horizontal="left" vertical="top" indent="2"/>
    </xf>
    <xf numFmtId="0" fontId="63" fillId="0" borderId="16" xfId="532" applyFont="1" applyBorder="1" applyAlignment="1">
      <alignment horizontal="left" vertical="top" indent="2"/>
    </xf>
    <xf numFmtId="0" fontId="77" fillId="0" borderId="21" xfId="532" applyFont="1" applyBorder="1" applyAlignment="1">
      <alignment horizontal="left" vertical="top" indent="2"/>
    </xf>
    <xf numFmtId="0" fontId="14" fillId="43" borderId="12" xfId="532" applyFont="1" applyFill="1" applyBorder="1" applyAlignment="1">
      <alignment horizontal="centerContinuous" vertical="center" wrapText="1"/>
    </xf>
    <xf numFmtId="0" fontId="14" fillId="43" borderId="12" xfId="532" applyFont="1" applyFill="1" applyBorder="1" applyAlignment="1">
      <alignment horizontal="centerContinuous" vertical="center"/>
    </xf>
    <xf numFmtId="0" fontId="12" fillId="0" borderId="12" xfId="532" applyBorder="1" applyAlignment="1">
      <alignment horizontal="centerContinuous" vertical="center" wrapText="1"/>
    </xf>
    <xf numFmtId="0" fontId="12" fillId="0" borderId="12" xfId="532" applyBorder="1" applyAlignment="1">
      <alignment horizontal="centerContinuous" vertical="center"/>
    </xf>
    <xf numFmtId="0" fontId="14" fillId="0" borderId="12" xfId="532" applyFont="1" applyBorder="1" applyAlignment="1">
      <alignment horizontal="center" vertical="center"/>
    </xf>
    <xf numFmtId="0" fontId="12" fillId="0" borderId="12" xfId="532" applyBorder="1" applyAlignment="1">
      <alignment horizontal="centerContinuous" vertical="top"/>
    </xf>
    <xf numFmtId="0" fontId="12" fillId="0" borderId="12" xfId="114" quotePrefix="1" applyFont="1" applyBorder="1" applyAlignment="1">
      <alignment horizontal="left"/>
    </xf>
    <xf numFmtId="0" fontId="12" fillId="0" borderId="12" xfId="114" applyFont="1" applyBorder="1" applyAlignment="1">
      <alignment horizontal="left"/>
    </xf>
    <xf numFmtId="0" fontId="36" fillId="0" borderId="0" xfId="82" applyFont="1" applyAlignment="1">
      <alignment horizontal="left" vertical="center"/>
    </xf>
    <xf numFmtId="0" fontId="12" fillId="0" borderId="0" xfId="655" applyAlignment="1">
      <alignment vertical="top"/>
    </xf>
    <xf numFmtId="0" fontId="116" fillId="0" borderId="12" xfId="82" applyFont="1" applyBorder="1" applyAlignment="1">
      <alignment vertical="center"/>
    </xf>
    <xf numFmtId="164" fontId="12" fillId="0" borderId="12" xfId="139" applyNumberFormat="1" applyBorder="1" applyAlignment="1">
      <alignment horizontal="center"/>
    </xf>
    <xf numFmtId="5" fontId="12" fillId="0" borderId="0" xfId="132" applyNumberFormat="1" applyFont="1" applyAlignment="1">
      <alignment vertical="top"/>
    </xf>
    <xf numFmtId="5" fontId="12" fillId="43" borderId="0" xfId="132" applyNumberFormat="1" applyFont="1" applyFill="1" applyAlignment="1">
      <alignment vertical="top"/>
    </xf>
    <xf numFmtId="5" fontId="12" fillId="43" borderId="48" xfId="132" applyNumberFormat="1" applyFont="1" applyFill="1" applyBorder="1" applyAlignment="1">
      <alignment vertical="top"/>
    </xf>
    <xf numFmtId="0" fontId="14" fillId="0" borderId="131" xfId="655" applyFont="1" applyBorder="1" applyAlignment="1">
      <alignment horizontal="left" vertical="center" wrapText="1"/>
    </xf>
    <xf numFmtId="0" fontId="14" fillId="0" borderId="132" xfId="655" applyFont="1" applyBorder="1" applyAlignment="1">
      <alignment horizontal="left" vertical="center" wrapText="1"/>
    </xf>
    <xf numFmtId="0" fontId="14" fillId="0" borderId="133" xfId="655" applyFont="1" applyBorder="1" applyAlignment="1">
      <alignment horizontal="left" vertical="center" wrapText="1"/>
    </xf>
    <xf numFmtId="44" fontId="14" fillId="34" borderId="24" xfId="40" applyFont="1" applyFill="1" applyBorder="1" applyAlignment="1" applyProtection="1">
      <alignment horizontal="center"/>
    </xf>
    <xf numFmtId="0" fontId="36" fillId="0" borderId="0" xfId="82" applyFont="1" applyAlignment="1" applyProtection="1">
      <alignment horizontal="left" vertical="center"/>
      <protection locked="0"/>
    </xf>
    <xf numFmtId="0" fontId="12" fillId="0" borderId="28" xfId="655" applyBorder="1" applyAlignment="1">
      <alignment vertical="top"/>
    </xf>
    <xf numFmtId="0" fontId="12" fillId="0" borderId="134" xfId="655" applyBorder="1" applyAlignment="1">
      <alignment vertical="top"/>
    </xf>
    <xf numFmtId="0" fontId="12" fillId="0" borderId="29" xfId="655" applyBorder="1" applyAlignment="1">
      <alignment vertical="top"/>
    </xf>
    <xf numFmtId="0" fontId="12" fillId="0" borderId="135" xfId="655" applyBorder="1" applyAlignment="1">
      <alignment vertical="top"/>
    </xf>
    <xf numFmtId="0" fontId="12" fillId="0" borderId="30" xfId="655" applyBorder="1" applyAlignment="1">
      <alignment vertical="top"/>
    </xf>
    <xf numFmtId="0" fontId="125" fillId="0" borderId="12" xfId="655" applyFont="1" applyBorder="1" applyAlignment="1">
      <alignment horizontal="centerContinuous" vertical="center" wrapText="1"/>
    </xf>
    <xf numFmtId="0" fontId="125" fillId="0" borderId="12" xfId="655" quotePrefix="1" applyFont="1" applyBorder="1" applyAlignment="1">
      <alignment horizontal="centerContinuous" vertical="center" wrapText="1"/>
    </xf>
    <xf numFmtId="0" fontId="125" fillId="0" borderId="12" xfId="655" applyFont="1" applyBorder="1" applyAlignment="1">
      <alignment horizontal="center" vertical="center" wrapText="1"/>
    </xf>
    <xf numFmtId="0" fontId="125" fillId="0" borderId="12" xfId="655" applyFont="1" applyBorder="1" applyAlignment="1">
      <alignment horizontal="center" vertical="center"/>
    </xf>
    <xf numFmtId="0" fontId="12" fillId="0" borderId="31" xfId="655" applyBorder="1" applyAlignment="1">
      <alignment vertical="top"/>
    </xf>
    <xf numFmtId="0" fontId="124" fillId="34" borderId="12" xfId="655" applyFont="1" applyFill="1" applyBorder="1" applyAlignment="1">
      <alignment horizontal="center" vertical="center" wrapText="1"/>
    </xf>
    <xf numFmtId="14" fontId="125" fillId="42" borderId="12" xfId="655" applyNumberFormat="1" applyFont="1" applyFill="1" applyBorder="1" applyAlignment="1" applyProtection="1">
      <alignment horizontal="center" vertical="center"/>
      <protection locked="0"/>
    </xf>
    <xf numFmtId="167" fontId="12" fillId="42" borderId="12" xfId="41" applyNumberFormat="1" applyFont="1" applyFill="1" applyBorder="1" applyAlignment="1" applyProtection="1">
      <protection locked="0"/>
    </xf>
    <xf numFmtId="167" fontId="12" fillId="37" borderId="12" xfId="41" applyNumberFormat="1" applyFont="1" applyFill="1" applyBorder="1" applyAlignment="1" applyProtection="1"/>
    <xf numFmtId="167" fontId="12" fillId="37" borderId="12" xfId="41" applyNumberFormat="1" applyFill="1" applyBorder="1" applyAlignment="1" applyProtection="1"/>
    <xf numFmtId="0" fontId="126" fillId="37" borderId="12" xfId="655" applyFont="1" applyFill="1" applyBorder="1" applyAlignment="1" applyProtection="1">
      <alignment horizontal="center" vertical="center"/>
    </xf>
    <xf numFmtId="0" fontId="65" fillId="0" borderId="128" xfId="121" applyFont="1" applyBorder="1"/>
    <xf numFmtId="166" fontId="65" fillId="37" borderId="128" xfId="125" applyNumberFormat="1" applyFont="1" applyFill="1" applyBorder="1" applyAlignment="1" applyProtection="1"/>
    <xf numFmtId="166" fontId="65" fillId="37" borderId="128" xfId="121" applyNumberFormat="1" applyFont="1" applyFill="1" applyBorder="1"/>
    <xf numFmtId="167" fontId="65" fillId="37" borderId="128" xfId="41" applyNumberFormat="1" applyFont="1" applyFill="1" applyBorder="1" applyAlignment="1" applyProtection="1"/>
    <xf numFmtId="43" fontId="65" fillId="37" borderId="128" xfId="125" applyFont="1" applyFill="1" applyBorder="1" applyAlignment="1" applyProtection="1"/>
    <xf numFmtId="44" fontId="65" fillId="37" borderId="128" xfId="41" applyFont="1" applyFill="1" applyBorder="1" applyAlignment="1" applyProtection="1"/>
    <xf numFmtId="43" fontId="65" fillId="43" borderId="128" xfId="125" applyFont="1" applyFill="1" applyBorder="1" applyAlignment="1" applyProtection="1"/>
    <xf numFmtId="44" fontId="65" fillId="43" borderId="129" xfId="41" applyFont="1" applyFill="1" applyBorder="1" applyAlignment="1" applyProtection="1"/>
    <xf numFmtId="44" fontId="65" fillId="43" borderId="130" xfId="41" applyFont="1" applyFill="1" applyBorder="1" applyAlignment="1" applyProtection="1"/>
    <xf numFmtId="0" fontId="66" fillId="0" borderId="99" xfId="78" applyFont="1" applyBorder="1"/>
    <xf numFmtId="49" fontId="45" fillId="0" borderId="99" xfId="78" applyNumberFormat="1" applyFont="1" applyBorder="1"/>
    <xf numFmtId="49" fontId="45" fillId="0" borderId="88" xfId="78" applyNumberFormat="1" applyFont="1" applyBorder="1"/>
    <xf numFmtId="0" fontId="33" fillId="0" borderId="0" xfId="528" applyFont="1"/>
    <xf numFmtId="0" fontId="36" fillId="0" borderId="0" xfId="139" applyFont="1"/>
    <xf numFmtId="0" fontId="0" fillId="0" borderId="0" xfId="0" applyAlignment="1">
      <alignment horizontal="centerContinuous" vertical="top"/>
    </xf>
    <xf numFmtId="0" fontId="14" fillId="32" borderId="0" xfId="0" applyFont="1" applyFill="1" applyAlignment="1">
      <alignment horizontal="left"/>
    </xf>
    <xf numFmtId="0" fontId="73" fillId="0" borderId="33" xfId="0" applyFont="1" applyBorder="1" applyAlignment="1" applyProtection="1">
      <alignment horizontal="left"/>
      <protection locked="0"/>
    </xf>
    <xf numFmtId="14" fontId="73"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12" fillId="0" borderId="0" xfId="0" applyFont="1" applyAlignment="1">
      <alignment horizontal="centerContinuous" vertical="top"/>
    </xf>
    <xf numFmtId="0" fontId="14" fillId="0" borderId="0" xfId="0" applyFont="1" applyAlignment="1">
      <alignment horizontal="left" vertical="top"/>
    </xf>
    <xf numFmtId="0" fontId="56" fillId="0" borderId="0" xfId="0" applyFont="1" applyAlignment="1">
      <alignment horizontal="center" vertical="center"/>
    </xf>
    <xf numFmtId="0" fontId="0" fillId="0" borderId="0" xfId="0" applyAlignment="1">
      <alignment horizontal="left" vertical="top"/>
    </xf>
    <xf numFmtId="0" fontId="39" fillId="0" borderId="0" xfId="0" applyFont="1" applyAlignment="1">
      <alignment horizontal="centerContinuous"/>
    </xf>
    <xf numFmtId="0" fontId="0" fillId="0" borderId="0" xfId="0" applyAlignment="1">
      <alignment horizontal="centerContinuous"/>
    </xf>
    <xf numFmtId="0" fontId="36" fillId="0" borderId="0" xfId="0" applyFont="1" applyAlignment="1">
      <alignment horizontal="centerContinuous" vertical="top"/>
    </xf>
    <xf numFmtId="0" fontId="43" fillId="0" borderId="0" xfId="0" applyFont="1" applyAlignment="1">
      <alignment horizontal="centerContinuous" vertical="top"/>
    </xf>
    <xf numFmtId="0" fontId="14" fillId="0" borderId="0" xfId="0" applyFont="1" applyAlignment="1">
      <alignment horizontal="centerContinuous" vertical="top"/>
    </xf>
    <xf numFmtId="0" fontId="0" fillId="0" borderId="0" xfId="0" applyAlignment="1">
      <alignment horizontal="center" vertical="top"/>
    </xf>
    <xf numFmtId="0" fontId="12" fillId="0" borderId="72" xfId="0" applyFont="1" applyBorder="1" applyAlignment="1">
      <alignment wrapText="1"/>
    </xf>
    <xf numFmtId="0" fontId="7" fillId="0" borderId="44" xfId="0" applyFont="1" applyBorder="1" applyAlignment="1">
      <alignment wrapText="1"/>
    </xf>
    <xf numFmtId="0" fontId="45" fillId="0" borderId="12" xfId="0" applyFont="1" applyBorder="1" applyAlignment="1">
      <alignment wrapText="1"/>
    </xf>
    <xf numFmtId="0" fontId="12" fillId="0" borderId="12" xfId="0" applyFont="1" applyBorder="1" applyAlignment="1">
      <alignment wrapText="1"/>
    </xf>
    <xf numFmtId="0" fontId="45" fillId="0" borderId="12" xfId="652" applyFont="1" applyBorder="1" applyAlignment="1">
      <alignment wrapText="1"/>
    </xf>
    <xf numFmtId="0" fontId="5" fillId="0" borderId="12" xfId="0" applyFont="1" applyBorder="1" applyAlignment="1">
      <alignment wrapText="1"/>
    </xf>
    <xf numFmtId="0" fontId="14" fillId="34" borderId="136" xfId="0" applyFont="1" applyFill="1" applyBorder="1" applyAlignment="1">
      <alignment horizontal="center" wrapText="1"/>
    </xf>
    <xf numFmtId="0" fontId="14" fillId="34" borderId="137" xfId="0" applyFont="1" applyFill="1" applyBorder="1" applyAlignment="1">
      <alignment horizontal="center" wrapText="1"/>
    </xf>
    <xf numFmtId="0" fontId="14" fillId="34" borderId="138" xfId="0" applyFont="1" applyFill="1" applyBorder="1" applyAlignment="1">
      <alignment horizontal="center" wrapText="1"/>
    </xf>
    <xf numFmtId="0" fontId="12" fillId="0" borderId="125" xfId="0" applyFont="1" applyBorder="1" applyAlignment="1">
      <alignment vertical="center" wrapText="1"/>
    </xf>
    <xf numFmtId="0" fontId="12" fillId="0" borderId="130" xfId="0" applyFont="1" applyBorder="1" applyAlignment="1">
      <alignment vertical="center"/>
    </xf>
    <xf numFmtId="0" fontId="73" fillId="0" borderId="130" xfId="0" applyFont="1" applyBorder="1" applyAlignment="1">
      <alignment vertical="center" wrapText="1"/>
    </xf>
    <xf numFmtId="0" fontId="12" fillId="0" borderId="130" xfId="0" applyFont="1" applyBorder="1" applyAlignment="1">
      <alignment vertical="center" wrapText="1"/>
    </xf>
    <xf numFmtId="0" fontId="12" fillId="0" borderId="130" xfId="0" applyFont="1" applyBorder="1" applyAlignment="1">
      <alignment horizontal="center" vertical="center" wrapText="1"/>
    </xf>
    <xf numFmtId="0" fontId="123" fillId="0" borderId="136" xfId="139" applyFont="1" applyBorder="1" applyAlignment="1">
      <alignment vertical="top" wrapText="1"/>
    </xf>
    <xf numFmtId="0" fontId="123" fillId="0" borderId="108" xfId="0" applyFont="1" applyBorder="1" applyAlignment="1">
      <alignment vertical="top" wrapText="1"/>
    </xf>
    <xf numFmtId="0" fontId="12" fillId="0" borderId="139" xfId="0" applyFont="1" applyBorder="1" applyAlignment="1">
      <alignment vertical="top" wrapText="1"/>
    </xf>
    <xf numFmtId="0" fontId="12" fillId="0" borderId="92" xfId="0" applyFont="1" applyBorder="1" applyAlignment="1">
      <alignment vertical="center" wrapText="1"/>
    </xf>
    <xf numFmtId="0" fontId="123" fillId="0" borderId="108" xfId="139" applyFont="1" applyBorder="1" applyAlignment="1">
      <alignment horizontal="left" vertical="top" wrapText="1"/>
    </xf>
    <xf numFmtId="0" fontId="14" fillId="0" borderId="125" xfId="0" applyFont="1" applyBorder="1" applyAlignment="1">
      <alignment vertical="center" wrapText="1"/>
    </xf>
    <xf numFmtId="0" fontId="58" fillId="0" borderId="130" xfId="0" applyFont="1" applyBorder="1" applyAlignment="1">
      <alignment vertical="center"/>
    </xf>
    <xf numFmtId="0" fontId="123" fillId="0" borderId="136" xfId="0" applyFont="1" applyBorder="1" applyAlignment="1">
      <alignment vertical="top" wrapText="1"/>
    </xf>
    <xf numFmtId="0" fontId="12" fillId="0" borderId="108" xfId="0" applyFont="1" applyBorder="1" applyAlignment="1">
      <alignment vertical="top"/>
    </xf>
    <xf numFmtId="0" fontId="58" fillId="0" borderId="130" xfId="0" applyFont="1" applyBorder="1" applyAlignment="1">
      <alignment vertical="center" wrapText="1"/>
    </xf>
    <xf numFmtId="0" fontId="123" fillId="0" borderId="108" xfId="139" applyFont="1" applyBorder="1" applyAlignment="1">
      <alignment vertical="top" wrapText="1"/>
    </xf>
    <xf numFmtId="0" fontId="14" fillId="0" borderId="130" xfId="0" applyFont="1" applyBorder="1" applyAlignment="1">
      <alignment vertical="center"/>
    </xf>
    <xf numFmtId="0" fontId="14" fillId="0" borderId="130" xfId="0" applyFont="1" applyBorder="1" applyAlignment="1">
      <alignment vertical="center" wrapText="1"/>
    </xf>
    <xf numFmtId="0" fontId="14" fillId="0" borderId="130" xfId="0" applyFont="1" applyBorder="1" applyAlignment="1">
      <alignment horizontal="center" vertical="center" wrapText="1"/>
    </xf>
    <xf numFmtId="0" fontId="12" fillId="0" borderId="108" xfId="139" applyBorder="1" applyAlignment="1">
      <alignment horizontal="left" vertical="top" wrapText="1"/>
    </xf>
    <xf numFmtId="0" fontId="12" fillId="0" borderId="108" xfId="0" applyFont="1" applyBorder="1" applyAlignment="1">
      <alignment vertical="center" wrapText="1"/>
    </xf>
    <xf numFmtId="0" fontId="45" fillId="0" borderId="12" xfId="117" applyFont="1" applyBorder="1" applyAlignment="1">
      <alignment horizontal="left" vertical="center"/>
    </xf>
    <xf numFmtId="0" fontId="127" fillId="0" borderId="130" xfId="0" applyFont="1" applyBorder="1" applyAlignment="1">
      <alignment vertical="center" wrapText="1"/>
    </xf>
    <xf numFmtId="0" fontId="12" fillId="0" borderId="139" xfId="0" applyFont="1" applyBorder="1" applyAlignment="1">
      <alignment vertical="center" wrapText="1"/>
    </xf>
    <xf numFmtId="0" fontId="12" fillId="0" borderId="138" xfId="0" applyFont="1" applyBorder="1" applyAlignment="1">
      <alignment vertical="top" wrapText="1"/>
    </xf>
    <xf numFmtId="0" fontId="34" fillId="0" borderId="21" xfId="0" applyFont="1" applyBorder="1" applyAlignment="1">
      <alignment vertical="top" wrapText="1"/>
    </xf>
    <xf numFmtId="0" fontId="123" fillId="0" borderId="140" xfId="0" applyFont="1" applyBorder="1" applyAlignment="1">
      <alignment vertical="top" wrapText="1"/>
    </xf>
    <xf numFmtId="0" fontId="34" fillId="0" borderId="130" xfId="0" applyFont="1" applyBorder="1" applyAlignment="1">
      <alignment vertical="top"/>
    </xf>
    <xf numFmtId="0" fontId="12" fillId="0" borderId="108" xfId="0" applyFont="1" applyBorder="1" applyAlignment="1">
      <alignment vertical="top" wrapText="1"/>
    </xf>
    <xf numFmtId="0" fontId="12" fillId="0" borderId="0" xfId="0" applyFont="1" applyAlignment="1">
      <alignment vertical="center" wrapText="1"/>
    </xf>
    <xf numFmtId="0" fontId="12" fillId="0" borderId="0" xfId="0" applyFont="1" applyAlignment="1">
      <alignment horizontal="center" vertical="center" wrapText="1"/>
    </xf>
    <xf numFmtId="0" fontId="0" fillId="0" borderId="130" xfId="0" applyBorder="1" applyAlignment="1">
      <alignment vertical="top" wrapText="1"/>
    </xf>
    <xf numFmtId="0" fontId="77" fillId="0" borderId="130" xfId="0" applyFont="1" applyBorder="1" applyAlignment="1">
      <alignment horizontal="center" vertical="center" wrapText="1"/>
    </xf>
    <xf numFmtId="0" fontId="34" fillId="0" borderId="130" xfId="0" applyFont="1" applyBorder="1" applyAlignment="1">
      <alignment vertical="top" wrapText="1"/>
    </xf>
    <xf numFmtId="0" fontId="75" fillId="0" borderId="140" xfId="0" applyFont="1" applyBorder="1" applyAlignment="1">
      <alignment horizontal="left" vertical="center" wrapText="1" indent="2"/>
    </xf>
    <xf numFmtId="0" fontId="34" fillId="0" borderId="140" xfId="0" applyFont="1" applyBorder="1" applyAlignment="1">
      <alignment vertical="top" wrapText="1"/>
    </xf>
    <xf numFmtId="0" fontId="77" fillId="0" borderId="140" xfId="0" applyFont="1" applyBorder="1" applyAlignment="1">
      <alignment vertical="center" wrapText="1"/>
    </xf>
    <xf numFmtId="0" fontId="86" fillId="0" borderId="0" xfId="361"/>
    <xf numFmtId="0" fontId="45" fillId="34" borderId="25" xfId="361" applyFont="1" applyFill="1" applyBorder="1"/>
    <xf numFmtId="0" fontId="14" fillId="34" borderId="14" xfId="116" applyFont="1" applyFill="1" applyBorder="1" applyAlignment="1">
      <alignment horizontal="center" vertical="center" wrapText="1"/>
    </xf>
    <xf numFmtId="0" fontId="65" fillId="34" borderId="16" xfId="361" applyFont="1" applyFill="1" applyBorder="1" applyAlignment="1">
      <alignment vertical="center" wrapText="1"/>
    </xf>
    <xf numFmtId="0" fontId="65" fillId="34" borderId="16" xfId="361" applyFont="1" applyFill="1" applyBorder="1"/>
    <xf numFmtId="0" fontId="45" fillId="34" borderId="16" xfId="361" applyFont="1" applyFill="1" applyBorder="1" applyAlignment="1">
      <alignment wrapText="1"/>
    </xf>
    <xf numFmtId="0" fontId="45" fillId="0" borderId="36" xfId="361" applyFont="1" applyBorder="1" applyAlignment="1">
      <alignment horizontal="center"/>
    </xf>
    <xf numFmtId="14" fontId="45" fillId="0" borderId="48" xfId="117" applyNumberFormat="1" applyFont="1" applyBorder="1" applyAlignment="1">
      <alignment horizontal="left"/>
    </xf>
    <xf numFmtId="0" fontId="45" fillId="0" borderId="25" xfId="117" applyFont="1" applyBorder="1" applyAlignment="1">
      <alignment horizontal="left"/>
    </xf>
    <xf numFmtId="0" fontId="45" fillId="0" borderId="25" xfId="361" applyFont="1" applyBorder="1" applyAlignment="1">
      <alignment wrapText="1"/>
    </xf>
    <xf numFmtId="0" fontId="2" fillId="0" borderId="14" xfId="361" applyFont="1" applyBorder="1"/>
    <xf numFmtId="0" fontId="2" fillId="0" borderId="0" xfId="361" applyFont="1"/>
    <xf numFmtId="0" fontId="2" fillId="0" borderId="16" xfId="361" applyFont="1" applyBorder="1"/>
    <xf numFmtId="0" fontId="2" fillId="0" borderId="16" xfId="361" applyFont="1" applyBorder="1" applyAlignment="1">
      <alignment wrapText="1"/>
    </xf>
    <xf numFmtId="0" fontId="2" fillId="0" borderId="27" xfId="361" applyFont="1" applyBorder="1"/>
    <xf numFmtId="0" fontId="2" fillId="0" borderId="21" xfId="361" applyFont="1" applyBorder="1"/>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2" fillId="0" borderId="52" xfId="361" applyFont="1" applyBorder="1"/>
    <xf numFmtId="0" fontId="1" fillId="0" borderId="25" xfId="361" applyFont="1" applyBorder="1"/>
    <xf numFmtId="0" fontId="86" fillId="0" borderId="27" xfId="361" applyBorder="1"/>
    <xf numFmtId="0" fontId="86" fillId="0" borderId="33" xfId="361" applyBorder="1"/>
    <xf numFmtId="0" fontId="86" fillId="0" borderId="52" xfId="361" applyBorder="1"/>
    <xf numFmtId="0" fontId="1" fillId="0" borderId="91" xfId="361" applyFont="1" applyBorder="1" applyAlignment="1">
      <alignment wrapText="1"/>
    </xf>
    <xf numFmtId="0" fontId="86" fillId="0" borderId="21" xfId="361" applyBorder="1"/>
    <xf numFmtId="0" fontId="2" fillId="0" borderId="36" xfId="361" applyFont="1" applyBorder="1" applyAlignment="1">
      <alignment horizontal="center"/>
    </xf>
    <xf numFmtId="14" fontId="2" fillId="0" borderId="48" xfId="361" applyNumberFormat="1" applyFont="1" applyBorder="1" applyAlignment="1">
      <alignment horizontal="left"/>
    </xf>
    <xf numFmtId="0" fontId="1" fillId="37" borderId="42" xfId="0" applyFont="1" applyFill="1" applyBorder="1" applyAlignment="1">
      <alignment horizontal="center"/>
    </xf>
    <xf numFmtId="0" fontId="12" fillId="0" borderId="0" xfId="650" applyAlignment="1">
      <alignment horizontal="center" wrapText="1"/>
    </xf>
    <xf numFmtId="0" fontId="65" fillId="34" borderId="25" xfId="0" applyFont="1" applyFill="1" applyBorder="1" applyAlignment="1">
      <alignment horizontal="left" vertical="center" wrapText="1"/>
    </xf>
    <xf numFmtId="0" fontId="65" fillId="34" borderId="16" xfId="0" applyFont="1" applyFill="1" applyBorder="1" applyAlignment="1">
      <alignment horizontal="left" vertical="center" wrapText="1"/>
    </xf>
    <xf numFmtId="0" fontId="65" fillId="34" borderId="21" xfId="0" applyFont="1" applyFill="1" applyBorder="1" applyAlignment="1">
      <alignment horizontal="left" vertical="center" wrapText="1"/>
    </xf>
    <xf numFmtId="0" fontId="12" fillId="0" borderId="140" xfId="0" applyFont="1" applyBorder="1" applyAlignment="1">
      <alignment horizontal="center" vertical="center" wrapText="1"/>
    </xf>
    <xf numFmtId="0" fontId="12" fillId="0" borderId="125" xfId="0" applyFont="1" applyBorder="1" applyAlignment="1">
      <alignment horizontal="center" vertical="center" wrapText="1"/>
    </xf>
    <xf numFmtId="0" fontId="12" fillId="0" borderId="140" xfId="0" applyFont="1" applyBorder="1" applyAlignment="1">
      <alignment vertical="center" wrapText="1"/>
    </xf>
    <xf numFmtId="0" fontId="12" fillId="0" borderId="125" xfId="0" applyFont="1" applyBorder="1" applyAlignment="1">
      <alignment vertical="center" wrapText="1"/>
    </xf>
    <xf numFmtId="0" fontId="12" fillId="0" borderId="140" xfId="0" applyFont="1" applyBorder="1" applyAlignment="1">
      <alignment vertical="center"/>
    </xf>
    <xf numFmtId="0" fontId="12" fillId="0" borderId="125" xfId="0" applyFont="1" applyBorder="1" applyAlignment="1">
      <alignment vertical="center"/>
    </xf>
    <xf numFmtId="0" fontId="71" fillId="0" borderId="0" xfId="0" applyFont="1" applyAlignment="1">
      <alignment horizontal="left" vertical="center" wrapText="1"/>
    </xf>
    <xf numFmtId="0" fontId="39" fillId="0" borderId="0" xfId="139" applyFont="1" applyAlignment="1">
      <alignment horizontal="left" vertical="top" wrapText="1"/>
    </xf>
    <xf numFmtId="0" fontId="71" fillId="0" borderId="0" xfId="532" applyFont="1" applyAlignment="1">
      <alignment horizontal="left" vertical="top" wrapText="1"/>
    </xf>
    <xf numFmtId="0" fontId="14" fillId="0" borderId="136" xfId="0" applyFont="1" applyBorder="1" applyAlignment="1">
      <alignment vertical="center"/>
    </xf>
    <xf numFmtId="0" fontId="14" fillId="0" borderId="141" xfId="0" applyFont="1" applyBorder="1" applyAlignment="1">
      <alignment vertical="center"/>
    </xf>
    <xf numFmtId="0" fontId="14" fillId="0" borderId="139" xfId="0" applyFont="1" applyBorder="1" applyAlignment="1">
      <alignment vertical="center"/>
    </xf>
    <xf numFmtId="0" fontId="14" fillId="0" borderId="96" xfId="0" applyFont="1" applyBorder="1" applyAlignment="1">
      <alignment vertical="center" wrapText="1"/>
    </xf>
    <xf numFmtId="0" fontId="14" fillId="0" borderId="85" xfId="0" applyFont="1" applyBorder="1" applyAlignment="1">
      <alignment vertical="center" wrapText="1"/>
    </xf>
    <xf numFmtId="0" fontId="14" fillId="0" borderId="86" xfId="0" applyFont="1" applyBorder="1" applyAlignment="1">
      <alignment vertical="center" wrapText="1"/>
    </xf>
    <xf numFmtId="0" fontId="14" fillId="0" borderId="88" xfId="0" applyFont="1" applyBorder="1" applyAlignment="1">
      <alignment vertical="center" wrapText="1"/>
    </xf>
    <xf numFmtId="0" fontId="14" fillId="0" borderId="129" xfId="0" applyFont="1" applyBorder="1" applyAlignment="1">
      <alignment vertical="center" wrapText="1"/>
    </xf>
    <xf numFmtId="0" fontId="14" fillId="0" borderId="130" xfId="0" applyFont="1" applyBorder="1" applyAlignment="1">
      <alignment vertical="center" wrapText="1"/>
    </xf>
    <xf numFmtId="0" fontId="77" fillId="0" borderId="71" xfId="0" applyFont="1" applyBorder="1" applyAlignment="1">
      <alignment horizontal="center" vertical="center" wrapText="1"/>
    </xf>
    <xf numFmtId="0" fontId="77" fillId="0" borderId="100" xfId="0" applyFont="1" applyBorder="1" applyAlignment="1">
      <alignment horizontal="center" vertical="center" wrapText="1"/>
    </xf>
    <xf numFmtId="0" fontId="77" fillId="0" borderId="125" xfId="0" applyFont="1" applyBorder="1" applyAlignment="1">
      <alignment horizontal="center" vertical="center" wrapText="1"/>
    </xf>
    <xf numFmtId="0" fontId="77" fillId="0" borderId="140" xfId="0" applyFont="1" applyBorder="1" applyAlignment="1">
      <alignment horizontal="center" vertical="center" wrapText="1"/>
    </xf>
    <xf numFmtId="0" fontId="12" fillId="0" borderId="71" xfId="0" applyFont="1" applyBorder="1" applyAlignment="1">
      <alignment horizontal="center" vertical="center" wrapText="1"/>
    </xf>
    <xf numFmtId="0" fontId="12" fillId="0" borderId="100" xfId="0" applyFont="1" applyBorder="1" applyAlignment="1">
      <alignment horizontal="center" vertical="center" wrapText="1"/>
    </xf>
    <xf numFmtId="0" fontId="116" fillId="0" borderId="26" xfId="0" applyFont="1" applyBorder="1" applyAlignment="1">
      <alignment horizontal="left" vertical="top" wrapText="1"/>
    </xf>
    <xf numFmtId="0" fontId="34" fillId="0" borderId="140" xfId="0" applyFont="1" applyBorder="1" applyAlignment="1">
      <alignment vertical="top" wrapText="1"/>
    </xf>
    <xf numFmtId="0" fontId="34" fillId="0" borderId="100" xfId="0" applyFont="1" applyBorder="1" applyAlignment="1">
      <alignment vertical="top" wrapText="1"/>
    </xf>
    <xf numFmtId="0" fontId="34" fillId="0" borderId="125" xfId="0" applyFont="1" applyBorder="1" applyAlignment="1">
      <alignment vertical="top" wrapText="1"/>
    </xf>
    <xf numFmtId="0" fontId="34" fillId="0" borderId="71" xfId="0" applyFont="1" applyBorder="1" applyAlignment="1">
      <alignment vertical="top" wrapText="1"/>
    </xf>
    <xf numFmtId="0" fontId="73" fillId="0" borderId="140" xfId="0" applyFont="1" applyBorder="1" applyAlignment="1">
      <alignment horizontal="center" vertical="top" wrapText="1"/>
    </xf>
    <xf numFmtId="0" fontId="73" fillId="0" borderId="100" xfId="0" applyFont="1" applyBorder="1" applyAlignment="1">
      <alignment horizontal="center" vertical="top" wrapText="1"/>
    </xf>
    <xf numFmtId="0" fontId="73" fillId="0" borderId="125" xfId="0" applyFont="1" applyBorder="1" applyAlignment="1">
      <alignment horizontal="center" vertical="top" wrapText="1"/>
    </xf>
    <xf numFmtId="0" fontId="14" fillId="0" borderId="0" xfId="82" applyFont="1" applyAlignment="1">
      <alignment horizontal="center" vertical="center"/>
    </xf>
    <xf numFmtId="0" fontId="14" fillId="0" borderId="33" xfId="82" applyFont="1" applyBorder="1" applyAlignment="1">
      <alignment horizontal="center" vertical="center"/>
    </xf>
    <xf numFmtId="49" fontId="14" fillId="42" borderId="24" xfId="82" applyNumberFormat="1" applyFont="1" applyFill="1" applyBorder="1" applyAlignment="1" applyProtection="1">
      <alignment horizontal="center" vertical="center"/>
      <protection locked="0"/>
    </xf>
    <xf numFmtId="49" fontId="14" fillId="42" borderId="4" xfId="82" applyNumberFormat="1" applyFont="1" applyFill="1" applyBorder="1" applyAlignment="1" applyProtection="1">
      <alignment horizontal="center" vertical="center"/>
      <protection locked="0"/>
    </xf>
    <xf numFmtId="49" fontId="14" fillId="42" borderId="19" xfId="82" applyNumberFormat="1" applyFont="1" applyFill="1" applyBorder="1" applyAlignment="1" applyProtection="1">
      <alignment horizontal="center" vertical="center"/>
      <protection locked="0"/>
    </xf>
    <xf numFmtId="14" fontId="14" fillId="42" borderId="24" xfId="82" applyNumberFormat="1" applyFont="1" applyFill="1" applyBorder="1" applyAlignment="1" applyProtection="1">
      <alignment horizontal="center" vertical="center"/>
      <protection locked="0"/>
    </xf>
    <xf numFmtId="14" fontId="14" fillId="42" borderId="4" xfId="82" applyNumberFormat="1" applyFont="1" applyFill="1" applyBorder="1" applyAlignment="1" applyProtection="1">
      <alignment horizontal="center" vertical="center"/>
      <protection locked="0"/>
    </xf>
    <xf numFmtId="14" fontId="14" fillId="42" borderId="19" xfId="82" applyNumberFormat="1" applyFont="1" applyFill="1" applyBorder="1" applyAlignment="1" applyProtection="1">
      <alignment horizontal="center" vertical="center"/>
      <protection locked="0"/>
    </xf>
    <xf numFmtId="0" fontId="14" fillId="42" borderId="24" xfId="82" applyFont="1" applyFill="1" applyBorder="1" applyAlignment="1" applyProtection="1">
      <alignment horizontal="center" vertical="center"/>
      <protection locked="0"/>
    </xf>
    <xf numFmtId="0" fontId="14" fillId="42" borderId="4" xfId="82" applyFont="1" applyFill="1" applyBorder="1" applyAlignment="1" applyProtection="1">
      <alignment horizontal="center" vertical="center"/>
      <protection locked="0"/>
    </xf>
    <xf numFmtId="0" fontId="14" fillId="42" borderId="19" xfId="82" applyFont="1" applyFill="1" applyBorder="1" applyAlignment="1" applyProtection="1">
      <alignment horizontal="center" vertical="center"/>
      <protection locked="0"/>
    </xf>
    <xf numFmtId="0" fontId="14" fillId="0" borderId="25" xfId="82" applyFont="1" applyBorder="1" applyAlignment="1">
      <alignment horizontal="center" vertical="center"/>
    </xf>
    <xf numFmtId="0" fontId="14" fillId="0" borderId="16" xfId="82" applyFont="1" applyBorder="1" applyAlignment="1">
      <alignment horizontal="center" vertical="center"/>
    </xf>
    <xf numFmtId="0" fontId="14" fillId="0" borderId="21" xfId="82" applyFont="1" applyBorder="1" applyAlignment="1">
      <alignment horizontal="center" vertical="center"/>
    </xf>
    <xf numFmtId="0" fontId="14" fillId="37" borderId="37" xfId="82" applyFont="1" applyFill="1" applyBorder="1" applyAlignment="1">
      <alignment horizontal="center" vertical="center" wrapText="1"/>
    </xf>
    <xf numFmtId="0" fontId="14" fillId="37" borderId="39" xfId="82" applyFont="1" applyFill="1" applyBorder="1" applyAlignment="1">
      <alignment horizontal="center" vertical="center" wrapText="1"/>
    </xf>
    <xf numFmtId="0" fontId="14" fillId="41" borderId="25" xfId="82" applyFont="1" applyFill="1" applyBorder="1" applyAlignment="1">
      <alignment horizontal="center" vertical="center" wrapText="1"/>
    </xf>
    <xf numFmtId="0" fontId="14" fillId="41" borderId="16" xfId="82" applyFont="1" applyFill="1" applyBorder="1" applyAlignment="1">
      <alignment horizontal="center" vertical="center" wrapText="1"/>
    </xf>
    <xf numFmtId="0" fontId="14" fillId="41" borderId="21" xfId="82" applyFont="1" applyFill="1" applyBorder="1" applyAlignment="1">
      <alignment horizontal="center" vertical="center" wrapText="1"/>
    </xf>
    <xf numFmtId="14" fontId="14" fillId="37" borderId="24" xfId="82" applyNumberFormat="1" applyFont="1" applyFill="1" applyBorder="1" applyAlignment="1">
      <alignment horizontal="center" vertical="center"/>
    </xf>
    <xf numFmtId="14" fontId="14" fillId="37" borderId="4" xfId="82" applyNumberFormat="1" applyFont="1" applyFill="1" applyBorder="1" applyAlignment="1">
      <alignment horizontal="center" vertical="center"/>
    </xf>
    <xf numFmtId="14" fontId="14" fillId="37" borderId="19" xfId="82" applyNumberFormat="1" applyFont="1" applyFill="1" applyBorder="1" applyAlignment="1">
      <alignment horizontal="center" vertical="center"/>
    </xf>
    <xf numFmtId="0" fontId="14" fillId="34" borderId="25" xfId="121" applyFont="1" applyFill="1" applyBorder="1" applyAlignment="1">
      <alignment horizontal="center" vertical="center" wrapText="1"/>
    </xf>
    <xf numFmtId="0" fontId="14" fillId="34" borderId="21" xfId="121" applyFont="1" applyFill="1" applyBorder="1" applyAlignment="1">
      <alignment horizontal="center" vertical="center" wrapText="1"/>
    </xf>
    <xf numFmtId="0" fontId="65" fillId="34" borderId="25" xfId="121" applyFont="1" applyFill="1" applyBorder="1" applyAlignment="1">
      <alignment horizontal="center" vertical="center" wrapText="1"/>
    </xf>
    <xf numFmtId="0" fontId="65" fillId="34" borderId="21" xfId="121" applyFont="1" applyFill="1" applyBorder="1" applyAlignment="1">
      <alignment horizontal="center" vertical="center" wrapText="1"/>
    </xf>
    <xf numFmtId="0" fontId="61" fillId="34" borderId="25" xfId="121" applyFont="1" applyFill="1" applyBorder="1" applyAlignment="1">
      <alignment horizontal="center" vertical="center" wrapText="1"/>
    </xf>
    <xf numFmtId="0" fontId="61" fillId="34" borderId="21" xfId="121" applyFont="1" applyFill="1" applyBorder="1" applyAlignment="1">
      <alignment horizontal="center" vertical="center" wrapText="1"/>
    </xf>
    <xf numFmtId="0" fontId="14" fillId="0" borderId="49" xfId="0" applyFont="1" applyBorder="1" applyAlignment="1">
      <alignment horizontal="center"/>
    </xf>
    <xf numFmtId="0" fontId="14" fillId="0" borderId="50" xfId="0" applyFont="1" applyBorder="1" applyAlignment="1">
      <alignment horizontal="center"/>
    </xf>
    <xf numFmtId="0" fontId="14" fillId="0" borderId="51" xfId="0" applyFont="1" applyBorder="1" applyAlignment="1">
      <alignment horizontal="center"/>
    </xf>
    <xf numFmtId="0" fontId="14" fillId="34" borderId="12" xfId="0" applyFont="1" applyFill="1" applyBorder="1" applyAlignment="1">
      <alignment horizontal="center"/>
    </xf>
    <xf numFmtId="0" fontId="14" fillId="34" borderId="23" xfId="0" applyFont="1" applyFill="1" applyBorder="1" applyAlignment="1">
      <alignment horizontal="center"/>
    </xf>
    <xf numFmtId="0" fontId="14" fillId="34" borderId="18" xfId="0" applyFont="1" applyFill="1" applyBorder="1" applyAlignment="1">
      <alignment horizontal="center"/>
    </xf>
    <xf numFmtId="0" fontId="14" fillId="34" borderId="24" xfId="0" applyFont="1" applyFill="1" applyBorder="1" applyAlignment="1">
      <alignment horizontal="center"/>
    </xf>
    <xf numFmtId="0" fontId="14" fillId="34" borderId="4" xfId="0" applyFont="1" applyFill="1" applyBorder="1" applyAlignment="1">
      <alignment horizontal="center"/>
    </xf>
    <xf numFmtId="0" fontId="14" fillId="34" borderId="57" xfId="0" applyFont="1" applyFill="1" applyBorder="1" applyAlignment="1">
      <alignment horizontal="center"/>
    </xf>
    <xf numFmtId="0" fontId="14" fillId="34" borderId="19" xfId="0" applyFont="1" applyFill="1" applyBorder="1" applyAlignment="1">
      <alignment horizontal="center"/>
    </xf>
    <xf numFmtId="0" fontId="12" fillId="0" borderId="24" xfId="528" applyBorder="1" applyAlignment="1">
      <alignment horizontal="left" wrapText="1"/>
    </xf>
    <xf numFmtId="0" fontId="12" fillId="0" borderId="4" xfId="528" applyBorder="1" applyAlignment="1">
      <alignment horizontal="left" wrapText="1"/>
    </xf>
    <xf numFmtId="0" fontId="12" fillId="0" borderId="19" xfId="528" applyBorder="1" applyAlignment="1">
      <alignment horizontal="left" wrapText="1"/>
    </xf>
    <xf numFmtId="0" fontId="12" fillId="0" borderId="0" xfId="81" applyFont="1" applyAlignment="1">
      <alignment horizontal="left"/>
    </xf>
    <xf numFmtId="0" fontId="14" fillId="34" borderId="55" xfId="0" applyFont="1" applyFill="1" applyBorder="1" applyAlignment="1">
      <alignment horizontal="center" wrapText="1"/>
    </xf>
    <xf numFmtId="0" fontId="14" fillId="34" borderId="56" xfId="0" applyFont="1" applyFill="1" applyBorder="1" applyAlignment="1">
      <alignment horizontal="center" wrapText="1"/>
    </xf>
    <xf numFmtId="0" fontId="14" fillId="34" borderId="54" xfId="0" applyFont="1" applyFill="1" applyBorder="1" applyAlignment="1">
      <alignment horizontal="center" wrapText="1"/>
    </xf>
    <xf numFmtId="0" fontId="14" fillId="34" borderId="47" xfId="0" applyFont="1" applyFill="1" applyBorder="1" applyAlignment="1">
      <alignment horizontal="center" wrapText="1"/>
    </xf>
    <xf numFmtId="167" fontId="14" fillId="34" borderId="55" xfId="45" applyNumberFormat="1" applyFont="1" applyFill="1" applyBorder="1" applyAlignment="1">
      <alignment horizontal="center" wrapText="1"/>
    </xf>
    <xf numFmtId="167" fontId="14" fillId="34" borderId="56" xfId="45" applyNumberFormat="1" applyFont="1" applyFill="1" applyBorder="1" applyAlignment="1">
      <alignment horizontal="center" wrapText="1"/>
    </xf>
    <xf numFmtId="0" fontId="33" fillId="0" borderId="0" xfId="0" applyFont="1" applyAlignment="1">
      <alignment horizontal="left" wrapText="1"/>
    </xf>
    <xf numFmtId="0" fontId="14" fillId="32" borderId="24" xfId="0" applyFont="1" applyFill="1" applyBorder="1" applyAlignment="1">
      <alignment horizontal="center"/>
    </xf>
    <xf numFmtId="0" fontId="14" fillId="32" borderId="4" xfId="0" applyFont="1" applyFill="1" applyBorder="1" applyAlignment="1">
      <alignment horizontal="center"/>
    </xf>
    <xf numFmtId="0" fontId="12" fillId="0" borderId="19" xfId="0" applyFont="1" applyBorder="1"/>
    <xf numFmtId="0" fontId="12" fillId="0" borderId="24" xfId="0" applyFont="1" applyBorder="1"/>
    <xf numFmtId="0" fontId="12" fillId="0" borderId="27" xfId="0" applyFont="1" applyBorder="1"/>
    <xf numFmtId="0" fontId="12" fillId="0" borderId="52" xfId="0" applyFont="1" applyBorder="1"/>
    <xf numFmtId="167" fontId="14" fillId="34" borderId="25" xfId="45" applyNumberFormat="1" applyFont="1" applyFill="1" applyBorder="1" applyAlignment="1">
      <alignment horizontal="center" wrapText="1"/>
    </xf>
    <xf numFmtId="167" fontId="14" fillId="34" borderId="16" xfId="45" applyNumberFormat="1" applyFont="1" applyFill="1" applyBorder="1" applyAlignment="1">
      <alignment horizontal="center" wrapText="1"/>
    </xf>
    <xf numFmtId="167" fontId="14" fillId="34" borderId="21" xfId="45" applyNumberFormat="1" applyFont="1" applyFill="1" applyBorder="1" applyAlignment="1">
      <alignment horizontal="center" wrapText="1"/>
    </xf>
    <xf numFmtId="167" fontId="14" fillId="34" borderId="53" xfId="45" applyNumberFormat="1" applyFont="1" applyFill="1" applyBorder="1" applyAlignment="1">
      <alignment horizontal="center" wrapText="1"/>
    </xf>
    <xf numFmtId="167" fontId="12" fillId="34" borderId="54" xfId="45" applyNumberFormat="1" applyFont="1" applyFill="1" applyBorder="1" applyAlignment="1">
      <alignment horizontal="center" wrapText="1"/>
    </xf>
    <xf numFmtId="167" fontId="12" fillId="34" borderId="47" xfId="45" applyNumberFormat="1" applyFont="1" applyFill="1" applyBorder="1" applyAlignment="1">
      <alignment horizontal="center" wrapText="1"/>
    </xf>
    <xf numFmtId="167" fontId="14" fillId="34" borderId="54" xfId="45" applyNumberFormat="1" applyFont="1" applyFill="1" applyBorder="1" applyAlignment="1">
      <alignment horizontal="center" wrapText="1"/>
    </xf>
    <xf numFmtId="167" fontId="14" fillId="34" borderId="47" xfId="45" applyNumberFormat="1" applyFont="1" applyFill="1" applyBorder="1" applyAlignment="1">
      <alignment horizontal="center" wrapText="1"/>
    </xf>
    <xf numFmtId="201" fontId="43" fillId="0" borderId="129" xfId="0" applyNumberFormat="1" applyFont="1" applyBorder="1" applyAlignment="1" applyProtection="1">
      <alignment horizontal="center" vertical="top"/>
      <protection locked="0"/>
    </xf>
    <xf numFmtId="0" fontId="56" fillId="0" borderId="0" xfId="0" applyFont="1" applyAlignment="1">
      <alignment horizontal="center" vertical="center"/>
    </xf>
    <xf numFmtId="0" fontId="43" fillId="0" borderId="129" xfId="0" applyFont="1" applyBorder="1" applyAlignment="1" applyProtection="1">
      <alignment horizontal="center"/>
      <protection locked="0"/>
    </xf>
    <xf numFmtId="0" fontId="14" fillId="0" borderId="0" xfId="0" applyFont="1" applyAlignment="1">
      <alignment horizontal="center" vertical="center" wrapText="1"/>
    </xf>
    <xf numFmtId="14" fontId="56" fillId="0" borderId="0" xfId="0" applyNumberFormat="1" applyFont="1" applyAlignment="1">
      <alignment horizontal="center" vertical="center"/>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left" wrapText="1"/>
    </xf>
    <xf numFmtId="0" fontId="12" fillId="0" borderId="61" xfId="0" applyFont="1" applyBorder="1" applyAlignment="1">
      <alignment horizontal="left" wrapText="1"/>
    </xf>
    <xf numFmtId="0" fontId="12" fillId="0" borderId="62" xfId="0" applyFont="1" applyBorder="1" applyAlignment="1">
      <alignment horizontal="left" wrapText="1"/>
    </xf>
    <xf numFmtId="0" fontId="12" fillId="0" borderId="36" xfId="0" applyFont="1" applyBorder="1" applyAlignment="1">
      <alignment horizontal="center"/>
    </xf>
    <xf numFmtId="0" fontId="12" fillId="0" borderId="48" xfId="0" applyFont="1" applyBorder="1" applyAlignment="1">
      <alignment horizontal="center"/>
    </xf>
    <xf numFmtId="0" fontId="12" fillId="0" borderId="63" xfId="0" applyFont="1" applyBorder="1" applyAlignment="1">
      <alignment horizontal="center"/>
    </xf>
    <xf numFmtId="0" fontId="12" fillId="0" borderId="14" xfId="0" applyFont="1" applyBorder="1" applyAlignment="1">
      <alignment horizontal="center"/>
    </xf>
    <xf numFmtId="0" fontId="12" fillId="0" borderId="0" xfId="0" applyFont="1" applyAlignment="1">
      <alignment horizontal="center"/>
    </xf>
    <xf numFmtId="0" fontId="12" fillId="0" borderId="64" xfId="0" applyFont="1" applyBorder="1" applyAlignment="1">
      <alignment horizontal="center"/>
    </xf>
    <xf numFmtId="0" fontId="12" fillId="0" borderId="27" xfId="0" applyFont="1" applyBorder="1" applyAlignment="1">
      <alignment horizontal="center"/>
    </xf>
    <xf numFmtId="0" fontId="12" fillId="0" borderId="33" xfId="0" applyFont="1" applyBorder="1" applyAlignment="1">
      <alignment horizontal="center"/>
    </xf>
    <xf numFmtId="0" fontId="12" fillId="0" borderId="34" xfId="0" applyFont="1" applyBorder="1" applyAlignment="1">
      <alignment horizontal="center"/>
    </xf>
    <xf numFmtId="0" fontId="14" fillId="0" borderId="65" xfId="0" applyFont="1" applyBorder="1" applyAlignment="1">
      <alignment horizontal="left" vertical="top" wrapText="1"/>
    </xf>
    <xf numFmtId="0" fontId="14" fillId="0" borderId="55" xfId="0" applyFont="1" applyBorder="1" applyAlignment="1">
      <alignment horizontal="left" vertical="top"/>
    </xf>
    <xf numFmtId="0" fontId="14" fillId="0" borderId="56" xfId="0" applyFont="1" applyBorder="1" applyAlignment="1">
      <alignment horizontal="left" vertical="top"/>
    </xf>
    <xf numFmtId="0" fontId="12" fillId="0" borderId="36" xfId="0" applyFont="1" applyBorder="1" applyAlignment="1">
      <alignment horizontal="left" vertical="top" wrapText="1"/>
    </xf>
    <xf numFmtId="0" fontId="12" fillId="0" borderId="48" xfId="0" applyFont="1" applyBorder="1" applyAlignment="1">
      <alignment horizontal="left" vertical="top" wrapText="1"/>
    </xf>
    <xf numFmtId="0" fontId="12" fillId="0" borderId="63" xfId="0" applyFont="1" applyBorder="1" applyAlignment="1">
      <alignment horizontal="left" vertical="top" wrapText="1"/>
    </xf>
    <xf numFmtId="0" fontId="12" fillId="0" borderId="14" xfId="0" applyFont="1" applyBorder="1" applyAlignment="1">
      <alignment horizontal="left" vertical="top" wrapText="1"/>
    </xf>
    <xf numFmtId="0" fontId="12" fillId="0" borderId="0" xfId="0" applyFont="1" applyAlignment="1">
      <alignment horizontal="left" vertical="top" wrapText="1"/>
    </xf>
    <xf numFmtId="0" fontId="12" fillId="0" borderId="64" xfId="0" applyFont="1" applyBorder="1" applyAlignment="1">
      <alignment horizontal="left" vertical="top" wrapText="1"/>
    </xf>
    <xf numFmtId="0" fontId="12" fillId="0" borderId="27" xfId="0" applyFont="1" applyBorder="1" applyAlignment="1">
      <alignment horizontal="left" vertical="top" wrapText="1"/>
    </xf>
    <xf numFmtId="0" fontId="12" fillId="0" borderId="33" xfId="0" applyFont="1" applyBorder="1" applyAlignment="1">
      <alignment horizontal="left" vertical="top" wrapText="1"/>
    </xf>
    <xf numFmtId="0" fontId="12" fillId="0" borderId="34" xfId="0" applyFont="1" applyBorder="1" applyAlignment="1">
      <alignment horizontal="left" vertical="top" wrapText="1"/>
    </xf>
    <xf numFmtId="0" fontId="130" fillId="0" borderId="129" xfId="0" applyFont="1" applyBorder="1" applyAlignment="1" applyProtection="1">
      <alignment horizontal="center" vertical="top"/>
      <protection locked="0"/>
    </xf>
    <xf numFmtId="201" fontId="12" fillId="0" borderId="129" xfId="0" applyNumberFormat="1" applyFont="1" applyBorder="1" applyAlignment="1" applyProtection="1">
      <alignment horizontal="center" vertical="top"/>
      <protection locked="0"/>
    </xf>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F38" sqref="F38"/>
    </sheetView>
  </sheetViews>
  <sheetFormatPr defaultRowHeight="12.75" x14ac:dyDescent="0.2"/>
  <cols>
    <col min="1" max="1" width="3.42578125" customWidth="1"/>
    <col min="2" max="2" width="135.42578125" customWidth="1"/>
  </cols>
  <sheetData>
    <row r="1" spans="2:2" ht="13.5" thickBot="1" x14ac:dyDescent="0.25"/>
    <row r="2" spans="2:2" ht="16.5" thickBot="1" x14ac:dyDescent="0.3">
      <c r="B2" s="79" t="s">
        <v>178</v>
      </c>
    </row>
    <row r="3" spans="2:2" ht="78.75" customHeight="1" x14ac:dyDescent="0.2">
      <c r="B3" s="675" t="s">
        <v>1280</v>
      </c>
    </row>
    <row r="4" spans="2:2" ht="15.75" x14ac:dyDescent="0.25">
      <c r="B4" s="80" t="s">
        <v>1187</v>
      </c>
    </row>
    <row r="5" spans="2:2" ht="142.5" customHeight="1" x14ac:dyDescent="0.2">
      <c r="B5" s="774" t="s">
        <v>1479</v>
      </c>
    </row>
    <row r="6" spans="2:2" ht="15.75" x14ac:dyDescent="0.25">
      <c r="B6" s="80" t="s">
        <v>1188</v>
      </c>
    </row>
    <row r="7" spans="2:2" x14ac:dyDescent="0.2">
      <c r="B7" s="590" t="s">
        <v>1281</v>
      </c>
    </row>
    <row r="8" spans="2:2" x14ac:dyDescent="0.2">
      <c r="B8" s="590" t="s">
        <v>1282</v>
      </c>
    </row>
    <row r="9" spans="2:2" ht="15.75" x14ac:dyDescent="0.25">
      <c r="B9" s="80" t="s">
        <v>1189</v>
      </c>
    </row>
    <row r="10" spans="2:2" ht="38.25" x14ac:dyDescent="0.2">
      <c r="B10" s="590" t="s">
        <v>416</v>
      </c>
    </row>
    <row r="11" spans="2:2" ht="25.5" x14ac:dyDescent="0.2">
      <c r="B11" s="591" t="s">
        <v>179</v>
      </c>
    </row>
    <row r="12" spans="2:2" ht="38.25" x14ac:dyDescent="0.2">
      <c r="B12" s="591" t="s">
        <v>1283</v>
      </c>
    </row>
    <row r="13" spans="2:2" ht="25.5" x14ac:dyDescent="0.2">
      <c r="B13" s="590" t="s">
        <v>417</v>
      </c>
    </row>
    <row r="14" spans="2:2" ht="25.5" x14ac:dyDescent="0.2">
      <c r="B14" s="592" t="s">
        <v>418</v>
      </c>
    </row>
    <row r="15" spans="2:2" ht="26.25" thickBot="1" x14ac:dyDescent="0.25">
      <c r="B15" s="593" t="s">
        <v>1284</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J43" sqref="J43"/>
    </sheetView>
  </sheetViews>
  <sheetFormatPr defaultColWidth="8.5703125" defaultRowHeight="12.75" x14ac:dyDescent="0.2"/>
  <cols>
    <col min="1" max="1" width="35.42578125" style="718" customWidth="1"/>
    <col min="2" max="2" width="8.5703125" style="718" bestFit="1" customWidth="1"/>
    <col min="3" max="7" width="17.5703125" style="718" customWidth="1"/>
    <col min="8" max="65" width="14.5703125" style="718" customWidth="1"/>
    <col min="66" max="16384" width="8.5703125" style="718"/>
  </cols>
  <sheetData>
    <row r="1" spans="1:17" s="178" customFormat="1" ht="42.6" customHeight="1" x14ac:dyDescent="0.2">
      <c r="A1" s="18" t="s">
        <v>1202</v>
      </c>
      <c r="B1" s="226"/>
      <c r="E1" s="887"/>
      <c r="F1" s="887"/>
    </row>
    <row r="2" spans="1:17" s="178" customFormat="1" ht="15.75" x14ac:dyDescent="0.2">
      <c r="A2" s="134" t="s">
        <v>251</v>
      </c>
      <c r="B2" s="226"/>
      <c r="C2" s="408" t="str">
        <f>'Schedule 2_Balance Sheet'!C2</f>
        <v>CCA One Care-Commonwealth Care Alliance</v>
      </c>
      <c r="D2" s="409"/>
      <c r="E2" s="409"/>
      <c r="F2" s="409"/>
      <c r="G2" s="410"/>
    </row>
    <row r="3" spans="1:17" s="178" customFormat="1" ht="15.75" x14ac:dyDescent="0.2">
      <c r="A3" s="134" t="s">
        <v>0</v>
      </c>
      <c r="B3" s="226"/>
      <c r="C3" s="539" t="str">
        <f>'Schedule 2_Balance Sheet'!C3</f>
        <v>January 2024-September 2024</v>
      </c>
      <c r="D3" s="540"/>
      <c r="E3" s="540"/>
      <c r="F3" s="540"/>
      <c r="G3" s="541"/>
    </row>
    <row r="4" spans="1:17" s="178" customFormat="1" ht="15.75" x14ac:dyDescent="0.2">
      <c r="A4" s="134" t="s">
        <v>250</v>
      </c>
      <c r="B4" s="226"/>
      <c r="C4" s="411">
        <f>'Schedule 2_Balance Sheet'!C4</f>
        <v>45565</v>
      </c>
      <c r="D4" s="409"/>
      <c r="E4" s="409"/>
      <c r="F4" s="409"/>
      <c r="G4" s="410"/>
    </row>
    <row r="5" spans="1:17" s="178" customFormat="1" ht="15.75" x14ac:dyDescent="0.2">
      <c r="A5" s="134" t="s">
        <v>249</v>
      </c>
      <c r="B5" s="226"/>
      <c r="C5" s="408" t="str">
        <f>'Schedule 2_Balance Sheet'!C5</f>
        <v>CCA</v>
      </c>
      <c r="D5" s="409"/>
      <c r="E5" s="409"/>
      <c r="F5" s="409"/>
      <c r="G5" s="410"/>
    </row>
    <row r="6" spans="1:17" s="178" customFormat="1" ht="15.75" x14ac:dyDescent="0.2">
      <c r="A6" s="134" t="s">
        <v>29</v>
      </c>
      <c r="B6" s="226"/>
      <c r="C6" s="411">
        <f>'Schedule 2_Balance Sheet'!C6</f>
        <v>45623</v>
      </c>
      <c r="D6" s="409"/>
      <c r="E6" s="409"/>
      <c r="F6" s="409"/>
      <c r="G6" s="410"/>
      <c r="O6" s="180"/>
      <c r="Q6" s="180"/>
    </row>
    <row r="10" spans="1:17" ht="13.35" customHeight="1" x14ac:dyDescent="0.2">
      <c r="B10" s="719" t="s">
        <v>248</v>
      </c>
      <c r="C10" s="617" t="s">
        <v>125</v>
      </c>
      <c r="D10" s="617" t="s">
        <v>126</v>
      </c>
      <c r="E10" s="617" t="s">
        <v>127</v>
      </c>
      <c r="F10" s="617" t="s">
        <v>128</v>
      </c>
      <c r="G10" s="617" t="s">
        <v>1437</v>
      </c>
    </row>
    <row r="11" spans="1:17" ht="13.35" customHeight="1" x14ac:dyDescent="0.2">
      <c r="A11" s="724" t="s">
        <v>1305</v>
      </c>
      <c r="B11" s="720">
        <v>1</v>
      </c>
      <c r="C11" s="594">
        <f>'Schedule 3A_Income Statement'!CS15+'Schedule 3A_Income Statement'!CS20</f>
        <v>198645276.22846496</v>
      </c>
      <c r="D11" s="594">
        <f>'Schedule 3A_Income Statement'!CT15+'Schedule 3A_Income Statement'!CT20</f>
        <v>197668484.35736132</v>
      </c>
      <c r="E11" s="594">
        <f>'Schedule 3A_Income Statement'!CU15+'Schedule 3A_Income Statement'!CU20</f>
        <v>199443768.86417386</v>
      </c>
      <c r="F11" s="594">
        <f>'Schedule 3A_Income Statement'!CV15+'Schedule 3A_Income Statement'!CV20</f>
        <v>0</v>
      </c>
      <c r="G11" s="594">
        <f>SUM(C11:F11)</f>
        <v>595757529.45000017</v>
      </c>
    </row>
    <row r="12" spans="1:17" ht="13.35" customHeight="1" x14ac:dyDescent="0.2">
      <c r="A12" s="725" t="s">
        <v>1306</v>
      </c>
      <c r="B12" s="720">
        <v>2</v>
      </c>
      <c r="C12" s="594">
        <f>'Schedule 3A_Income Statement'!CS19+'Schedule 3A_Income Statement'!CS21</f>
        <v>221429182.50475037</v>
      </c>
      <c r="D12" s="594">
        <f>'Schedule 3A_Income Statement'!CT19+'Schedule 3A_Income Statement'!CT21</f>
        <v>211276615.65599221</v>
      </c>
      <c r="E12" s="594">
        <f>'Schedule 3A_Income Statement'!CU19+'Schedule 3A_Income Statement'!CU21</f>
        <v>207469995.3380658</v>
      </c>
      <c r="F12" s="594">
        <f>'Schedule 3A_Income Statement'!CV19+'Schedule 3A_Income Statement'!CV21</f>
        <v>0</v>
      </c>
      <c r="G12" s="594">
        <f t="shared" ref="G12:G18" si="0">SUM(C12:F12)</f>
        <v>640175793.49880838</v>
      </c>
    </row>
    <row r="13" spans="1:17" x14ac:dyDescent="0.2">
      <c r="A13" s="725" t="s">
        <v>132</v>
      </c>
      <c r="B13" s="720">
        <v>3</v>
      </c>
      <c r="C13" s="594">
        <f>'Schedule 3A_Income Statement'!CS29</f>
        <v>0</v>
      </c>
      <c r="D13" s="594">
        <f>'Schedule 3A_Income Statement'!CT29</f>
        <v>0</v>
      </c>
      <c r="E13" s="594">
        <f>'Schedule 3A_Income Statement'!CU29</f>
        <v>0</v>
      </c>
      <c r="F13" s="594">
        <f>'Schedule 3A_Income Statement'!CV29</f>
        <v>0</v>
      </c>
      <c r="G13" s="594">
        <f t="shared" si="0"/>
        <v>0</v>
      </c>
    </row>
    <row r="14" spans="1:17" x14ac:dyDescent="0.2">
      <c r="A14" s="725" t="s">
        <v>45</v>
      </c>
      <c r="B14" s="720">
        <v>4</v>
      </c>
      <c r="C14" s="594">
        <f>SUM(C11:C13)</f>
        <v>420074458.73321533</v>
      </c>
      <c r="D14" s="594">
        <f t="shared" ref="D14:F14" si="1">SUM(D11:D13)</f>
        <v>408945100.01335353</v>
      </c>
      <c r="E14" s="594">
        <f t="shared" si="1"/>
        <v>406913764.20223963</v>
      </c>
      <c r="F14" s="594">
        <f t="shared" si="1"/>
        <v>0</v>
      </c>
      <c r="G14" s="594">
        <f t="shared" si="0"/>
        <v>1235933322.9488087</v>
      </c>
    </row>
    <row r="15" spans="1:17" x14ac:dyDescent="0.2">
      <c r="A15" s="725" t="s">
        <v>1307</v>
      </c>
      <c r="B15" s="720">
        <v>5</v>
      </c>
      <c r="C15" s="594">
        <f>'Schedule 3A_Income Statement'!CS65</f>
        <v>379260900.37586546</v>
      </c>
      <c r="D15" s="594">
        <f>'Schedule 3A_Income Statement'!CT65</f>
        <v>377207690.90092683</v>
      </c>
      <c r="E15" s="594">
        <f>'Schedule 3A_Income Statement'!CU65</f>
        <v>380518631.49669325</v>
      </c>
      <c r="F15" s="594">
        <f>'Schedule 3A_Income Statement'!CV65</f>
        <v>0</v>
      </c>
      <c r="G15" s="594">
        <f t="shared" si="0"/>
        <v>1136987222.7734857</v>
      </c>
    </row>
    <row r="16" spans="1:17" ht="25.5" x14ac:dyDescent="0.2">
      <c r="A16" s="725" t="s">
        <v>1308</v>
      </c>
      <c r="B16" s="720">
        <v>6</v>
      </c>
      <c r="C16" s="594">
        <f>'Schedule 3A_Income Statement'!CS72</f>
        <v>15160251.893998131</v>
      </c>
      <c r="D16" s="594">
        <f>'Schedule 3A_Income Statement'!CT72</f>
        <v>17694625.712855883</v>
      </c>
      <c r="E16" s="594">
        <f>'Schedule 3A_Income Statement'!CU72</f>
        <v>14464157.661762889</v>
      </c>
      <c r="F16" s="594">
        <f>'Schedule 3A_Income Statement'!CV72</f>
        <v>0</v>
      </c>
      <c r="G16" s="594">
        <f t="shared" si="0"/>
        <v>47319035.2686169</v>
      </c>
    </row>
    <row r="17" spans="1:7" x14ac:dyDescent="0.2">
      <c r="A17" s="725" t="s">
        <v>1309</v>
      </c>
      <c r="B17" s="720">
        <v>7</v>
      </c>
      <c r="C17" s="594">
        <f>'Schedule 3A_Income Statement'!CS87</f>
        <v>43488411.642115392</v>
      </c>
      <c r="D17" s="594">
        <f>'Schedule 3A_Income Statement'!CT87</f>
        <v>38171476.836420976</v>
      </c>
      <c r="E17" s="594">
        <f>'Schedule 3A_Income Statement'!CU87</f>
        <v>32474849.727996677</v>
      </c>
      <c r="F17" s="594">
        <f>'Schedule 3A_Income Statement'!CV87</f>
        <v>0</v>
      </c>
      <c r="G17" s="594">
        <f t="shared" si="0"/>
        <v>114134738.20653304</v>
      </c>
    </row>
    <row r="18" spans="1:7" x14ac:dyDescent="0.2">
      <c r="A18" s="725" t="s">
        <v>1310</v>
      </c>
      <c r="B18" s="720">
        <v>8</v>
      </c>
      <c r="C18" s="594">
        <f>'Schedule 3A_Income Statement'!CS91</f>
        <v>-17835105.178763688</v>
      </c>
      <c r="D18" s="594">
        <f>'Schedule 3A_Income Statement'!CT91</f>
        <v>-24128693.436850131</v>
      </c>
      <c r="E18" s="594">
        <f>'Schedule 3A_Income Statement'!CU91</f>
        <v>-20543874.684213161</v>
      </c>
      <c r="F18" s="594">
        <f>'Schedule 3A_Income Statement'!CV91</f>
        <v>0</v>
      </c>
      <c r="G18" s="594">
        <f t="shared" si="0"/>
        <v>-62507673.29982698</v>
      </c>
    </row>
    <row r="19" spans="1:7" x14ac:dyDescent="0.2">
      <c r="A19" s="725" t="s">
        <v>1311</v>
      </c>
      <c r="B19" s="720">
        <v>9</v>
      </c>
      <c r="C19" s="722"/>
      <c r="D19" s="722"/>
      <c r="E19" s="722"/>
      <c r="F19" s="722"/>
      <c r="G19" s="594">
        <f>'3Q_QI and RCP'!G21</f>
        <v>22809342.848869465</v>
      </c>
    </row>
    <row r="20" spans="1:7" x14ac:dyDescent="0.2">
      <c r="A20" s="725" t="s">
        <v>1313</v>
      </c>
      <c r="B20" s="720">
        <v>10</v>
      </c>
      <c r="C20" s="722"/>
      <c r="D20" s="722"/>
      <c r="E20" s="722"/>
      <c r="F20" s="722"/>
      <c r="G20" s="594">
        <f>'3Q_QI and RCP'!R21</f>
        <v>19022603.82120993</v>
      </c>
    </row>
    <row r="21" spans="1:7" x14ac:dyDescent="0.2">
      <c r="A21" s="726" t="s">
        <v>1315</v>
      </c>
      <c r="B21" s="720">
        <v>11</v>
      </c>
      <c r="C21" s="723"/>
      <c r="D21" s="723"/>
      <c r="E21" s="723"/>
      <c r="F21" s="723"/>
      <c r="G21" s="594">
        <f>+G18+SUM(G19:G20)</f>
        <v>-20675726.629747584</v>
      </c>
    </row>
    <row r="22" spans="1:7" x14ac:dyDescent="0.2">
      <c r="C22" s="721"/>
      <c r="D22" s="721"/>
      <c r="E22" s="721"/>
      <c r="F22" s="721"/>
      <c r="G22" s="721"/>
    </row>
    <row r="23" spans="1:7" x14ac:dyDescent="0.2">
      <c r="C23" s="721"/>
      <c r="D23" s="721"/>
      <c r="E23" s="721"/>
      <c r="F23" s="721"/>
      <c r="G23" s="721"/>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99"/>
  <sheetViews>
    <sheetView topLeftCell="CC59" zoomScale="80" zoomScaleNormal="80" workbookViewId="0">
      <selection activeCell="CM102" sqref="CM102"/>
    </sheetView>
  </sheetViews>
  <sheetFormatPr defaultColWidth="9.42578125" defaultRowHeight="12.75" x14ac:dyDescent="0.2"/>
  <cols>
    <col min="1" max="1" width="68.28515625" style="325" bestFit="1" customWidth="1"/>
    <col min="2" max="2" width="8.5703125" style="325" bestFit="1" customWidth="1"/>
    <col min="3" max="13" width="15.5703125" style="325" customWidth="1"/>
    <col min="14" max="14" width="7.42578125" style="325" bestFit="1" customWidth="1"/>
    <col min="15" max="25" width="15.5703125" style="325" customWidth="1"/>
    <col min="26" max="26" width="7.42578125" style="325" bestFit="1" customWidth="1"/>
    <col min="27" max="37" width="15.5703125" style="325" customWidth="1"/>
    <col min="38" max="38" width="7.42578125" style="325" bestFit="1" customWidth="1"/>
    <col min="39" max="49" width="15.5703125" style="325" customWidth="1"/>
    <col min="50" max="50" width="7.42578125" style="325" bestFit="1" customWidth="1"/>
    <col min="51" max="61" width="15.5703125" style="325" customWidth="1"/>
    <col min="62" max="62" width="7.42578125" style="325" bestFit="1" customWidth="1"/>
    <col min="63" max="73" width="15.5703125" style="325" customWidth="1"/>
    <col min="74" max="74" width="7.42578125" style="325" bestFit="1" customWidth="1"/>
    <col min="75" max="85" width="15.5703125" style="325" customWidth="1"/>
    <col min="86" max="86" width="7.42578125" style="325" bestFit="1" customWidth="1"/>
    <col min="87" max="100" width="15.5703125" style="325" customWidth="1"/>
    <col min="101" max="101" width="16.28515625" style="325" bestFit="1" customWidth="1"/>
    <col min="102" max="16384" width="9.42578125" style="325"/>
  </cols>
  <sheetData>
    <row r="1" spans="1:103" s="179" customFormat="1" ht="24.75" customHeight="1" x14ac:dyDescent="0.2">
      <c r="A1" s="18" t="s">
        <v>1202</v>
      </c>
      <c r="B1" s="178"/>
      <c r="C1" s="178"/>
      <c r="D1" s="178"/>
      <c r="E1" s="178"/>
      <c r="F1" s="178"/>
      <c r="G1" s="306"/>
      <c r="H1" s="178"/>
      <c r="I1" s="178"/>
      <c r="J1" s="306"/>
      <c r="K1" s="178"/>
      <c r="L1" s="178"/>
      <c r="M1" s="178"/>
      <c r="N1" s="178"/>
      <c r="O1" s="178"/>
      <c r="P1" s="178"/>
      <c r="Q1" s="178"/>
      <c r="R1" s="178"/>
      <c r="S1" s="178"/>
      <c r="T1" s="306"/>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row>
    <row r="2" spans="1:103" s="179" customFormat="1" ht="15.75" x14ac:dyDescent="0.2">
      <c r="A2" s="134" t="s">
        <v>251</v>
      </c>
      <c r="B2" s="408" t="str">
        <f>'Schedule 2_Balance Sheet'!C2</f>
        <v>CCA One Care-Commonwealth Care Alliance</v>
      </c>
      <c r="C2" s="409"/>
      <c r="D2" s="409"/>
      <c r="E2" s="409"/>
      <c r="F2" s="410"/>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row>
    <row r="3" spans="1:103" s="179" customFormat="1" ht="15.75" x14ac:dyDescent="0.2">
      <c r="A3" s="134" t="s">
        <v>0</v>
      </c>
      <c r="B3" s="539" t="str">
        <f>'Schedule 2_Balance Sheet'!C3</f>
        <v>January 2024-September 2024</v>
      </c>
      <c r="C3" s="540"/>
      <c r="D3" s="540"/>
      <c r="E3" s="540"/>
      <c r="F3" s="541"/>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row>
    <row r="4" spans="1:103" s="413" customFormat="1" ht="15.75" x14ac:dyDescent="0.2">
      <c r="A4" s="134" t="s">
        <v>250</v>
      </c>
      <c r="B4" s="411">
        <f>'Schedule 2_Balance Sheet'!C4</f>
        <v>45565</v>
      </c>
      <c r="C4" s="409"/>
      <c r="D4" s="409"/>
      <c r="E4" s="409"/>
      <c r="F4" s="410"/>
      <c r="G4" s="412"/>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row>
    <row r="5" spans="1:103" s="179" customFormat="1" ht="15.75" x14ac:dyDescent="0.2">
      <c r="A5" s="134" t="s">
        <v>249</v>
      </c>
      <c r="B5" s="408" t="str">
        <f>'Schedule 2_Balance Sheet'!C5</f>
        <v>CCA</v>
      </c>
      <c r="C5" s="409"/>
      <c r="D5" s="409"/>
      <c r="E5" s="409"/>
      <c r="F5" s="410"/>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row>
    <row r="6" spans="1:103" s="179" customFormat="1" ht="15.75" x14ac:dyDescent="0.2">
      <c r="A6" s="134" t="s">
        <v>29</v>
      </c>
      <c r="B6" s="411">
        <f>'Schedule 2_Balance Sheet'!C6</f>
        <v>45623</v>
      </c>
      <c r="C6" s="409"/>
      <c r="D6" s="409"/>
      <c r="E6" s="409"/>
      <c r="F6" s="410"/>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row>
    <row r="7" spans="1:103" s="179" customFormat="1" x14ac:dyDescent="0.2">
      <c r="A7" s="226" t="s">
        <v>463</v>
      </c>
      <c r="B7" s="180"/>
      <c r="C7" s="178"/>
      <c r="D7" s="178"/>
      <c r="E7" s="178"/>
      <c r="F7" s="178"/>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row>
    <row r="8" spans="1:103" s="179" customFormat="1" x14ac:dyDescent="0.2">
      <c r="A8" s="226"/>
      <c r="B8" s="180"/>
      <c r="C8" s="178"/>
      <c r="D8" s="178"/>
      <c r="E8" s="178"/>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row>
    <row r="9" spans="1:103" s="179" customFormat="1" x14ac:dyDescent="0.2">
      <c r="A9" s="226"/>
      <c r="B9" s="180"/>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row>
    <row r="10" spans="1:103" s="179" customFormat="1" ht="15.75" customHeight="1" x14ac:dyDescent="0.2">
      <c r="A10" s="414"/>
      <c r="B10" s="897" t="s">
        <v>248</v>
      </c>
      <c r="C10" s="415" t="s">
        <v>1401</v>
      </c>
      <c r="D10" s="416"/>
      <c r="E10" s="416"/>
      <c r="F10" s="416"/>
      <c r="G10" s="416"/>
      <c r="H10" s="416"/>
      <c r="I10" s="416"/>
      <c r="J10" s="416"/>
      <c r="K10" s="416"/>
      <c r="L10" s="416"/>
      <c r="M10" s="417"/>
      <c r="N10" s="897" t="s">
        <v>248</v>
      </c>
      <c r="O10" s="415" t="s">
        <v>1404</v>
      </c>
      <c r="P10" s="416"/>
      <c r="Q10" s="416"/>
      <c r="R10" s="416"/>
      <c r="S10" s="416"/>
      <c r="T10" s="416"/>
      <c r="U10" s="416"/>
      <c r="V10" s="416"/>
      <c r="W10" s="416"/>
      <c r="X10" s="416"/>
      <c r="Y10" s="417"/>
      <c r="Z10" s="897" t="s">
        <v>248</v>
      </c>
      <c r="AA10" s="415" t="s">
        <v>1407</v>
      </c>
      <c r="AB10" s="416"/>
      <c r="AC10" s="416"/>
      <c r="AD10" s="416"/>
      <c r="AE10" s="416"/>
      <c r="AF10" s="416"/>
      <c r="AG10" s="416"/>
      <c r="AH10" s="416"/>
      <c r="AI10" s="416"/>
      <c r="AJ10" s="416"/>
      <c r="AK10" s="417"/>
      <c r="AL10" s="897" t="s">
        <v>248</v>
      </c>
      <c r="AM10" s="415" t="s">
        <v>1410</v>
      </c>
      <c r="AN10" s="416"/>
      <c r="AO10" s="416"/>
      <c r="AP10" s="416"/>
      <c r="AQ10" s="416"/>
      <c r="AR10" s="416"/>
      <c r="AS10" s="416"/>
      <c r="AT10" s="416"/>
      <c r="AU10" s="416"/>
      <c r="AV10" s="416"/>
      <c r="AW10" s="417"/>
      <c r="AX10" s="897" t="s">
        <v>248</v>
      </c>
      <c r="AY10" s="415" t="s">
        <v>1413</v>
      </c>
      <c r="AZ10" s="416"/>
      <c r="BA10" s="416"/>
      <c r="BB10" s="416"/>
      <c r="BC10" s="416"/>
      <c r="BD10" s="416"/>
      <c r="BE10" s="416"/>
      <c r="BF10" s="416"/>
      <c r="BG10" s="416"/>
      <c r="BH10" s="416"/>
      <c r="BI10" s="417"/>
      <c r="BJ10" s="897" t="s">
        <v>248</v>
      </c>
      <c r="BK10" s="415" t="s">
        <v>1416</v>
      </c>
      <c r="BL10" s="416"/>
      <c r="BM10" s="416"/>
      <c r="BN10" s="416"/>
      <c r="BO10" s="416"/>
      <c r="BP10" s="416"/>
      <c r="BQ10" s="416"/>
      <c r="BR10" s="416"/>
      <c r="BS10" s="416"/>
      <c r="BT10" s="416"/>
      <c r="BU10" s="417"/>
      <c r="BV10" s="897" t="s">
        <v>248</v>
      </c>
      <c r="BW10" s="415" t="s">
        <v>1419</v>
      </c>
      <c r="BX10" s="416"/>
      <c r="BY10" s="416"/>
      <c r="BZ10" s="416"/>
      <c r="CA10" s="416"/>
      <c r="CB10" s="416"/>
      <c r="CC10" s="416"/>
      <c r="CD10" s="416"/>
      <c r="CE10" s="416"/>
      <c r="CF10" s="416"/>
      <c r="CG10" s="417"/>
      <c r="CH10" s="897" t="s">
        <v>248</v>
      </c>
      <c r="CI10" s="667"/>
      <c r="CJ10" s="668"/>
      <c r="CK10" s="668"/>
      <c r="CL10" s="669"/>
      <c r="CM10" s="902" t="s">
        <v>247</v>
      </c>
      <c r="CN10" s="667"/>
      <c r="CO10" s="668"/>
      <c r="CP10" s="668"/>
      <c r="CQ10" s="669"/>
      <c r="CR10" s="902" t="s">
        <v>247</v>
      </c>
      <c r="CS10" s="667"/>
      <c r="CT10" s="668"/>
      <c r="CU10" s="668"/>
      <c r="CV10" s="669"/>
      <c r="CW10" s="902" t="s">
        <v>247</v>
      </c>
    </row>
    <row r="11" spans="1:103" s="179" customFormat="1" ht="32.1" customHeight="1" x14ac:dyDescent="0.2">
      <c r="A11" s="133" t="s">
        <v>246</v>
      </c>
      <c r="B11" s="898"/>
      <c r="C11" s="415" t="s">
        <v>245</v>
      </c>
      <c r="D11" s="416"/>
      <c r="E11" s="416"/>
      <c r="F11" s="416"/>
      <c r="G11" s="418"/>
      <c r="H11" s="419" t="s">
        <v>244</v>
      </c>
      <c r="I11" s="416"/>
      <c r="J11" s="416"/>
      <c r="K11" s="416"/>
      <c r="L11" s="416"/>
      <c r="M11" s="900" t="s">
        <v>243</v>
      </c>
      <c r="N11" s="898"/>
      <c r="O11" s="416" t="s">
        <v>245</v>
      </c>
      <c r="P11" s="416"/>
      <c r="Q11" s="416"/>
      <c r="R11" s="416"/>
      <c r="S11" s="418"/>
      <c r="T11" s="419" t="s">
        <v>244</v>
      </c>
      <c r="U11" s="416"/>
      <c r="V11" s="416"/>
      <c r="W11" s="416"/>
      <c r="X11" s="416"/>
      <c r="Y11" s="900" t="s">
        <v>243</v>
      </c>
      <c r="Z11" s="898"/>
      <c r="AA11" s="415" t="s">
        <v>245</v>
      </c>
      <c r="AB11" s="416"/>
      <c r="AC11" s="416"/>
      <c r="AD11" s="416"/>
      <c r="AE11" s="418"/>
      <c r="AF11" s="419" t="s">
        <v>244</v>
      </c>
      <c r="AG11" s="416"/>
      <c r="AH11" s="416"/>
      <c r="AI11" s="416"/>
      <c r="AJ11" s="416"/>
      <c r="AK11" s="900" t="s">
        <v>243</v>
      </c>
      <c r="AL11" s="898"/>
      <c r="AM11" s="415" t="s">
        <v>245</v>
      </c>
      <c r="AN11" s="416"/>
      <c r="AO11" s="416"/>
      <c r="AP11" s="416"/>
      <c r="AQ11" s="418"/>
      <c r="AR11" s="419" t="s">
        <v>244</v>
      </c>
      <c r="AS11" s="416"/>
      <c r="AT11" s="416"/>
      <c r="AU11" s="416"/>
      <c r="AV11" s="416"/>
      <c r="AW11" s="900" t="s">
        <v>243</v>
      </c>
      <c r="AX11" s="898"/>
      <c r="AY11" s="415" t="s">
        <v>245</v>
      </c>
      <c r="AZ11" s="416"/>
      <c r="BA11" s="416"/>
      <c r="BB11" s="416"/>
      <c r="BC11" s="418"/>
      <c r="BD11" s="419" t="s">
        <v>244</v>
      </c>
      <c r="BE11" s="416"/>
      <c r="BF11" s="416"/>
      <c r="BG11" s="416"/>
      <c r="BH11" s="416"/>
      <c r="BI11" s="900" t="s">
        <v>243</v>
      </c>
      <c r="BJ11" s="898"/>
      <c r="BK11" s="415" t="s">
        <v>245</v>
      </c>
      <c r="BL11" s="416"/>
      <c r="BM11" s="416"/>
      <c r="BN11" s="416"/>
      <c r="BO11" s="418"/>
      <c r="BP11" s="419" t="s">
        <v>244</v>
      </c>
      <c r="BQ11" s="416"/>
      <c r="BR11" s="416"/>
      <c r="BS11" s="416"/>
      <c r="BT11" s="416"/>
      <c r="BU11" s="900" t="s">
        <v>243</v>
      </c>
      <c r="BV11" s="898"/>
      <c r="BW11" s="415" t="s">
        <v>245</v>
      </c>
      <c r="BX11" s="416"/>
      <c r="BY11" s="416"/>
      <c r="BZ11" s="416"/>
      <c r="CA11" s="418"/>
      <c r="CB11" s="419" t="s">
        <v>244</v>
      </c>
      <c r="CC11" s="416"/>
      <c r="CD11" s="416"/>
      <c r="CE11" s="416"/>
      <c r="CF11" s="416"/>
      <c r="CG11" s="900" t="s">
        <v>243</v>
      </c>
      <c r="CH11" s="898"/>
      <c r="CI11" s="666" t="s">
        <v>245</v>
      </c>
      <c r="CJ11" s="666"/>
      <c r="CK11" s="666"/>
      <c r="CL11" s="666"/>
      <c r="CM11" s="903"/>
      <c r="CN11" s="666" t="s">
        <v>244</v>
      </c>
      <c r="CO11" s="666"/>
      <c r="CP11" s="666"/>
      <c r="CQ11" s="666"/>
      <c r="CR11" s="903"/>
      <c r="CS11" s="666" t="s">
        <v>1275</v>
      </c>
      <c r="CT11" s="666"/>
      <c r="CU11" s="666"/>
      <c r="CV11" s="666"/>
      <c r="CW11" s="903"/>
    </row>
    <row r="12" spans="1:103" ht="12.75" customHeight="1" x14ac:dyDescent="0.2">
      <c r="A12" s="95" t="s">
        <v>242</v>
      </c>
      <c r="B12" s="899"/>
      <c r="C12" s="321" t="s">
        <v>125</v>
      </c>
      <c r="D12" s="321" t="s">
        <v>126</v>
      </c>
      <c r="E12" s="321" t="s">
        <v>127</v>
      </c>
      <c r="F12" s="321" t="s">
        <v>128</v>
      </c>
      <c r="G12" s="727" t="s">
        <v>1274</v>
      </c>
      <c r="H12" s="322" t="s">
        <v>125</v>
      </c>
      <c r="I12" s="321" t="s">
        <v>126</v>
      </c>
      <c r="J12" s="321" t="s">
        <v>127</v>
      </c>
      <c r="K12" s="321" t="s">
        <v>128</v>
      </c>
      <c r="L12" s="727" t="s">
        <v>1274</v>
      </c>
      <c r="M12" s="901"/>
      <c r="N12" s="899"/>
      <c r="O12" s="323" t="s">
        <v>125</v>
      </c>
      <c r="P12" s="321" t="s">
        <v>126</v>
      </c>
      <c r="Q12" s="321" t="s">
        <v>127</v>
      </c>
      <c r="R12" s="321" t="s">
        <v>128</v>
      </c>
      <c r="S12" s="727" t="s">
        <v>1274</v>
      </c>
      <c r="T12" s="322" t="s">
        <v>125</v>
      </c>
      <c r="U12" s="321" t="s">
        <v>126</v>
      </c>
      <c r="V12" s="321" t="s">
        <v>127</v>
      </c>
      <c r="W12" s="321" t="s">
        <v>128</v>
      </c>
      <c r="X12" s="727" t="s">
        <v>1274</v>
      </c>
      <c r="Y12" s="901"/>
      <c r="Z12" s="899"/>
      <c r="AA12" s="321" t="s">
        <v>125</v>
      </c>
      <c r="AB12" s="321" t="s">
        <v>126</v>
      </c>
      <c r="AC12" s="321" t="s">
        <v>127</v>
      </c>
      <c r="AD12" s="321" t="s">
        <v>128</v>
      </c>
      <c r="AE12" s="727" t="s">
        <v>1274</v>
      </c>
      <c r="AF12" s="322" t="s">
        <v>125</v>
      </c>
      <c r="AG12" s="321" t="s">
        <v>126</v>
      </c>
      <c r="AH12" s="321" t="s">
        <v>127</v>
      </c>
      <c r="AI12" s="321" t="s">
        <v>128</v>
      </c>
      <c r="AJ12" s="727" t="s">
        <v>1274</v>
      </c>
      <c r="AK12" s="901"/>
      <c r="AL12" s="899"/>
      <c r="AM12" s="321" t="s">
        <v>125</v>
      </c>
      <c r="AN12" s="321" t="s">
        <v>126</v>
      </c>
      <c r="AO12" s="321" t="s">
        <v>127</v>
      </c>
      <c r="AP12" s="321" t="s">
        <v>128</v>
      </c>
      <c r="AQ12" s="727" t="s">
        <v>1274</v>
      </c>
      <c r="AR12" s="322" t="s">
        <v>125</v>
      </c>
      <c r="AS12" s="321" t="s">
        <v>126</v>
      </c>
      <c r="AT12" s="321" t="s">
        <v>127</v>
      </c>
      <c r="AU12" s="321" t="s">
        <v>128</v>
      </c>
      <c r="AV12" s="727" t="s">
        <v>1274</v>
      </c>
      <c r="AW12" s="901"/>
      <c r="AX12" s="899"/>
      <c r="AY12" s="321" t="s">
        <v>125</v>
      </c>
      <c r="AZ12" s="321" t="s">
        <v>126</v>
      </c>
      <c r="BA12" s="321" t="s">
        <v>127</v>
      </c>
      <c r="BB12" s="321" t="s">
        <v>128</v>
      </c>
      <c r="BC12" s="727" t="s">
        <v>1274</v>
      </c>
      <c r="BD12" s="322" t="s">
        <v>125</v>
      </c>
      <c r="BE12" s="321" t="s">
        <v>126</v>
      </c>
      <c r="BF12" s="321" t="s">
        <v>127</v>
      </c>
      <c r="BG12" s="321" t="s">
        <v>128</v>
      </c>
      <c r="BH12" s="727" t="s">
        <v>1274</v>
      </c>
      <c r="BI12" s="901"/>
      <c r="BJ12" s="899"/>
      <c r="BK12" s="321" t="s">
        <v>125</v>
      </c>
      <c r="BL12" s="321" t="s">
        <v>126</v>
      </c>
      <c r="BM12" s="321" t="s">
        <v>127</v>
      </c>
      <c r="BN12" s="321" t="s">
        <v>128</v>
      </c>
      <c r="BO12" s="727" t="s">
        <v>1274</v>
      </c>
      <c r="BP12" s="322" t="s">
        <v>125</v>
      </c>
      <c r="BQ12" s="321" t="s">
        <v>126</v>
      </c>
      <c r="BR12" s="321" t="s">
        <v>127</v>
      </c>
      <c r="BS12" s="321" t="s">
        <v>128</v>
      </c>
      <c r="BT12" s="727" t="s">
        <v>1274</v>
      </c>
      <c r="BU12" s="901"/>
      <c r="BV12" s="899"/>
      <c r="BW12" s="321" t="s">
        <v>125</v>
      </c>
      <c r="BX12" s="321" t="s">
        <v>126</v>
      </c>
      <c r="BY12" s="321" t="s">
        <v>127</v>
      </c>
      <c r="BZ12" s="321" t="s">
        <v>128</v>
      </c>
      <c r="CA12" s="727" t="s">
        <v>1274</v>
      </c>
      <c r="CB12" s="322" t="s">
        <v>125</v>
      </c>
      <c r="CC12" s="321" t="s">
        <v>126</v>
      </c>
      <c r="CD12" s="321" t="s">
        <v>127</v>
      </c>
      <c r="CE12" s="321" t="s">
        <v>128</v>
      </c>
      <c r="CF12" s="727" t="s">
        <v>1274</v>
      </c>
      <c r="CG12" s="901"/>
      <c r="CH12" s="899"/>
      <c r="CI12" s="321" t="s">
        <v>125</v>
      </c>
      <c r="CJ12" s="321" t="s">
        <v>126</v>
      </c>
      <c r="CK12" s="321" t="s">
        <v>127</v>
      </c>
      <c r="CL12" s="321" t="s">
        <v>128</v>
      </c>
      <c r="CM12" s="904"/>
      <c r="CN12" s="321" t="s">
        <v>125</v>
      </c>
      <c r="CO12" s="321" t="s">
        <v>126</v>
      </c>
      <c r="CP12" s="321" t="s">
        <v>127</v>
      </c>
      <c r="CQ12" s="321" t="s">
        <v>128</v>
      </c>
      <c r="CR12" s="904"/>
      <c r="CS12" s="321" t="s">
        <v>125</v>
      </c>
      <c r="CT12" s="321" t="s">
        <v>126</v>
      </c>
      <c r="CU12" s="321" t="s">
        <v>127</v>
      </c>
      <c r="CV12" s="321" t="s">
        <v>128</v>
      </c>
      <c r="CW12" s="904"/>
    </row>
    <row r="13" spans="1:103" ht="15.75" customHeight="1" x14ac:dyDescent="0.2">
      <c r="A13" s="19" t="s">
        <v>183</v>
      </c>
      <c r="B13" s="135"/>
      <c r="C13" s="665">
        <f>'Schedule 3B_Income_Eastern'!C13+'Schedule 3C_Income_Western'!C13+'Schedule 3D_Income_The Cape'!C13</f>
        <v>15166</v>
      </c>
      <c r="D13" s="665">
        <f>'Schedule 3B_Income_Eastern'!D13+'Schedule 3C_Income_Western'!D13+'Schedule 3D_Income_The Cape'!D13</f>
        <v>12214</v>
      </c>
      <c r="E13" s="665">
        <f>'Schedule 3B_Income_Eastern'!E13+'Schedule 3C_Income_Western'!E13+'Schedule 3D_Income_The Cape'!E13</f>
        <v>10983</v>
      </c>
      <c r="F13" s="665">
        <f>'Schedule 3B_Income_Eastern'!F13+'Schedule 3C_Income_Western'!F13+'Schedule 3D_Income_The Cape'!F13</f>
        <v>0</v>
      </c>
      <c r="G13" s="665">
        <f>'Schedule 3B_Income_Eastern'!G13+'Schedule 3C_Income_Western'!G13+'Schedule 3D_Income_The Cape'!G13</f>
        <v>38363</v>
      </c>
      <c r="H13" s="665">
        <f>'Schedule 3B_Income_Eastern'!H13+'Schedule 3C_Income_Western'!H13+'Schedule 3D_Income_The Cape'!H13</f>
        <v>15166</v>
      </c>
      <c r="I13" s="665">
        <f>'Schedule 3B_Income_Eastern'!I13+'Schedule 3C_Income_Western'!I13+'Schedule 3D_Income_The Cape'!I13</f>
        <v>12214</v>
      </c>
      <c r="J13" s="665">
        <f>'Schedule 3B_Income_Eastern'!J13+'Schedule 3C_Income_Western'!J13+'Schedule 3D_Income_The Cape'!J13</f>
        <v>10983</v>
      </c>
      <c r="K13" s="665">
        <f>'Schedule 3B_Income_Eastern'!K13+'Schedule 3C_Income_Western'!K13+'Schedule 3D_Income_The Cape'!K13</f>
        <v>0</v>
      </c>
      <c r="L13" s="665">
        <f>'Schedule 3B_Income_Eastern'!L13+'Schedule 3C_Income_Western'!L13+'Schedule 3D_Income_The Cape'!L13</f>
        <v>38363</v>
      </c>
      <c r="M13" s="665">
        <f>'Schedule 3B_Income_Eastern'!M13+'Schedule 3C_Income_Western'!M13+'Schedule 3D_Income_The Cape'!M13</f>
        <v>38363</v>
      </c>
      <c r="N13" s="135"/>
      <c r="O13" s="665">
        <f>'Schedule 3B_Income_Eastern'!O13+'Schedule 3C_Income_Western'!O13+'Schedule 3D_Income_The Cape'!O13</f>
        <v>17042</v>
      </c>
      <c r="P13" s="665">
        <f>'Schedule 3B_Income_Eastern'!P13+'Schedule 3C_Income_Western'!P13+'Schedule 3D_Income_The Cape'!P13</f>
        <v>15883</v>
      </c>
      <c r="Q13" s="665">
        <f>'Schedule 3B_Income_Eastern'!Q13+'Schedule 3C_Income_Western'!Q13+'Schedule 3D_Income_The Cape'!Q13</f>
        <v>14981</v>
      </c>
      <c r="R13" s="665">
        <f>'Schedule 3B_Income_Eastern'!R13+'Schedule 3C_Income_Western'!R13+'Schedule 3D_Income_The Cape'!R13</f>
        <v>0</v>
      </c>
      <c r="S13" s="665">
        <f>'Schedule 3B_Income_Eastern'!S13+'Schedule 3C_Income_Western'!S13+'Schedule 3D_Income_The Cape'!S13</f>
        <v>47906</v>
      </c>
      <c r="T13" s="665">
        <f>'Schedule 3B_Income_Eastern'!T13+'Schedule 3C_Income_Western'!T13+'Schedule 3D_Income_The Cape'!T13</f>
        <v>17042</v>
      </c>
      <c r="U13" s="665">
        <f>'Schedule 3B_Income_Eastern'!U13+'Schedule 3C_Income_Western'!U13+'Schedule 3D_Income_The Cape'!U13</f>
        <v>15883</v>
      </c>
      <c r="V13" s="665">
        <f>'Schedule 3B_Income_Eastern'!V13+'Schedule 3C_Income_Western'!V13+'Schedule 3D_Income_The Cape'!V13</f>
        <v>14981</v>
      </c>
      <c r="W13" s="665">
        <f>'Schedule 3B_Income_Eastern'!W13+'Schedule 3C_Income_Western'!W13+'Schedule 3D_Income_The Cape'!W13</f>
        <v>0</v>
      </c>
      <c r="X13" s="665">
        <f>'Schedule 3B_Income_Eastern'!X13+'Schedule 3C_Income_Western'!X13+'Schedule 3D_Income_The Cape'!X13</f>
        <v>47906</v>
      </c>
      <c r="Y13" s="665">
        <f>'Schedule 3B_Income_Eastern'!Y13+'Schedule 3C_Income_Western'!Y13+'Schedule 3D_Income_The Cape'!Y13</f>
        <v>47906</v>
      </c>
      <c r="Z13" s="135"/>
      <c r="AA13" s="665">
        <f>'Schedule 3B_Income_Eastern'!AA13+'Schedule 3C_Income_Western'!AA13+'Schedule 3D_Income_The Cape'!AA13</f>
        <v>2602</v>
      </c>
      <c r="AB13" s="665">
        <f>'Schedule 3B_Income_Eastern'!AB13+'Schedule 3C_Income_Western'!AB13+'Schedule 3D_Income_The Cape'!AB13</f>
        <v>2385</v>
      </c>
      <c r="AC13" s="665">
        <f>'Schedule 3B_Income_Eastern'!AC13+'Schedule 3C_Income_Western'!AC13+'Schedule 3D_Income_The Cape'!AC13</f>
        <v>2335</v>
      </c>
      <c r="AD13" s="665">
        <f>'Schedule 3B_Income_Eastern'!AD13+'Schedule 3C_Income_Western'!AD13+'Schedule 3D_Income_The Cape'!AD13</f>
        <v>0</v>
      </c>
      <c r="AE13" s="665">
        <f>'Schedule 3B_Income_Eastern'!AE13+'Schedule 3C_Income_Western'!AE13+'Schedule 3D_Income_The Cape'!AE13</f>
        <v>7322</v>
      </c>
      <c r="AF13" s="665">
        <f>'Schedule 3B_Income_Eastern'!AF13+'Schedule 3C_Income_Western'!AF13+'Schedule 3D_Income_The Cape'!AF13</f>
        <v>2602</v>
      </c>
      <c r="AG13" s="665">
        <f>'Schedule 3B_Income_Eastern'!AG13+'Schedule 3C_Income_Western'!AG13+'Schedule 3D_Income_The Cape'!AG13</f>
        <v>2385</v>
      </c>
      <c r="AH13" s="665">
        <f>'Schedule 3B_Income_Eastern'!AH13+'Schedule 3C_Income_Western'!AH13+'Schedule 3D_Income_The Cape'!AH13</f>
        <v>2335</v>
      </c>
      <c r="AI13" s="665">
        <f>'Schedule 3B_Income_Eastern'!AI13+'Schedule 3C_Income_Western'!AI13+'Schedule 3D_Income_The Cape'!AI13</f>
        <v>0</v>
      </c>
      <c r="AJ13" s="665">
        <f>'Schedule 3B_Income_Eastern'!AJ13+'Schedule 3C_Income_Western'!AJ13+'Schedule 3D_Income_The Cape'!AJ13</f>
        <v>7322</v>
      </c>
      <c r="AK13" s="665">
        <f>'Schedule 3B_Income_Eastern'!AK13+'Schedule 3C_Income_Western'!AK13+'Schedule 3D_Income_The Cape'!AK13</f>
        <v>7322</v>
      </c>
      <c r="AL13" s="135"/>
      <c r="AM13" s="665">
        <f>'Schedule 3B_Income_Eastern'!AM13+'Schedule 3C_Income_Western'!AM13+'Schedule 3D_Income_The Cape'!AM13</f>
        <v>59123</v>
      </c>
      <c r="AN13" s="665">
        <f>'Schedule 3B_Income_Eastern'!AN13+'Schedule 3C_Income_Western'!AN13+'Schedule 3D_Income_The Cape'!AN13</f>
        <v>59717</v>
      </c>
      <c r="AO13" s="665">
        <f>'Schedule 3B_Income_Eastern'!AO13+'Schedule 3C_Income_Western'!AO13+'Schedule 3D_Income_The Cape'!AO13</f>
        <v>60425</v>
      </c>
      <c r="AP13" s="665">
        <f>'Schedule 3B_Income_Eastern'!AP13+'Schedule 3C_Income_Western'!AP13+'Schedule 3D_Income_The Cape'!AP13</f>
        <v>0</v>
      </c>
      <c r="AQ13" s="665">
        <f>'Schedule 3B_Income_Eastern'!AQ13+'Schedule 3C_Income_Western'!AQ13+'Schedule 3D_Income_The Cape'!AQ13</f>
        <v>179265</v>
      </c>
      <c r="AR13" s="665">
        <f>'Schedule 3B_Income_Eastern'!AR13+'Schedule 3C_Income_Western'!AR13+'Schedule 3D_Income_The Cape'!AR13</f>
        <v>59123</v>
      </c>
      <c r="AS13" s="665">
        <f>'Schedule 3B_Income_Eastern'!AS13+'Schedule 3C_Income_Western'!AS13+'Schedule 3D_Income_The Cape'!AS13</f>
        <v>59717</v>
      </c>
      <c r="AT13" s="665">
        <f>'Schedule 3B_Income_Eastern'!AT13+'Schedule 3C_Income_Western'!AT13+'Schedule 3D_Income_The Cape'!AT13</f>
        <v>60425</v>
      </c>
      <c r="AU13" s="665">
        <f>'Schedule 3B_Income_Eastern'!AU13+'Schedule 3C_Income_Western'!AU13+'Schedule 3D_Income_The Cape'!AU13</f>
        <v>0</v>
      </c>
      <c r="AV13" s="665">
        <f>'Schedule 3B_Income_Eastern'!AV13+'Schedule 3C_Income_Western'!AV13+'Schedule 3D_Income_The Cape'!AV13</f>
        <v>179265</v>
      </c>
      <c r="AW13" s="665">
        <f>'Schedule 3B_Income_Eastern'!AW13+'Schedule 3C_Income_Western'!AW13+'Schedule 3D_Income_The Cape'!AW13</f>
        <v>179265</v>
      </c>
      <c r="AX13" s="135"/>
      <c r="AY13" s="665">
        <f>'Schedule 3B_Income_Eastern'!AY13+'Schedule 3C_Income_Western'!AY13+'Schedule 3D_Income_The Cape'!AY13</f>
        <v>824</v>
      </c>
      <c r="AZ13" s="665">
        <f>'Schedule 3B_Income_Eastern'!AZ13+'Schedule 3C_Income_Western'!AZ13+'Schedule 3D_Income_The Cape'!AZ13</f>
        <v>856</v>
      </c>
      <c r="BA13" s="665">
        <f>'Schedule 3B_Income_Eastern'!BA13+'Schedule 3C_Income_Western'!BA13+'Schedule 3D_Income_The Cape'!BA13</f>
        <v>870</v>
      </c>
      <c r="BB13" s="665">
        <f>'Schedule 3B_Income_Eastern'!BB13+'Schedule 3C_Income_Western'!BB13+'Schedule 3D_Income_The Cape'!BB13</f>
        <v>0</v>
      </c>
      <c r="BC13" s="665">
        <f>'Schedule 3B_Income_Eastern'!BC13+'Schedule 3C_Income_Western'!BC13+'Schedule 3D_Income_The Cape'!BC13</f>
        <v>2550</v>
      </c>
      <c r="BD13" s="665">
        <f>'Schedule 3B_Income_Eastern'!BD13+'Schedule 3C_Income_Western'!BD13+'Schedule 3D_Income_The Cape'!BD13</f>
        <v>824</v>
      </c>
      <c r="BE13" s="665">
        <f>'Schedule 3B_Income_Eastern'!BE13+'Schedule 3C_Income_Western'!BE13+'Schedule 3D_Income_The Cape'!BE13</f>
        <v>856</v>
      </c>
      <c r="BF13" s="665">
        <f>'Schedule 3B_Income_Eastern'!BF13+'Schedule 3C_Income_Western'!BF13+'Schedule 3D_Income_The Cape'!BF13</f>
        <v>870</v>
      </c>
      <c r="BG13" s="665">
        <f>'Schedule 3B_Income_Eastern'!BG13+'Schedule 3C_Income_Western'!BG13+'Schedule 3D_Income_The Cape'!BG13</f>
        <v>0</v>
      </c>
      <c r="BH13" s="665">
        <f>'Schedule 3B_Income_Eastern'!BH13+'Schedule 3C_Income_Western'!BH13+'Schedule 3D_Income_The Cape'!BH13</f>
        <v>2550</v>
      </c>
      <c r="BI13" s="665">
        <f>'Schedule 3B_Income_Eastern'!BI13+'Schedule 3C_Income_Western'!BI13+'Schedule 3D_Income_The Cape'!BI13</f>
        <v>2550</v>
      </c>
      <c r="BJ13" s="135"/>
      <c r="BK13" s="665">
        <f>'Schedule 3B_Income_Eastern'!BK13+'Schedule 3C_Income_Western'!BK13+'Schedule 3D_Income_The Cape'!BK13</f>
        <v>0</v>
      </c>
      <c r="BL13" s="665">
        <f>'Schedule 3B_Income_Eastern'!BL13+'Schedule 3C_Income_Western'!BL13+'Schedule 3D_Income_The Cape'!BL13</f>
        <v>0</v>
      </c>
      <c r="BM13" s="665">
        <f>'Schedule 3B_Income_Eastern'!BM13+'Schedule 3C_Income_Western'!BM13+'Schedule 3D_Income_The Cape'!BM13</f>
        <v>0</v>
      </c>
      <c r="BN13" s="665">
        <f>'Schedule 3B_Income_Eastern'!BN13+'Schedule 3C_Income_Western'!BN13+'Schedule 3D_Income_The Cape'!BN13</f>
        <v>0</v>
      </c>
      <c r="BO13" s="665">
        <f>'Schedule 3B_Income_Eastern'!BO13+'Schedule 3C_Income_Western'!BO13+'Schedule 3D_Income_The Cape'!BO13</f>
        <v>0</v>
      </c>
      <c r="BP13" s="665">
        <f>'Schedule 3B_Income_Eastern'!BP13+'Schedule 3C_Income_Western'!BP13+'Schedule 3D_Income_The Cape'!BP13</f>
        <v>0</v>
      </c>
      <c r="BQ13" s="665">
        <f>'Schedule 3B_Income_Eastern'!BQ13+'Schedule 3C_Income_Western'!BQ13+'Schedule 3D_Income_The Cape'!BQ13</f>
        <v>0</v>
      </c>
      <c r="BR13" s="665">
        <f>'Schedule 3B_Income_Eastern'!BR13+'Schedule 3C_Income_Western'!BR13+'Schedule 3D_Income_The Cape'!BR13</f>
        <v>0</v>
      </c>
      <c r="BS13" s="665">
        <f>'Schedule 3B_Income_Eastern'!BS13+'Schedule 3C_Income_Western'!BS13+'Schedule 3D_Income_The Cape'!BS13</f>
        <v>0</v>
      </c>
      <c r="BT13" s="665">
        <f>'Schedule 3B_Income_Eastern'!BT13+'Schedule 3C_Income_Western'!BT13+'Schedule 3D_Income_The Cape'!BT13</f>
        <v>0</v>
      </c>
      <c r="BU13" s="665">
        <f>'Schedule 3B_Income_Eastern'!BU13+'Schedule 3C_Income_Western'!BU13+'Schedule 3D_Income_The Cape'!BU13</f>
        <v>0</v>
      </c>
      <c r="BV13" s="135"/>
      <c r="BW13" s="665">
        <f>'Schedule 3B_Income_Eastern'!BW13+'Schedule 3C_Income_Western'!BW13+'Schedule 3D_Income_The Cape'!BW13</f>
        <v>845</v>
      </c>
      <c r="BX13" s="665">
        <f>'Schedule 3B_Income_Eastern'!BX13+'Schedule 3C_Income_Western'!BX13+'Schedule 3D_Income_The Cape'!BX13</f>
        <v>819</v>
      </c>
      <c r="BY13" s="665">
        <f>'Schedule 3B_Income_Eastern'!BY13+'Schedule 3C_Income_Western'!BY13+'Schedule 3D_Income_The Cape'!BY13</f>
        <v>819</v>
      </c>
      <c r="BZ13" s="665">
        <f>'Schedule 3B_Income_Eastern'!BZ13+'Schedule 3C_Income_Western'!BZ13+'Schedule 3D_Income_The Cape'!BZ13</f>
        <v>0</v>
      </c>
      <c r="CA13" s="665">
        <f>'Schedule 3B_Income_Eastern'!CA13+'Schedule 3C_Income_Western'!CA13+'Schedule 3D_Income_The Cape'!CA13</f>
        <v>2483</v>
      </c>
      <c r="CB13" s="665">
        <f>'Schedule 3B_Income_Eastern'!CB13+'Schedule 3C_Income_Western'!CB13+'Schedule 3D_Income_The Cape'!CB13</f>
        <v>845</v>
      </c>
      <c r="CC13" s="665">
        <f>'Schedule 3B_Income_Eastern'!CC13+'Schedule 3C_Income_Western'!CC13+'Schedule 3D_Income_The Cape'!CC13</f>
        <v>819</v>
      </c>
      <c r="CD13" s="665">
        <f>'Schedule 3B_Income_Eastern'!CD13+'Schedule 3C_Income_Western'!CD13+'Schedule 3D_Income_The Cape'!CD13</f>
        <v>819</v>
      </c>
      <c r="CE13" s="665">
        <f>'Schedule 3B_Income_Eastern'!CE13+'Schedule 3C_Income_Western'!CE13+'Schedule 3D_Income_The Cape'!CE13</f>
        <v>0</v>
      </c>
      <c r="CF13" s="665">
        <f>'Schedule 3B_Income_Eastern'!CF13+'Schedule 3C_Income_Western'!CF13+'Schedule 3D_Income_The Cape'!CF13</f>
        <v>2483</v>
      </c>
      <c r="CG13" s="665">
        <f>'Schedule 3B_Income_Eastern'!CG13+'Schedule 3C_Income_Western'!CG13+'Schedule 3D_Income_The Cape'!CG13</f>
        <v>2483</v>
      </c>
      <c r="CH13" s="135"/>
      <c r="CI13" s="665">
        <f>'Schedule 3B_Income_Eastern'!CI13+'Schedule 3C_Income_Western'!CI13+'Schedule 3D_Income_The Cape'!CI13</f>
        <v>95602</v>
      </c>
      <c r="CJ13" s="665">
        <f>'Schedule 3B_Income_Eastern'!CJ13+'Schedule 3C_Income_Western'!CJ13+'Schedule 3D_Income_The Cape'!CJ13</f>
        <v>91874</v>
      </c>
      <c r="CK13" s="665">
        <f>'Schedule 3B_Income_Eastern'!CK13+'Schedule 3C_Income_Western'!CK13+'Schedule 3D_Income_The Cape'!CK13</f>
        <v>90413</v>
      </c>
      <c r="CL13" s="665">
        <f>'Schedule 3B_Income_Eastern'!CL13+'Schedule 3C_Income_Western'!CL13+'Schedule 3D_Income_The Cape'!CL13</f>
        <v>0</v>
      </c>
      <c r="CM13" s="662">
        <f>SUM(CI13:CL13)</f>
        <v>277889</v>
      </c>
      <c r="CN13" s="665">
        <f>'Schedule 3B_Income_Eastern'!CN13+'Schedule 3C_Income_Western'!CN13+'Schedule 3D_Income_The Cape'!CN13</f>
        <v>95602</v>
      </c>
      <c r="CO13" s="665">
        <f>'Schedule 3B_Income_Eastern'!CO13+'Schedule 3C_Income_Western'!CO13+'Schedule 3D_Income_The Cape'!CO13</f>
        <v>91874</v>
      </c>
      <c r="CP13" s="665">
        <f>'Schedule 3B_Income_Eastern'!CP13+'Schedule 3C_Income_Western'!CP13+'Schedule 3D_Income_The Cape'!CP13</f>
        <v>90413</v>
      </c>
      <c r="CQ13" s="665">
        <f>'Schedule 3B_Income_Eastern'!CQ13+'Schedule 3C_Income_Western'!CQ13+'Schedule 3D_Income_The Cape'!CQ13</f>
        <v>0</v>
      </c>
      <c r="CR13" s="662">
        <f>SUM(CN13:CQ13)</f>
        <v>277889</v>
      </c>
      <c r="CS13" s="665">
        <f>'Schedule 3B_Income_Eastern'!CS13+'Schedule 3C_Income_Western'!CS13+'Schedule 3D_Income_The Cape'!CS13</f>
        <v>95602</v>
      </c>
      <c r="CT13" s="665">
        <f>'Schedule 3B_Income_Eastern'!CT13+'Schedule 3C_Income_Western'!CT13+'Schedule 3D_Income_The Cape'!CT13</f>
        <v>91874</v>
      </c>
      <c r="CU13" s="665">
        <f>'Schedule 3B_Income_Eastern'!CU13+'Schedule 3C_Income_Western'!CU13+'Schedule 3D_Income_The Cape'!CU13</f>
        <v>90413</v>
      </c>
      <c r="CV13" s="665">
        <f>'Schedule 3B_Income_Eastern'!CV13+'Schedule 3C_Income_Western'!CV13+'Schedule 3D_Income_The Cape'!CV13</f>
        <v>0</v>
      </c>
      <c r="CW13" s="662">
        <f>SUM(CS13:CV13)</f>
        <v>277889</v>
      </c>
    </row>
    <row r="14" spans="1:103" ht="15.75" customHeight="1" x14ac:dyDescent="0.2">
      <c r="A14" s="19" t="s">
        <v>71</v>
      </c>
      <c r="B14" s="192"/>
      <c r="C14" s="96"/>
      <c r="D14" s="96"/>
      <c r="E14" s="96"/>
      <c r="F14" s="96"/>
      <c r="G14" s="386"/>
      <c r="H14" s="387"/>
      <c r="I14" s="96"/>
      <c r="J14" s="96"/>
      <c r="K14" s="96"/>
      <c r="L14" s="96"/>
      <c r="M14" s="388"/>
      <c r="N14" s="192"/>
      <c r="O14" s="96"/>
      <c r="P14" s="96"/>
      <c r="Q14" s="96"/>
      <c r="R14" s="96"/>
      <c r="S14" s="386"/>
      <c r="T14" s="387"/>
      <c r="U14" s="96"/>
      <c r="V14" s="96"/>
      <c r="W14" s="96"/>
      <c r="X14" s="96"/>
      <c r="Y14" s="388"/>
      <c r="Z14" s="192"/>
      <c r="AA14" s="96"/>
      <c r="AB14" s="96"/>
      <c r="AC14" s="96"/>
      <c r="AD14" s="96"/>
      <c r="AE14" s="386"/>
      <c r="AF14" s="387"/>
      <c r="AG14" s="96"/>
      <c r="AH14" s="96"/>
      <c r="AI14" s="96"/>
      <c r="AJ14" s="96"/>
      <c r="AK14" s="388"/>
      <c r="AL14" s="192"/>
      <c r="AM14" s="96"/>
      <c r="AN14" s="96"/>
      <c r="AO14" s="96"/>
      <c r="AP14" s="96"/>
      <c r="AQ14" s="386"/>
      <c r="AR14" s="387"/>
      <c r="AS14" s="96"/>
      <c r="AT14" s="96"/>
      <c r="AU14" s="96"/>
      <c r="AV14" s="96"/>
      <c r="AW14" s="388"/>
      <c r="AX14" s="192"/>
      <c r="AY14" s="96"/>
      <c r="AZ14" s="96"/>
      <c r="BA14" s="96"/>
      <c r="BB14" s="96"/>
      <c r="BC14" s="386"/>
      <c r="BD14" s="387"/>
      <c r="BE14" s="96"/>
      <c r="BF14" s="96"/>
      <c r="BG14" s="96"/>
      <c r="BH14" s="96"/>
      <c r="BI14" s="388"/>
      <c r="BJ14" s="192"/>
      <c r="BK14" s="96"/>
      <c r="BL14" s="96"/>
      <c r="BM14" s="96"/>
      <c r="BN14" s="96"/>
      <c r="BO14" s="386"/>
      <c r="BP14" s="387"/>
      <c r="BQ14" s="96"/>
      <c r="BR14" s="96"/>
      <c r="BS14" s="96"/>
      <c r="BT14" s="96"/>
      <c r="BU14" s="388"/>
      <c r="BV14" s="192"/>
      <c r="BW14" s="96"/>
      <c r="BX14" s="96"/>
      <c r="BY14" s="96"/>
      <c r="BZ14" s="96"/>
      <c r="CA14" s="386"/>
      <c r="CB14" s="387"/>
      <c r="CC14" s="96"/>
      <c r="CD14" s="96"/>
      <c r="CE14" s="96"/>
      <c r="CF14" s="96"/>
      <c r="CG14" s="388"/>
      <c r="CH14" s="192"/>
      <c r="CI14" s="198"/>
      <c r="CJ14" s="198"/>
      <c r="CK14" s="198"/>
      <c r="CL14" s="198"/>
      <c r="CM14" s="192"/>
      <c r="CN14" s="198"/>
      <c r="CO14" s="198"/>
      <c r="CP14" s="198"/>
      <c r="CQ14" s="198"/>
      <c r="CR14" s="192"/>
      <c r="CS14" s="198"/>
      <c r="CT14" s="198"/>
      <c r="CU14" s="198"/>
      <c r="CV14" s="198"/>
      <c r="CW14" s="192"/>
    </row>
    <row r="15" spans="1:103" ht="15.75" customHeight="1" x14ac:dyDescent="0.2">
      <c r="A15" s="130" t="s">
        <v>195</v>
      </c>
      <c r="B15" s="225">
        <v>1</v>
      </c>
      <c r="C15" s="665">
        <f>'Schedule 3B_Income_Eastern'!C15+'Schedule 3C_Income_Western'!C15+'Schedule 3D_Income_The Cape'!C15</f>
        <v>4894983.4433521759</v>
      </c>
      <c r="D15" s="665">
        <f>'Schedule 3B_Income_Eastern'!D15+'Schedule 3C_Income_Western'!D15+'Schedule 3D_Income_The Cape'!D15</f>
        <v>4062002.3555718223</v>
      </c>
      <c r="E15" s="665">
        <f>'Schedule 3B_Income_Eastern'!E15+'Schedule 3C_Income_Western'!E15+'Schedule 3D_Income_The Cape'!E15</f>
        <v>3800222.3851862289</v>
      </c>
      <c r="F15" s="665">
        <f>'Schedule 3B_Income_Eastern'!F15+'Schedule 3C_Income_Western'!F15+'Schedule 3D_Income_The Cape'!F15</f>
        <v>0</v>
      </c>
      <c r="G15" s="665">
        <f>'Schedule 3B_Income_Eastern'!G15+'Schedule 3C_Income_Western'!G15+'Schedule 3D_Income_The Cape'!G15</f>
        <v>12757208.184110224</v>
      </c>
      <c r="H15" s="665">
        <f>'Schedule 3B_Income_Eastern'!H15+'Schedule 3C_Income_Western'!H15+'Schedule 3D_Income_The Cape'!H15</f>
        <v>0</v>
      </c>
      <c r="I15" s="665">
        <f>'Schedule 3B_Income_Eastern'!I15+'Schedule 3C_Income_Western'!I15+'Schedule 3D_Income_The Cape'!I15</f>
        <v>0</v>
      </c>
      <c r="J15" s="665">
        <f>'Schedule 3B_Income_Eastern'!J15+'Schedule 3C_Income_Western'!J15+'Schedule 3D_Income_The Cape'!J15</f>
        <v>0</v>
      </c>
      <c r="K15" s="665">
        <f>'Schedule 3B_Income_Eastern'!K15+'Schedule 3C_Income_Western'!K15+'Schedule 3D_Income_The Cape'!K15</f>
        <v>0</v>
      </c>
      <c r="L15" s="665">
        <f>'Schedule 3B_Income_Eastern'!L15+'Schedule 3C_Income_Western'!L15+'Schedule 3D_Income_The Cape'!L15</f>
        <v>0</v>
      </c>
      <c r="M15" s="665">
        <f>'Schedule 3B_Income_Eastern'!M15+'Schedule 3C_Income_Western'!M15+'Schedule 3D_Income_The Cape'!M15</f>
        <v>12757208.184110224</v>
      </c>
      <c r="N15" s="225">
        <v>1</v>
      </c>
      <c r="O15" s="665">
        <f>'Schedule 3B_Income_Eastern'!O15+'Schedule 3C_Income_Western'!O15+'Schedule 3D_Income_The Cape'!O15</f>
        <v>13166151.021347255</v>
      </c>
      <c r="P15" s="665">
        <f>'Schedule 3B_Income_Eastern'!P15+'Schedule 3C_Income_Western'!P15+'Schedule 3D_Income_The Cape'!P15</f>
        <v>12258890.080516513</v>
      </c>
      <c r="Q15" s="665">
        <f>'Schedule 3B_Income_Eastern'!Q15+'Schedule 3C_Income_Western'!Q15+'Schedule 3D_Income_The Cape'!Q15</f>
        <v>11602599.418026311</v>
      </c>
      <c r="R15" s="665">
        <f>'Schedule 3B_Income_Eastern'!R15+'Schedule 3C_Income_Western'!R15+'Schedule 3D_Income_The Cape'!R15</f>
        <v>0</v>
      </c>
      <c r="S15" s="665">
        <f>'Schedule 3B_Income_Eastern'!S15+'Schedule 3C_Income_Western'!S15+'Schedule 3D_Income_The Cape'!S15</f>
        <v>37027640.519890077</v>
      </c>
      <c r="T15" s="665">
        <f>'Schedule 3B_Income_Eastern'!T15+'Schedule 3C_Income_Western'!T15+'Schedule 3D_Income_The Cape'!T15</f>
        <v>0</v>
      </c>
      <c r="U15" s="665">
        <f>'Schedule 3B_Income_Eastern'!U15+'Schedule 3C_Income_Western'!U15+'Schedule 3D_Income_The Cape'!U15</f>
        <v>0</v>
      </c>
      <c r="V15" s="665">
        <f>'Schedule 3B_Income_Eastern'!V15+'Schedule 3C_Income_Western'!V15+'Schedule 3D_Income_The Cape'!V15</f>
        <v>0</v>
      </c>
      <c r="W15" s="665">
        <f>'Schedule 3B_Income_Eastern'!W15+'Schedule 3C_Income_Western'!W15+'Schedule 3D_Income_The Cape'!W15</f>
        <v>0</v>
      </c>
      <c r="X15" s="665">
        <f>'Schedule 3B_Income_Eastern'!X15+'Schedule 3C_Income_Western'!X15+'Schedule 3D_Income_The Cape'!X15</f>
        <v>0</v>
      </c>
      <c r="Y15" s="665">
        <f>'Schedule 3B_Income_Eastern'!Y15+'Schedule 3C_Income_Western'!Y15+'Schedule 3D_Income_The Cape'!Y15</f>
        <v>37027640.519890077</v>
      </c>
      <c r="Z15" s="225">
        <v>1</v>
      </c>
      <c r="AA15" s="665">
        <f>'Schedule 3B_Income_Eastern'!AA15+'Schedule 3C_Income_Western'!AA15+'Schedule 3D_Income_The Cape'!AA15</f>
        <v>3385022.7402088568</v>
      </c>
      <c r="AB15" s="665">
        <f>'Schedule 3B_Income_Eastern'!AB15+'Schedule 3C_Income_Western'!AB15+'Schedule 3D_Income_The Cape'!AB15</f>
        <v>3100030.3076034756</v>
      </c>
      <c r="AC15" s="665">
        <f>'Schedule 3B_Income_Eastern'!AC15+'Schedule 3C_Income_Western'!AC15+'Schedule 3D_Income_The Cape'!AC15</f>
        <v>3037305.9725823635</v>
      </c>
      <c r="AD15" s="665">
        <f>'Schedule 3B_Income_Eastern'!AD15+'Schedule 3C_Income_Western'!AD15+'Schedule 3D_Income_The Cape'!AD15</f>
        <v>0</v>
      </c>
      <c r="AE15" s="665">
        <f>'Schedule 3B_Income_Eastern'!AE15+'Schedule 3C_Income_Western'!AE15+'Schedule 3D_Income_The Cape'!AE15</f>
        <v>9522359.0203946959</v>
      </c>
      <c r="AF15" s="665">
        <f>'Schedule 3B_Income_Eastern'!AF15+'Schedule 3C_Income_Western'!AF15+'Schedule 3D_Income_The Cape'!AF15</f>
        <v>0</v>
      </c>
      <c r="AG15" s="665">
        <f>'Schedule 3B_Income_Eastern'!AG15+'Schedule 3C_Income_Western'!AG15+'Schedule 3D_Income_The Cape'!AG15</f>
        <v>0</v>
      </c>
      <c r="AH15" s="665">
        <f>'Schedule 3B_Income_Eastern'!AH15+'Schedule 3C_Income_Western'!AH15+'Schedule 3D_Income_The Cape'!AH15</f>
        <v>0</v>
      </c>
      <c r="AI15" s="665">
        <f>'Schedule 3B_Income_Eastern'!AI15+'Schedule 3C_Income_Western'!AI15+'Schedule 3D_Income_The Cape'!AI15</f>
        <v>0</v>
      </c>
      <c r="AJ15" s="665">
        <f>'Schedule 3B_Income_Eastern'!AJ15+'Schedule 3C_Income_Western'!AJ15+'Schedule 3D_Income_The Cape'!AJ15</f>
        <v>0</v>
      </c>
      <c r="AK15" s="665">
        <f>'Schedule 3B_Income_Eastern'!AK15+'Schedule 3C_Income_Western'!AK15+'Schedule 3D_Income_The Cape'!AK15</f>
        <v>9522359.0203946959</v>
      </c>
      <c r="AL15" s="225">
        <v>1</v>
      </c>
      <c r="AM15" s="665">
        <f>'Schedule 3B_Income_Eastern'!AM15+'Schedule 3C_Income_Western'!AM15+'Schedule 3D_Income_The Cape'!AM15</f>
        <v>161231378.73317787</v>
      </c>
      <c r="AN15" s="665">
        <f>'Schedule 3B_Income_Eastern'!AN15+'Schedule 3C_Income_Western'!AN15+'Schedule 3D_Income_The Cape'!AN15</f>
        <v>162385372.18856713</v>
      </c>
      <c r="AO15" s="665">
        <f>'Schedule 3B_Income_Eastern'!AO15+'Schedule 3C_Income_Western'!AO15+'Schedule 3D_Income_The Cape'!AO15</f>
        <v>165046534.21173763</v>
      </c>
      <c r="AP15" s="665">
        <f>'Schedule 3B_Income_Eastern'!AP15+'Schedule 3C_Income_Western'!AP15+'Schedule 3D_Income_The Cape'!AP15</f>
        <v>0</v>
      </c>
      <c r="AQ15" s="665">
        <f>'Schedule 3B_Income_Eastern'!AQ15+'Schedule 3C_Income_Western'!AQ15+'Schedule 3D_Income_The Cape'!AQ15</f>
        <v>488663285.13348264</v>
      </c>
      <c r="AR15" s="665">
        <f>'Schedule 3B_Income_Eastern'!AR15+'Schedule 3C_Income_Western'!AR15+'Schedule 3D_Income_The Cape'!AR15</f>
        <v>0</v>
      </c>
      <c r="AS15" s="665">
        <f>'Schedule 3B_Income_Eastern'!AS15+'Schedule 3C_Income_Western'!AS15+'Schedule 3D_Income_The Cape'!AS15</f>
        <v>0</v>
      </c>
      <c r="AT15" s="665">
        <f>'Schedule 3B_Income_Eastern'!AT15+'Schedule 3C_Income_Western'!AT15+'Schedule 3D_Income_The Cape'!AT15</f>
        <v>0</v>
      </c>
      <c r="AU15" s="665">
        <f>'Schedule 3B_Income_Eastern'!AU15+'Schedule 3C_Income_Western'!AU15+'Schedule 3D_Income_The Cape'!AU15</f>
        <v>0</v>
      </c>
      <c r="AV15" s="665">
        <f>'Schedule 3B_Income_Eastern'!AV15+'Schedule 3C_Income_Western'!AV15+'Schedule 3D_Income_The Cape'!AV15</f>
        <v>0</v>
      </c>
      <c r="AW15" s="665">
        <f>'Schedule 3B_Income_Eastern'!AW15+'Schedule 3C_Income_Western'!AW15+'Schedule 3D_Income_The Cape'!AW15</f>
        <v>488663285.13348264</v>
      </c>
      <c r="AX15" s="225">
        <v>1</v>
      </c>
      <c r="AY15" s="665">
        <f>'Schedule 3B_Income_Eastern'!AY15+'Schedule 3C_Income_Western'!AY15+'Schedule 3D_Income_The Cape'!AY15</f>
        <v>6722423.0418816209</v>
      </c>
      <c r="AZ15" s="665">
        <f>'Schedule 3B_Income_Eastern'!AZ15+'Schedule 3C_Income_Western'!AZ15+'Schedule 3D_Income_The Cape'!AZ15</f>
        <v>6971304.7950346554</v>
      </c>
      <c r="BA15" s="665">
        <f>'Schedule 3B_Income_Eastern'!BA15+'Schedule 3C_Income_Western'!BA15+'Schedule 3D_Income_The Cape'!BA15</f>
        <v>7116657.8331834627</v>
      </c>
      <c r="BB15" s="665">
        <f>'Schedule 3B_Income_Eastern'!BB15+'Schedule 3C_Income_Western'!BB15+'Schedule 3D_Income_The Cape'!BB15</f>
        <v>0</v>
      </c>
      <c r="BC15" s="665">
        <f>'Schedule 3B_Income_Eastern'!BC15+'Schedule 3C_Income_Western'!BC15+'Schedule 3D_Income_The Cape'!BC15</f>
        <v>20810385.670099739</v>
      </c>
      <c r="BD15" s="665">
        <f>'Schedule 3B_Income_Eastern'!BD15+'Schedule 3C_Income_Western'!BD15+'Schedule 3D_Income_The Cape'!BD15</f>
        <v>0</v>
      </c>
      <c r="BE15" s="665">
        <f>'Schedule 3B_Income_Eastern'!BE15+'Schedule 3C_Income_Western'!BE15+'Schedule 3D_Income_The Cape'!BE15</f>
        <v>0</v>
      </c>
      <c r="BF15" s="665">
        <f>'Schedule 3B_Income_Eastern'!BF15+'Schedule 3C_Income_Western'!BF15+'Schedule 3D_Income_The Cape'!BF15</f>
        <v>0</v>
      </c>
      <c r="BG15" s="665">
        <f>'Schedule 3B_Income_Eastern'!BG15+'Schedule 3C_Income_Western'!BG15+'Schedule 3D_Income_The Cape'!BG15</f>
        <v>0</v>
      </c>
      <c r="BH15" s="665">
        <f>'Schedule 3B_Income_Eastern'!BH15+'Schedule 3C_Income_Western'!BH15+'Schedule 3D_Income_The Cape'!BH15</f>
        <v>0</v>
      </c>
      <c r="BI15" s="665">
        <f>'Schedule 3B_Income_Eastern'!BI15+'Schedule 3C_Income_Western'!BI15+'Schedule 3D_Income_The Cape'!BI15</f>
        <v>20810385.670099739</v>
      </c>
      <c r="BJ15" s="225">
        <v>1</v>
      </c>
      <c r="BK15" s="665">
        <f>'Schedule 3B_Income_Eastern'!BK15+'Schedule 3C_Income_Western'!BK15+'Schedule 3D_Income_The Cape'!BK15</f>
        <v>0</v>
      </c>
      <c r="BL15" s="665">
        <f>'Schedule 3B_Income_Eastern'!BL15+'Schedule 3C_Income_Western'!BL15+'Schedule 3D_Income_The Cape'!BL15</f>
        <v>0</v>
      </c>
      <c r="BM15" s="665">
        <f>'Schedule 3B_Income_Eastern'!BM15+'Schedule 3C_Income_Western'!BM15+'Schedule 3D_Income_The Cape'!BM15</f>
        <v>0</v>
      </c>
      <c r="BN15" s="665">
        <f>'Schedule 3B_Income_Eastern'!BN15+'Schedule 3C_Income_Western'!BN15+'Schedule 3D_Income_The Cape'!BN15</f>
        <v>0</v>
      </c>
      <c r="BO15" s="665">
        <f>'Schedule 3B_Income_Eastern'!BO15+'Schedule 3C_Income_Western'!BO15+'Schedule 3D_Income_The Cape'!BO15</f>
        <v>0</v>
      </c>
      <c r="BP15" s="665">
        <f>'Schedule 3B_Income_Eastern'!BP15+'Schedule 3C_Income_Western'!BP15+'Schedule 3D_Income_The Cape'!BP15</f>
        <v>0</v>
      </c>
      <c r="BQ15" s="665">
        <f>'Schedule 3B_Income_Eastern'!BQ15+'Schedule 3C_Income_Western'!BQ15+'Schedule 3D_Income_The Cape'!BQ15</f>
        <v>0</v>
      </c>
      <c r="BR15" s="665">
        <f>'Schedule 3B_Income_Eastern'!BR15+'Schedule 3C_Income_Western'!BR15+'Schedule 3D_Income_The Cape'!BR15</f>
        <v>0</v>
      </c>
      <c r="BS15" s="665">
        <f>'Schedule 3B_Income_Eastern'!BS15+'Schedule 3C_Income_Western'!BS15+'Schedule 3D_Income_The Cape'!BS15</f>
        <v>0</v>
      </c>
      <c r="BT15" s="665">
        <f>'Schedule 3B_Income_Eastern'!BT15+'Schedule 3C_Income_Western'!BT15+'Schedule 3D_Income_The Cape'!BT15</f>
        <v>0</v>
      </c>
      <c r="BU15" s="665">
        <f>'Schedule 3B_Income_Eastern'!BU15+'Schedule 3C_Income_Western'!BU15+'Schedule 3D_Income_The Cape'!BU15</f>
        <v>0</v>
      </c>
      <c r="BV15" s="225">
        <v>1</v>
      </c>
      <c r="BW15" s="665">
        <f>'Schedule 3B_Income_Eastern'!BW15+'Schedule 3C_Income_Western'!BW15+'Schedule 3D_Income_The Cape'!BW15</f>
        <v>9245317.2484971657</v>
      </c>
      <c r="BX15" s="665">
        <f>'Schedule 3B_Income_Eastern'!BX15+'Schedule 3C_Income_Western'!BX15+'Schedule 3D_Income_The Cape'!BX15</f>
        <v>8890884.6300677005</v>
      </c>
      <c r="BY15" s="665">
        <f>'Schedule 3B_Income_Eastern'!BY15+'Schedule 3C_Income_Western'!BY15+'Schedule 3D_Income_The Cape'!BY15</f>
        <v>8840449.0434578676</v>
      </c>
      <c r="BZ15" s="665">
        <f>'Schedule 3B_Income_Eastern'!BZ15+'Schedule 3C_Income_Western'!BZ15+'Schedule 3D_Income_The Cape'!BZ15</f>
        <v>0</v>
      </c>
      <c r="CA15" s="665">
        <f>'Schedule 3B_Income_Eastern'!CA15+'Schedule 3C_Income_Western'!CA15+'Schedule 3D_Income_The Cape'!CA15</f>
        <v>26976650.922022734</v>
      </c>
      <c r="CB15" s="665">
        <f>'Schedule 3B_Income_Eastern'!CB15+'Schedule 3C_Income_Western'!CB15+'Schedule 3D_Income_The Cape'!CB15</f>
        <v>0</v>
      </c>
      <c r="CC15" s="665">
        <f>'Schedule 3B_Income_Eastern'!CC15+'Schedule 3C_Income_Western'!CC15+'Schedule 3D_Income_The Cape'!CC15</f>
        <v>0</v>
      </c>
      <c r="CD15" s="665">
        <f>'Schedule 3B_Income_Eastern'!CD15+'Schedule 3C_Income_Western'!CD15+'Schedule 3D_Income_The Cape'!CD15</f>
        <v>0</v>
      </c>
      <c r="CE15" s="665">
        <f>'Schedule 3B_Income_Eastern'!CE15+'Schedule 3C_Income_Western'!CE15+'Schedule 3D_Income_The Cape'!CE15</f>
        <v>0</v>
      </c>
      <c r="CF15" s="665">
        <f>'Schedule 3B_Income_Eastern'!CF15+'Schedule 3C_Income_Western'!CF15+'Schedule 3D_Income_The Cape'!CF15</f>
        <v>0</v>
      </c>
      <c r="CG15" s="665">
        <f>'Schedule 3B_Income_Eastern'!CG15+'Schedule 3C_Income_Western'!CG15+'Schedule 3D_Income_The Cape'!CG15</f>
        <v>26976650.922022734</v>
      </c>
      <c r="CH15" s="225">
        <v>1</v>
      </c>
      <c r="CI15" s="665">
        <f>'Schedule 3B_Income_Eastern'!CI15+'Schedule 3C_Income_Western'!CI15+'Schedule 3D_Income_The Cape'!CI15</f>
        <v>198645276.22846496</v>
      </c>
      <c r="CJ15" s="665">
        <f>'Schedule 3B_Income_Eastern'!CJ15+'Schedule 3C_Income_Western'!CJ15+'Schedule 3D_Income_The Cape'!CJ15</f>
        <v>197668484.35736132</v>
      </c>
      <c r="CK15" s="665">
        <f>'Schedule 3B_Income_Eastern'!CK15+'Schedule 3C_Income_Western'!CK15+'Schedule 3D_Income_The Cape'!CK15</f>
        <v>199443768.86417386</v>
      </c>
      <c r="CL15" s="665">
        <f>'Schedule 3B_Income_Eastern'!CL15+'Schedule 3C_Income_Western'!CL15+'Schedule 3D_Income_The Cape'!CL15</f>
        <v>0</v>
      </c>
      <c r="CM15" s="424">
        <f>SUM(CI15:CL15)</f>
        <v>595757529.45000017</v>
      </c>
      <c r="CN15" s="665">
        <f>'Schedule 3B_Income_Eastern'!CN15+'Schedule 3C_Income_Western'!CN15+'Schedule 3D_Income_The Cape'!CN15</f>
        <v>0</v>
      </c>
      <c r="CO15" s="665">
        <f>'Schedule 3B_Income_Eastern'!CO15+'Schedule 3C_Income_Western'!CO15+'Schedule 3D_Income_The Cape'!CO15</f>
        <v>0</v>
      </c>
      <c r="CP15" s="665">
        <f>'Schedule 3B_Income_Eastern'!CP15+'Schedule 3C_Income_Western'!CP15+'Schedule 3D_Income_The Cape'!CP15</f>
        <v>0</v>
      </c>
      <c r="CQ15" s="665">
        <f>'Schedule 3B_Income_Eastern'!CQ15+'Schedule 3C_Income_Western'!CQ15+'Schedule 3D_Income_The Cape'!CQ15</f>
        <v>0</v>
      </c>
      <c r="CR15" s="424">
        <f>SUM(CN15:CQ15)</f>
        <v>0</v>
      </c>
      <c r="CS15" s="665">
        <f>'Schedule 3B_Income_Eastern'!CS15+'Schedule 3C_Income_Western'!CS15+'Schedule 3D_Income_The Cape'!CS15</f>
        <v>198645276.22846496</v>
      </c>
      <c r="CT15" s="665">
        <f>'Schedule 3B_Income_Eastern'!CT15+'Schedule 3C_Income_Western'!CT15+'Schedule 3D_Income_The Cape'!CT15</f>
        <v>197668484.35736132</v>
      </c>
      <c r="CU15" s="665">
        <f>'Schedule 3B_Income_Eastern'!CU15+'Schedule 3C_Income_Western'!CU15+'Schedule 3D_Income_The Cape'!CU15</f>
        <v>199443768.86417386</v>
      </c>
      <c r="CV15" s="665">
        <f>'Schedule 3B_Income_Eastern'!CV15+'Schedule 3C_Income_Western'!CV15+'Schedule 3D_Income_The Cape'!CV15</f>
        <v>0</v>
      </c>
      <c r="CW15" s="424">
        <f>SUM(CS15:CV15)</f>
        <v>595757529.45000017</v>
      </c>
    </row>
    <row r="16" spans="1:103" ht="15.75" customHeight="1" x14ac:dyDescent="0.2">
      <c r="A16" s="85" t="s">
        <v>216</v>
      </c>
      <c r="B16" s="225"/>
      <c r="C16" s="665">
        <f>'Schedule 3B_Income_Eastern'!C16+'Schedule 3C_Income_Western'!C16+'Schedule 3D_Income_The Cape'!C16</f>
        <v>0</v>
      </c>
      <c r="D16" s="665">
        <f>'Schedule 3B_Income_Eastern'!D16+'Schedule 3C_Income_Western'!D16+'Schedule 3D_Income_The Cape'!D16</f>
        <v>0</v>
      </c>
      <c r="E16" s="665">
        <f>'Schedule 3B_Income_Eastern'!E16+'Schedule 3C_Income_Western'!E16+'Schedule 3D_Income_The Cape'!E16</f>
        <v>0</v>
      </c>
      <c r="F16" s="665">
        <f>'Schedule 3B_Income_Eastern'!F16+'Schedule 3C_Income_Western'!F16+'Schedule 3D_Income_The Cape'!F16</f>
        <v>0</v>
      </c>
      <c r="G16" s="665">
        <f>'Schedule 3B_Income_Eastern'!G16+'Schedule 3C_Income_Western'!G16+'Schedule 3D_Income_The Cape'!G16</f>
        <v>0</v>
      </c>
      <c r="H16" s="665">
        <f>'Schedule 3B_Income_Eastern'!H16+'Schedule 3C_Income_Western'!H16+'Schedule 3D_Income_The Cape'!H16</f>
        <v>17950005.031895701</v>
      </c>
      <c r="I16" s="665">
        <f>'Schedule 3B_Income_Eastern'!I16+'Schedule 3C_Income_Western'!I16+'Schedule 3D_Income_The Cape'!I16</f>
        <v>13820909.435043015</v>
      </c>
      <c r="J16" s="665">
        <f>'Schedule 3B_Income_Eastern'!J16+'Schedule 3C_Income_Western'!J16+'Schedule 3D_Income_The Cape'!J16</f>
        <v>12529887.387340728</v>
      </c>
      <c r="K16" s="665">
        <f>'Schedule 3B_Income_Eastern'!K16+'Schedule 3C_Income_Western'!K16+'Schedule 3D_Income_The Cape'!K16</f>
        <v>0</v>
      </c>
      <c r="L16" s="665">
        <f>'Schedule 3B_Income_Eastern'!L16+'Schedule 3C_Income_Western'!L16+'Schedule 3D_Income_The Cape'!L16</f>
        <v>44300801.854279444</v>
      </c>
      <c r="M16" s="665">
        <f>'Schedule 3B_Income_Eastern'!M16+'Schedule 3C_Income_Western'!M16+'Schedule 3D_Income_The Cape'!M16</f>
        <v>44300801.854279444</v>
      </c>
      <c r="N16" s="225"/>
      <c r="O16" s="665">
        <f>'Schedule 3B_Income_Eastern'!O16+'Schedule 3C_Income_Western'!O16+'Schedule 3D_Income_The Cape'!O16</f>
        <v>0</v>
      </c>
      <c r="P16" s="665">
        <f>'Schedule 3B_Income_Eastern'!P16+'Schedule 3C_Income_Western'!P16+'Schedule 3D_Income_The Cape'!P16</f>
        <v>0</v>
      </c>
      <c r="Q16" s="665">
        <f>'Schedule 3B_Income_Eastern'!Q16+'Schedule 3C_Income_Western'!Q16+'Schedule 3D_Income_The Cape'!Q16</f>
        <v>0</v>
      </c>
      <c r="R16" s="665">
        <f>'Schedule 3B_Income_Eastern'!R16+'Schedule 3C_Income_Western'!R16+'Schedule 3D_Income_The Cape'!R16</f>
        <v>0</v>
      </c>
      <c r="S16" s="665">
        <f>'Schedule 3B_Income_Eastern'!S16+'Schedule 3C_Income_Western'!S16+'Schedule 3D_Income_The Cape'!S16</f>
        <v>0</v>
      </c>
      <c r="T16" s="665">
        <f>'Schedule 3B_Income_Eastern'!T16+'Schedule 3C_Income_Western'!T16+'Schedule 3D_Income_The Cape'!T16</f>
        <v>18518615.413453076</v>
      </c>
      <c r="U16" s="665">
        <f>'Schedule 3B_Income_Eastern'!U16+'Schedule 3C_Income_Western'!U16+'Schedule 3D_Income_The Cape'!U16</f>
        <v>17149683.935209181</v>
      </c>
      <c r="V16" s="665">
        <f>'Schedule 3B_Income_Eastern'!V16+'Schedule 3C_Income_Western'!V16+'Schedule 3D_Income_The Cape'!V16</f>
        <v>15801746.155132966</v>
      </c>
      <c r="W16" s="665">
        <f>'Schedule 3B_Income_Eastern'!W16+'Schedule 3C_Income_Western'!W16+'Schedule 3D_Income_The Cape'!W16</f>
        <v>0</v>
      </c>
      <c r="X16" s="665">
        <f>'Schedule 3B_Income_Eastern'!X16+'Schedule 3C_Income_Western'!X16+'Schedule 3D_Income_The Cape'!X16</f>
        <v>51470045.503795229</v>
      </c>
      <c r="Y16" s="665">
        <f>'Schedule 3B_Income_Eastern'!Y16+'Schedule 3C_Income_Western'!Y16+'Schedule 3D_Income_The Cape'!Y16</f>
        <v>51470045.503795229</v>
      </c>
      <c r="Z16" s="225"/>
      <c r="AA16" s="665">
        <f>'Schedule 3B_Income_Eastern'!AA16+'Schedule 3C_Income_Western'!AA16+'Schedule 3D_Income_The Cape'!AA16</f>
        <v>0</v>
      </c>
      <c r="AB16" s="665">
        <f>'Schedule 3B_Income_Eastern'!AB16+'Schedule 3C_Income_Western'!AB16+'Schedule 3D_Income_The Cape'!AB16</f>
        <v>0</v>
      </c>
      <c r="AC16" s="665">
        <f>'Schedule 3B_Income_Eastern'!AC16+'Schedule 3C_Income_Western'!AC16+'Schedule 3D_Income_The Cape'!AC16</f>
        <v>0</v>
      </c>
      <c r="AD16" s="665">
        <f>'Schedule 3B_Income_Eastern'!AD16+'Schedule 3C_Income_Western'!AD16+'Schedule 3D_Income_The Cape'!AD16</f>
        <v>0</v>
      </c>
      <c r="AE16" s="665">
        <f>'Schedule 3B_Income_Eastern'!AE16+'Schedule 3C_Income_Western'!AE16+'Schedule 3D_Income_The Cape'!AE16</f>
        <v>0</v>
      </c>
      <c r="AF16" s="665">
        <f>'Schedule 3B_Income_Eastern'!AF16+'Schedule 3C_Income_Western'!AF16+'Schedule 3D_Income_The Cape'!AF16</f>
        <v>3720890.6355319978</v>
      </c>
      <c r="AG16" s="665">
        <f>'Schedule 3B_Income_Eastern'!AG16+'Schedule 3C_Income_Western'!AG16+'Schedule 3D_Income_The Cape'!AG16</f>
        <v>3362335.6492318115</v>
      </c>
      <c r="AH16" s="665">
        <f>'Schedule 3B_Income_Eastern'!AH16+'Schedule 3C_Income_Western'!AH16+'Schedule 3D_Income_The Cape'!AH16</f>
        <v>3267356.2878372609</v>
      </c>
      <c r="AI16" s="665">
        <f>'Schedule 3B_Income_Eastern'!AI16+'Schedule 3C_Income_Western'!AI16+'Schedule 3D_Income_The Cape'!AI16</f>
        <v>0</v>
      </c>
      <c r="AJ16" s="665">
        <f>'Schedule 3B_Income_Eastern'!AJ16+'Schedule 3C_Income_Western'!AJ16+'Schedule 3D_Income_The Cape'!AJ16</f>
        <v>10350582.572601071</v>
      </c>
      <c r="AK16" s="665">
        <f>'Schedule 3B_Income_Eastern'!AK16+'Schedule 3C_Income_Western'!AK16+'Schedule 3D_Income_The Cape'!AK16</f>
        <v>10350582.572601071</v>
      </c>
      <c r="AL16" s="225"/>
      <c r="AM16" s="665">
        <f>'Schedule 3B_Income_Eastern'!AM16+'Schedule 3C_Income_Western'!AM16+'Schedule 3D_Income_The Cape'!AM16</f>
        <v>0</v>
      </c>
      <c r="AN16" s="665">
        <f>'Schedule 3B_Income_Eastern'!AN16+'Schedule 3C_Income_Western'!AN16+'Schedule 3D_Income_The Cape'!AN16</f>
        <v>0</v>
      </c>
      <c r="AO16" s="665">
        <f>'Schedule 3B_Income_Eastern'!AO16+'Schedule 3C_Income_Western'!AO16+'Schedule 3D_Income_The Cape'!AO16</f>
        <v>0</v>
      </c>
      <c r="AP16" s="665">
        <f>'Schedule 3B_Income_Eastern'!AP16+'Schedule 3C_Income_Western'!AP16+'Schedule 3D_Income_The Cape'!AP16</f>
        <v>0</v>
      </c>
      <c r="AQ16" s="665">
        <f>'Schedule 3B_Income_Eastern'!AQ16+'Schedule 3C_Income_Western'!AQ16+'Schedule 3D_Income_The Cape'!AQ16</f>
        <v>0</v>
      </c>
      <c r="AR16" s="665">
        <f>'Schedule 3B_Income_Eastern'!AR16+'Schedule 3C_Income_Western'!AR16+'Schedule 3D_Income_The Cape'!AR16</f>
        <v>105536204.83859161</v>
      </c>
      <c r="AS16" s="665">
        <f>'Schedule 3B_Income_Eastern'!AS16+'Schedule 3C_Income_Western'!AS16+'Schedule 3D_Income_The Cape'!AS16</f>
        <v>103963820.17033276</v>
      </c>
      <c r="AT16" s="665">
        <f>'Schedule 3B_Income_Eastern'!AT16+'Schedule 3C_Income_Western'!AT16+'Schedule 3D_Income_The Cape'!AT16</f>
        <v>103603713.91840923</v>
      </c>
      <c r="AU16" s="665">
        <f>'Schedule 3B_Income_Eastern'!AU16+'Schedule 3C_Income_Western'!AU16+'Schedule 3D_Income_The Cape'!AU16</f>
        <v>0</v>
      </c>
      <c r="AV16" s="665">
        <f>'Schedule 3B_Income_Eastern'!AV16+'Schedule 3C_Income_Western'!AV16+'Schedule 3D_Income_The Cape'!AV16</f>
        <v>313103738.92733353</v>
      </c>
      <c r="AW16" s="665">
        <f>'Schedule 3B_Income_Eastern'!AW16+'Schedule 3C_Income_Western'!AW16+'Schedule 3D_Income_The Cape'!AW16</f>
        <v>313103738.92733353</v>
      </c>
      <c r="AX16" s="225"/>
      <c r="AY16" s="665">
        <f>'Schedule 3B_Income_Eastern'!AY16+'Schedule 3C_Income_Western'!AY16+'Schedule 3D_Income_The Cape'!AY16</f>
        <v>0</v>
      </c>
      <c r="AZ16" s="665">
        <f>'Schedule 3B_Income_Eastern'!AZ16+'Schedule 3C_Income_Western'!AZ16+'Schedule 3D_Income_The Cape'!AZ16</f>
        <v>0</v>
      </c>
      <c r="BA16" s="665">
        <f>'Schedule 3B_Income_Eastern'!BA16+'Schedule 3C_Income_Western'!BA16+'Schedule 3D_Income_The Cape'!BA16</f>
        <v>0</v>
      </c>
      <c r="BB16" s="665">
        <f>'Schedule 3B_Income_Eastern'!BB16+'Schedule 3C_Income_Western'!BB16+'Schedule 3D_Income_The Cape'!BB16</f>
        <v>0</v>
      </c>
      <c r="BC16" s="665">
        <f>'Schedule 3B_Income_Eastern'!BC16+'Schedule 3C_Income_Western'!BC16+'Schedule 3D_Income_The Cape'!BC16</f>
        <v>0</v>
      </c>
      <c r="BD16" s="665">
        <f>'Schedule 3B_Income_Eastern'!BD16+'Schedule 3C_Income_Western'!BD16+'Schedule 3D_Income_The Cape'!BD16</f>
        <v>2415086.8873668392</v>
      </c>
      <c r="BE16" s="665">
        <f>'Schedule 3B_Income_Eastern'!BE16+'Schedule 3C_Income_Western'!BE16+'Schedule 3D_Income_The Cape'!BE16</f>
        <v>2532157.1014700467</v>
      </c>
      <c r="BF16" s="665">
        <f>'Schedule 3B_Income_Eastern'!BF16+'Schedule 3C_Income_Western'!BF16+'Schedule 3D_Income_The Cape'!BF16</f>
        <v>2593847.1866771034</v>
      </c>
      <c r="BG16" s="665">
        <f>'Schedule 3B_Income_Eastern'!BG16+'Schedule 3C_Income_Western'!BG16+'Schedule 3D_Income_The Cape'!BG16</f>
        <v>0</v>
      </c>
      <c r="BH16" s="665">
        <f>'Schedule 3B_Income_Eastern'!BH16+'Schedule 3C_Income_Western'!BH16+'Schedule 3D_Income_The Cape'!BH16</f>
        <v>7541091.1755139893</v>
      </c>
      <c r="BI16" s="665">
        <f>'Schedule 3B_Income_Eastern'!BI16+'Schedule 3C_Income_Western'!BI16+'Schedule 3D_Income_The Cape'!BI16</f>
        <v>7541091.1755139893</v>
      </c>
      <c r="BJ16" s="225"/>
      <c r="BK16" s="665">
        <f>'Schedule 3B_Income_Eastern'!BK16+'Schedule 3C_Income_Western'!BK16+'Schedule 3D_Income_The Cape'!BK16</f>
        <v>0</v>
      </c>
      <c r="BL16" s="665">
        <f>'Schedule 3B_Income_Eastern'!BL16+'Schedule 3C_Income_Western'!BL16+'Schedule 3D_Income_The Cape'!BL16</f>
        <v>0</v>
      </c>
      <c r="BM16" s="665">
        <f>'Schedule 3B_Income_Eastern'!BM16+'Schedule 3C_Income_Western'!BM16+'Schedule 3D_Income_The Cape'!BM16</f>
        <v>0</v>
      </c>
      <c r="BN16" s="665">
        <f>'Schedule 3B_Income_Eastern'!BN16+'Schedule 3C_Income_Western'!BN16+'Schedule 3D_Income_The Cape'!BN16</f>
        <v>0</v>
      </c>
      <c r="BO16" s="665">
        <f>'Schedule 3B_Income_Eastern'!BO16+'Schedule 3C_Income_Western'!BO16+'Schedule 3D_Income_The Cape'!BO16</f>
        <v>0</v>
      </c>
      <c r="BP16" s="665">
        <f>'Schedule 3B_Income_Eastern'!BP16+'Schedule 3C_Income_Western'!BP16+'Schedule 3D_Income_The Cape'!BP16</f>
        <v>0</v>
      </c>
      <c r="BQ16" s="665">
        <f>'Schedule 3B_Income_Eastern'!BQ16+'Schedule 3C_Income_Western'!BQ16+'Schedule 3D_Income_The Cape'!BQ16</f>
        <v>0</v>
      </c>
      <c r="BR16" s="665">
        <f>'Schedule 3B_Income_Eastern'!BR16+'Schedule 3C_Income_Western'!BR16+'Schedule 3D_Income_The Cape'!BR16</f>
        <v>0</v>
      </c>
      <c r="BS16" s="665">
        <f>'Schedule 3B_Income_Eastern'!BS16+'Schedule 3C_Income_Western'!BS16+'Schedule 3D_Income_The Cape'!BS16</f>
        <v>0</v>
      </c>
      <c r="BT16" s="665">
        <f>'Schedule 3B_Income_Eastern'!BT16+'Schedule 3C_Income_Western'!BT16+'Schedule 3D_Income_The Cape'!BT16</f>
        <v>0</v>
      </c>
      <c r="BU16" s="665">
        <f>'Schedule 3B_Income_Eastern'!BU16+'Schedule 3C_Income_Western'!BU16+'Schedule 3D_Income_The Cape'!BU16</f>
        <v>0</v>
      </c>
      <c r="BV16" s="225"/>
      <c r="BW16" s="665">
        <f>'Schedule 3B_Income_Eastern'!BW16+'Schedule 3C_Income_Western'!BW16+'Schedule 3D_Income_The Cape'!BW16</f>
        <v>0</v>
      </c>
      <c r="BX16" s="665">
        <f>'Schedule 3B_Income_Eastern'!BX16+'Schedule 3C_Income_Western'!BX16+'Schedule 3D_Income_The Cape'!BX16</f>
        <v>0</v>
      </c>
      <c r="BY16" s="665">
        <f>'Schedule 3B_Income_Eastern'!BY16+'Schedule 3C_Income_Western'!BY16+'Schedule 3D_Income_The Cape'!BY16</f>
        <v>0</v>
      </c>
      <c r="BZ16" s="665">
        <f>'Schedule 3B_Income_Eastern'!BZ16+'Schedule 3C_Income_Western'!BZ16+'Schedule 3D_Income_The Cape'!BZ16</f>
        <v>0</v>
      </c>
      <c r="CA16" s="665">
        <f>'Schedule 3B_Income_Eastern'!CA16+'Schedule 3C_Income_Western'!CA16+'Schedule 3D_Income_The Cape'!CA16</f>
        <v>0</v>
      </c>
      <c r="CB16" s="665">
        <f>'Schedule 3B_Income_Eastern'!CB16+'Schedule 3C_Income_Western'!CB16+'Schedule 3D_Income_The Cape'!CB16</f>
        <v>3293738.3735113405</v>
      </c>
      <c r="CC16" s="665">
        <f>'Schedule 3B_Income_Eastern'!CC16+'Schedule 3C_Income_Western'!CC16+'Schedule 3D_Income_The Cape'!CC16</f>
        <v>3138811.0813138755</v>
      </c>
      <c r="CD16" s="665">
        <f>'Schedule 3B_Income_Eastern'!CD16+'Schedule 3C_Income_Western'!CD16+'Schedule 3D_Income_The Cape'!CD16</f>
        <v>3425680.0752533549</v>
      </c>
      <c r="CE16" s="665">
        <f>'Schedule 3B_Income_Eastern'!CE16+'Schedule 3C_Income_Western'!CE16+'Schedule 3D_Income_The Cape'!CE16</f>
        <v>0</v>
      </c>
      <c r="CF16" s="665">
        <f>'Schedule 3B_Income_Eastern'!CF16+'Schedule 3C_Income_Western'!CF16+'Schedule 3D_Income_The Cape'!CF16</f>
        <v>9858229.5300785713</v>
      </c>
      <c r="CG16" s="665">
        <f>'Schedule 3B_Income_Eastern'!CG16+'Schedule 3C_Income_Western'!CG16+'Schedule 3D_Income_The Cape'!CG16</f>
        <v>9858229.5300785713</v>
      </c>
      <c r="CH16" s="225"/>
      <c r="CI16" s="665">
        <f>'Schedule 3B_Income_Eastern'!CI16+'Schedule 3C_Income_Western'!CI16+'Schedule 3D_Income_The Cape'!CI16</f>
        <v>0</v>
      </c>
      <c r="CJ16" s="665">
        <f>'Schedule 3B_Income_Eastern'!CJ16+'Schedule 3C_Income_Western'!CJ16+'Schedule 3D_Income_The Cape'!CJ16</f>
        <v>0</v>
      </c>
      <c r="CK16" s="665">
        <f>'Schedule 3B_Income_Eastern'!CK16+'Schedule 3C_Income_Western'!CK16+'Schedule 3D_Income_The Cape'!CK16</f>
        <v>0</v>
      </c>
      <c r="CL16" s="665">
        <f>'Schedule 3B_Income_Eastern'!CL16+'Schedule 3C_Income_Western'!CL16+'Schedule 3D_Income_The Cape'!CL16</f>
        <v>0</v>
      </c>
      <c r="CM16" s="424">
        <f t="shared" ref="CM16:CM29" si="0">SUM(CI16:CL16)</f>
        <v>0</v>
      </c>
      <c r="CN16" s="665">
        <f>'Schedule 3B_Income_Eastern'!CN16+'Schedule 3C_Income_Western'!CN16+'Schedule 3D_Income_The Cape'!CN16</f>
        <v>151434541.18035057</v>
      </c>
      <c r="CO16" s="665">
        <f>'Schedule 3B_Income_Eastern'!CO16+'Schedule 3C_Income_Western'!CO16+'Schedule 3D_Income_The Cape'!CO16</f>
        <v>143967717.37260067</v>
      </c>
      <c r="CP16" s="665">
        <f>'Schedule 3B_Income_Eastern'!CP16+'Schedule 3C_Income_Western'!CP16+'Schedule 3D_Income_The Cape'!CP16</f>
        <v>141222231.01065063</v>
      </c>
      <c r="CQ16" s="665">
        <f>'Schedule 3B_Income_Eastern'!CQ16+'Schedule 3C_Income_Western'!CQ16+'Schedule 3D_Income_The Cape'!CQ16</f>
        <v>0</v>
      </c>
      <c r="CR16" s="424">
        <f t="shared" ref="CR16:CR29" si="1">SUM(CN16:CQ16)</f>
        <v>436624489.56360185</v>
      </c>
      <c r="CS16" s="665">
        <f>'Schedule 3B_Income_Eastern'!CS16+'Schedule 3C_Income_Western'!CS16+'Schedule 3D_Income_The Cape'!CS16</f>
        <v>151434541.18035057</v>
      </c>
      <c r="CT16" s="665">
        <f>'Schedule 3B_Income_Eastern'!CT16+'Schedule 3C_Income_Western'!CT16+'Schedule 3D_Income_The Cape'!CT16</f>
        <v>143967717.37260067</v>
      </c>
      <c r="CU16" s="665">
        <f>'Schedule 3B_Income_Eastern'!CU16+'Schedule 3C_Income_Western'!CU16+'Schedule 3D_Income_The Cape'!CU16</f>
        <v>141222231.01065063</v>
      </c>
      <c r="CV16" s="665">
        <f>'Schedule 3B_Income_Eastern'!CV16+'Schedule 3C_Income_Western'!CV16+'Schedule 3D_Income_The Cape'!CV16</f>
        <v>0</v>
      </c>
      <c r="CW16" s="424">
        <f t="shared" ref="CW16:CW29" si="2">SUM(CS16:CV16)</f>
        <v>436624489.56360185</v>
      </c>
    </row>
    <row r="17" spans="1:101" ht="15.75" customHeight="1" x14ac:dyDescent="0.2">
      <c r="A17" s="85" t="s">
        <v>196</v>
      </c>
      <c r="B17" s="225"/>
      <c r="C17" s="665">
        <f>'Schedule 3B_Income_Eastern'!C17+'Schedule 3C_Income_Western'!C17+'Schedule 3D_Income_The Cape'!C17</f>
        <v>0</v>
      </c>
      <c r="D17" s="665">
        <f>'Schedule 3B_Income_Eastern'!D17+'Schedule 3C_Income_Western'!D17+'Schedule 3D_Income_The Cape'!D17</f>
        <v>0</v>
      </c>
      <c r="E17" s="665">
        <f>'Schedule 3B_Income_Eastern'!E17+'Schedule 3C_Income_Western'!E17+'Schedule 3D_Income_The Cape'!E17</f>
        <v>0</v>
      </c>
      <c r="F17" s="665">
        <f>'Schedule 3B_Income_Eastern'!F17+'Schedule 3C_Income_Western'!F17+'Schedule 3D_Income_The Cape'!F17</f>
        <v>0</v>
      </c>
      <c r="G17" s="665">
        <f>'Schedule 3B_Income_Eastern'!G17+'Schedule 3C_Income_Western'!G17+'Schedule 3D_Income_The Cape'!G17</f>
        <v>0</v>
      </c>
      <c r="H17" s="665">
        <f>'Schedule 3B_Income_Eastern'!H17+'Schedule 3C_Income_Western'!H17+'Schedule 3D_Income_The Cape'!H17</f>
        <v>1440175.8257230564</v>
      </c>
      <c r="I17" s="665">
        <f>'Schedule 3B_Income_Eastern'!I17+'Schedule 3C_Income_Western'!I17+'Schedule 3D_Income_The Cape'!I17</f>
        <v>1130303.5880141563</v>
      </c>
      <c r="J17" s="665">
        <f>'Schedule 3B_Income_Eastern'!J17+'Schedule 3C_Income_Western'!J17+'Schedule 3D_Income_The Cape'!J17</f>
        <v>1017815.8495125691</v>
      </c>
      <c r="K17" s="665">
        <f>'Schedule 3B_Income_Eastern'!K17+'Schedule 3C_Income_Western'!K17+'Schedule 3D_Income_The Cape'!K17</f>
        <v>0</v>
      </c>
      <c r="L17" s="665">
        <f>'Schedule 3B_Income_Eastern'!L17+'Schedule 3C_Income_Western'!L17+'Schedule 3D_Income_The Cape'!L17</f>
        <v>3588295.2632497819</v>
      </c>
      <c r="M17" s="665">
        <f>'Schedule 3B_Income_Eastern'!M17+'Schedule 3C_Income_Western'!M17+'Schedule 3D_Income_The Cape'!M17</f>
        <v>3588295.2632497819</v>
      </c>
      <c r="N17" s="225"/>
      <c r="O17" s="665">
        <f>'Schedule 3B_Income_Eastern'!O17+'Schedule 3C_Income_Western'!O17+'Schedule 3D_Income_The Cape'!O17</f>
        <v>0</v>
      </c>
      <c r="P17" s="665">
        <f>'Schedule 3B_Income_Eastern'!P17+'Schedule 3C_Income_Western'!P17+'Schedule 3D_Income_The Cape'!P17</f>
        <v>0</v>
      </c>
      <c r="Q17" s="665">
        <f>'Schedule 3B_Income_Eastern'!Q17+'Schedule 3C_Income_Western'!Q17+'Schedule 3D_Income_The Cape'!Q17</f>
        <v>0</v>
      </c>
      <c r="R17" s="665">
        <f>'Schedule 3B_Income_Eastern'!R17+'Schedule 3C_Income_Western'!R17+'Schedule 3D_Income_The Cape'!R17</f>
        <v>0</v>
      </c>
      <c r="S17" s="665">
        <f>'Schedule 3B_Income_Eastern'!S17+'Schedule 3C_Income_Western'!S17+'Schedule 3D_Income_The Cape'!S17</f>
        <v>0</v>
      </c>
      <c r="T17" s="665">
        <f>'Schedule 3B_Income_Eastern'!T17+'Schedule 3C_Income_Western'!T17+'Schedule 3D_Income_The Cape'!T17</f>
        <v>1762200.4229908686</v>
      </c>
      <c r="U17" s="665">
        <f>'Schedule 3B_Income_Eastern'!U17+'Schedule 3C_Income_Western'!U17+'Schedule 3D_Income_The Cape'!U17</f>
        <v>1633795.0882447858</v>
      </c>
      <c r="V17" s="665">
        <f>'Schedule 3B_Income_Eastern'!V17+'Schedule 3C_Income_Western'!V17+'Schedule 3D_Income_The Cape'!V17</f>
        <v>1531583.1402697973</v>
      </c>
      <c r="W17" s="665">
        <f>'Schedule 3B_Income_Eastern'!W17+'Schedule 3C_Income_Western'!W17+'Schedule 3D_Income_The Cape'!W17</f>
        <v>0</v>
      </c>
      <c r="X17" s="665">
        <f>'Schedule 3B_Income_Eastern'!X17+'Schedule 3C_Income_Western'!X17+'Schedule 3D_Income_The Cape'!X17</f>
        <v>4927578.6515054516</v>
      </c>
      <c r="Y17" s="665">
        <f>'Schedule 3B_Income_Eastern'!Y17+'Schedule 3C_Income_Western'!Y17+'Schedule 3D_Income_The Cape'!Y17</f>
        <v>4927578.6515054516</v>
      </c>
      <c r="Z17" s="225"/>
      <c r="AA17" s="665">
        <f>'Schedule 3B_Income_Eastern'!AA17+'Schedule 3C_Income_Western'!AA17+'Schedule 3D_Income_The Cape'!AA17</f>
        <v>0</v>
      </c>
      <c r="AB17" s="665">
        <f>'Schedule 3B_Income_Eastern'!AB17+'Schedule 3C_Income_Western'!AB17+'Schedule 3D_Income_The Cape'!AB17</f>
        <v>0</v>
      </c>
      <c r="AC17" s="665">
        <f>'Schedule 3B_Income_Eastern'!AC17+'Schedule 3C_Income_Western'!AC17+'Schedule 3D_Income_The Cape'!AC17</f>
        <v>0</v>
      </c>
      <c r="AD17" s="665">
        <f>'Schedule 3B_Income_Eastern'!AD17+'Schedule 3C_Income_Western'!AD17+'Schedule 3D_Income_The Cape'!AD17</f>
        <v>0</v>
      </c>
      <c r="AE17" s="665">
        <f>'Schedule 3B_Income_Eastern'!AE17+'Schedule 3C_Income_Western'!AE17+'Schedule 3D_Income_The Cape'!AE17</f>
        <v>0</v>
      </c>
      <c r="AF17" s="665">
        <f>'Schedule 3B_Income_Eastern'!AF17+'Schedule 3C_Income_Western'!AF17+'Schedule 3D_Income_The Cape'!AF17</f>
        <v>262686.48523975833</v>
      </c>
      <c r="AG17" s="665">
        <f>'Schedule 3B_Income_Eastern'!AG17+'Schedule 3C_Income_Western'!AG17+'Schedule 3D_Income_The Cape'!AG17</f>
        <v>238990.16227967734</v>
      </c>
      <c r="AH17" s="665">
        <f>'Schedule 3B_Income_Eastern'!AH17+'Schedule 3C_Income_Western'!AH17+'Schedule 3D_Income_The Cape'!AH17</f>
        <v>230356.66102147277</v>
      </c>
      <c r="AI17" s="665">
        <f>'Schedule 3B_Income_Eastern'!AI17+'Schedule 3C_Income_Western'!AI17+'Schedule 3D_Income_The Cape'!AI17</f>
        <v>0</v>
      </c>
      <c r="AJ17" s="665">
        <f>'Schedule 3B_Income_Eastern'!AJ17+'Schedule 3C_Income_Western'!AJ17+'Schedule 3D_Income_The Cape'!AJ17</f>
        <v>732033.3085409085</v>
      </c>
      <c r="AK17" s="665">
        <f>'Schedule 3B_Income_Eastern'!AK17+'Schedule 3C_Income_Western'!AK17+'Schedule 3D_Income_The Cape'!AK17</f>
        <v>732033.3085409085</v>
      </c>
      <c r="AL17" s="225"/>
      <c r="AM17" s="665">
        <f>'Schedule 3B_Income_Eastern'!AM17+'Schedule 3C_Income_Western'!AM17+'Schedule 3D_Income_The Cape'!AM17</f>
        <v>0</v>
      </c>
      <c r="AN17" s="665">
        <f>'Schedule 3B_Income_Eastern'!AN17+'Schedule 3C_Income_Western'!AN17+'Schedule 3D_Income_The Cape'!AN17</f>
        <v>0</v>
      </c>
      <c r="AO17" s="665">
        <f>'Schedule 3B_Income_Eastern'!AO17+'Schedule 3C_Income_Western'!AO17+'Schedule 3D_Income_The Cape'!AO17</f>
        <v>0</v>
      </c>
      <c r="AP17" s="665">
        <f>'Schedule 3B_Income_Eastern'!AP17+'Schedule 3C_Income_Western'!AP17+'Schedule 3D_Income_The Cape'!AP17</f>
        <v>0</v>
      </c>
      <c r="AQ17" s="665">
        <f>'Schedule 3B_Income_Eastern'!AQ17+'Schedule 3C_Income_Western'!AQ17+'Schedule 3D_Income_The Cape'!AQ17</f>
        <v>0</v>
      </c>
      <c r="AR17" s="665">
        <f>'Schedule 3B_Income_Eastern'!AR17+'Schedule 3C_Income_Western'!AR17+'Schedule 3D_Income_The Cape'!AR17</f>
        <v>7624963.508491803</v>
      </c>
      <c r="AS17" s="665">
        <f>'Schedule 3B_Income_Eastern'!AS17+'Schedule 3C_Income_Western'!AS17+'Schedule 3D_Income_The Cape'!AS17</f>
        <v>7662625.9611759521</v>
      </c>
      <c r="AT17" s="665">
        <f>'Schedule 3B_Income_Eastern'!AT17+'Schedule 3C_Income_Western'!AT17+'Schedule 3D_Income_The Cape'!AT17</f>
        <v>7717724.3292411994</v>
      </c>
      <c r="AU17" s="665">
        <f>'Schedule 3B_Income_Eastern'!AU17+'Schedule 3C_Income_Western'!AU17+'Schedule 3D_Income_The Cape'!AU17</f>
        <v>0</v>
      </c>
      <c r="AV17" s="665">
        <f>'Schedule 3B_Income_Eastern'!AV17+'Schedule 3C_Income_Western'!AV17+'Schedule 3D_Income_The Cape'!AV17</f>
        <v>23005313.798908949</v>
      </c>
      <c r="AW17" s="665">
        <f>'Schedule 3B_Income_Eastern'!AW17+'Schedule 3C_Income_Western'!AW17+'Schedule 3D_Income_The Cape'!AW17</f>
        <v>23005313.798908949</v>
      </c>
      <c r="AX17" s="225"/>
      <c r="AY17" s="665">
        <f>'Schedule 3B_Income_Eastern'!AY17+'Schedule 3C_Income_Western'!AY17+'Schedule 3D_Income_The Cape'!AY17</f>
        <v>0</v>
      </c>
      <c r="AZ17" s="665">
        <f>'Schedule 3B_Income_Eastern'!AZ17+'Schedule 3C_Income_Western'!AZ17+'Schedule 3D_Income_The Cape'!AZ17</f>
        <v>0</v>
      </c>
      <c r="BA17" s="665">
        <f>'Schedule 3B_Income_Eastern'!BA17+'Schedule 3C_Income_Western'!BA17+'Schedule 3D_Income_The Cape'!BA17</f>
        <v>0</v>
      </c>
      <c r="BB17" s="665">
        <f>'Schedule 3B_Income_Eastern'!BB17+'Schedule 3C_Income_Western'!BB17+'Schedule 3D_Income_The Cape'!BB17</f>
        <v>0</v>
      </c>
      <c r="BC17" s="665">
        <f>'Schedule 3B_Income_Eastern'!BC17+'Schedule 3C_Income_Western'!BC17+'Schedule 3D_Income_The Cape'!BC17</f>
        <v>0</v>
      </c>
      <c r="BD17" s="665">
        <f>'Schedule 3B_Income_Eastern'!BD17+'Schedule 3C_Income_Western'!BD17+'Schedule 3D_Income_The Cape'!BD17</f>
        <v>84406.003853616348</v>
      </c>
      <c r="BE17" s="665">
        <f>'Schedule 3B_Income_Eastern'!BE17+'Schedule 3C_Income_Western'!BE17+'Schedule 3D_Income_The Cape'!BE17</f>
        <v>86799.103694931226</v>
      </c>
      <c r="BF17" s="665">
        <f>'Schedule 3B_Income_Eastern'!BF17+'Schedule 3C_Income_Western'!BF17+'Schedule 3D_Income_The Cape'!BF17</f>
        <v>88541.996027839268</v>
      </c>
      <c r="BG17" s="665">
        <f>'Schedule 3B_Income_Eastern'!BG17+'Schedule 3C_Income_Western'!BG17+'Schedule 3D_Income_The Cape'!BG17</f>
        <v>0</v>
      </c>
      <c r="BH17" s="665">
        <f>'Schedule 3B_Income_Eastern'!BH17+'Schedule 3C_Income_Western'!BH17+'Schedule 3D_Income_The Cape'!BH17</f>
        <v>259747.10357638684</v>
      </c>
      <c r="BI17" s="665">
        <f>'Schedule 3B_Income_Eastern'!BI17+'Schedule 3C_Income_Western'!BI17+'Schedule 3D_Income_The Cape'!BI17</f>
        <v>259747.10357638684</v>
      </c>
      <c r="BJ17" s="225"/>
      <c r="BK17" s="665">
        <f>'Schedule 3B_Income_Eastern'!BK17+'Schedule 3C_Income_Western'!BK17+'Schedule 3D_Income_The Cape'!BK17</f>
        <v>0</v>
      </c>
      <c r="BL17" s="665">
        <f>'Schedule 3B_Income_Eastern'!BL17+'Schedule 3C_Income_Western'!BL17+'Schedule 3D_Income_The Cape'!BL17</f>
        <v>0</v>
      </c>
      <c r="BM17" s="665">
        <f>'Schedule 3B_Income_Eastern'!BM17+'Schedule 3C_Income_Western'!BM17+'Schedule 3D_Income_The Cape'!BM17</f>
        <v>0</v>
      </c>
      <c r="BN17" s="665">
        <f>'Schedule 3B_Income_Eastern'!BN17+'Schedule 3C_Income_Western'!BN17+'Schedule 3D_Income_The Cape'!BN17</f>
        <v>0</v>
      </c>
      <c r="BO17" s="665">
        <f>'Schedule 3B_Income_Eastern'!BO17+'Schedule 3C_Income_Western'!BO17+'Schedule 3D_Income_The Cape'!BO17</f>
        <v>0</v>
      </c>
      <c r="BP17" s="665">
        <f>'Schedule 3B_Income_Eastern'!BP17+'Schedule 3C_Income_Western'!BP17+'Schedule 3D_Income_The Cape'!BP17</f>
        <v>0</v>
      </c>
      <c r="BQ17" s="665">
        <f>'Schedule 3B_Income_Eastern'!BQ17+'Schedule 3C_Income_Western'!BQ17+'Schedule 3D_Income_The Cape'!BQ17</f>
        <v>0</v>
      </c>
      <c r="BR17" s="665">
        <f>'Schedule 3B_Income_Eastern'!BR17+'Schedule 3C_Income_Western'!BR17+'Schedule 3D_Income_The Cape'!BR17</f>
        <v>0</v>
      </c>
      <c r="BS17" s="665">
        <f>'Schedule 3B_Income_Eastern'!BS17+'Schedule 3C_Income_Western'!BS17+'Schedule 3D_Income_The Cape'!BS17</f>
        <v>0</v>
      </c>
      <c r="BT17" s="665">
        <f>'Schedule 3B_Income_Eastern'!BT17+'Schedule 3C_Income_Western'!BT17+'Schedule 3D_Income_The Cape'!BT17</f>
        <v>0</v>
      </c>
      <c r="BU17" s="665">
        <f>'Schedule 3B_Income_Eastern'!BU17+'Schedule 3C_Income_Western'!BU17+'Schedule 3D_Income_The Cape'!BU17</f>
        <v>0</v>
      </c>
      <c r="BV17" s="225"/>
      <c r="BW17" s="665">
        <f>'Schedule 3B_Income_Eastern'!BW17+'Schedule 3C_Income_Western'!BW17+'Schedule 3D_Income_The Cape'!BW17</f>
        <v>0</v>
      </c>
      <c r="BX17" s="665">
        <f>'Schedule 3B_Income_Eastern'!BX17+'Schedule 3C_Income_Western'!BX17+'Schedule 3D_Income_The Cape'!BX17</f>
        <v>0</v>
      </c>
      <c r="BY17" s="665">
        <f>'Schedule 3B_Income_Eastern'!BY17+'Schedule 3C_Income_Western'!BY17+'Schedule 3D_Income_The Cape'!BY17</f>
        <v>0</v>
      </c>
      <c r="BZ17" s="665">
        <f>'Schedule 3B_Income_Eastern'!BZ17+'Schedule 3C_Income_Western'!BZ17+'Schedule 3D_Income_The Cape'!BZ17</f>
        <v>0</v>
      </c>
      <c r="CA17" s="665">
        <f>'Schedule 3B_Income_Eastern'!CA17+'Schedule 3C_Income_Western'!CA17+'Schedule 3D_Income_The Cape'!CA17</f>
        <v>0</v>
      </c>
      <c r="CB17" s="665">
        <f>'Schedule 3B_Income_Eastern'!CB17+'Schedule 3C_Income_Western'!CB17+'Schedule 3D_Income_The Cape'!CB17</f>
        <v>145890.53616812034</v>
      </c>
      <c r="CC17" s="665">
        <f>'Schedule 3B_Income_Eastern'!CC17+'Schedule 3C_Income_Western'!CC17+'Schedule 3D_Income_The Cape'!CC17</f>
        <v>140964.9354113458</v>
      </c>
      <c r="CD17" s="665">
        <f>'Schedule 3B_Income_Eastern'!CD17+'Schedule 3C_Income_Western'!CD17+'Schedule 3D_Income_The Cape'!CD17</f>
        <v>143127.95884539743</v>
      </c>
      <c r="CE17" s="665">
        <f>'Schedule 3B_Income_Eastern'!CE17+'Schedule 3C_Income_Western'!CE17+'Schedule 3D_Income_The Cape'!CE17</f>
        <v>0</v>
      </c>
      <c r="CF17" s="665">
        <f>'Schedule 3B_Income_Eastern'!CF17+'Schedule 3C_Income_Western'!CF17+'Schedule 3D_Income_The Cape'!CF17</f>
        <v>429983.43042486353</v>
      </c>
      <c r="CG17" s="665">
        <f>'Schedule 3B_Income_Eastern'!CG17+'Schedule 3C_Income_Western'!CG17+'Schedule 3D_Income_The Cape'!CG17</f>
        <v>429983.43042486353</v>
      </c>
      <c r="CH17" s="225"/>
      <c r="CI17" s="665">
        <f>'Schedule 3B_Income_Eastern'!CI17+'Schedule 3C_Income_Western'!CI17+'Schedule 3D_Income_The Cape'!CI17</f>
        <v>0</v>
      </c>
      <c r="CJ17" s="665">
        <f>'Schedule 3B_Income_Eastern'!CJ17+'Schedule 3C_Income_Western'!CJ17+'Schedule 3D_Income_The Cape'!CJ17</f>
        <v>0</v>
      </c>
      <c r="CK17" s="665">
        <f>'Schedule 3B_Income_Eastern'!CK17+'Schedule 3C_Income_Western'!CK17+'Schedule 3D_Income_The Cape'!CK17</f>
        <v>0</v>
      </c>
      <c r="CL17" s="665">
        <f>'Schedule 3B_Income_Eastern'!CL17+'Schedule 3C_Income_Western'!CL17+'Schedule 3D_Income_The Cape'!CL17</f>
        <v>0</v>
      </c>
      <c r="CM17" s="424">
        <f t="shared" si="0"/>
        <v>0</v>
      </c>
      <c r="CN17" s="665">
        <f>'Schedule 3B_Income_Eastern'!CN17+'Schedule 3C_Income_Western'!CN17+'Schedule 3D_Income_The Cape'!CN17</f>
        <v>11320322.782467222</v>
      </c>
      <c r="CO17" s="665">
        <f>'Schedule 3B_Income_Eastern'!CO17+'Schedule 3C_Income_Western'!CO17+'Schedule 3D_Income_The Cape'!CO17</f>
        <v>10893478.838820849</v>
      </c>
      <c r="CP17" s="665">
        <f>'Schedule 3B_Income_Eastern'!CP17+'Schedule 3C_Income_Western'!CP17+'Schedule 3D_Income_The Cape'!CP17</f>
        <v>10729149.934918275</v>
      </c>
      <c r="CQ17" s="665">
        <f>'Schedule 3B_Income_Eastern'!CQ17+'Schedule 3C_Income_Western'!CQ17+'Schedule 3D_Income_The Cape'!CQ17</f>
        <v>0</v>
      </c>
      <c r="CR17" s="424">
        <f t="shared" si="1"/>
        <v>32942951.556206346</v>
      </c>
      <c r="CS17" s="665">
        <f>'Schedule 3B_Income_Eastern'!CS17+'Schedule 3C_Income_Western'!CS17+'Schedule 3D_Income_The Cape'!CS17</f>
        <v>11320322.782467222</v>
      </c>
      <c r="CT17" s="665">
        <f>'Schedule 3B_Income_Eastern'!CT17+'Schedule 3C_Income_Western'!CT17+'Schedule 3D_Income_The Cape'!CT17</f>
        <v>10893478.838820849</v>
      </c>
      <c r="CU17" s="665">
        <f>'Schedule 3B_Income_Eastern'!CU17+'Schedule 3C_Income_Western'!CU17+'Schedule 3D_Income_The Cape'!CU17</f>
        <v>10729149.934918275</v>
      </c>
      <c r="CV17" s="665">
        <f>'Schedule 3B_Income_Eastern'!CV17+'Schedule 3C_Income_Western'!CV17+'Schedule 3D_Income_The Cape'!CV17</f>
        <v>0</v>
      </c>
      <c r="CW17" s="424">
        <f t="shared" si="2"/>
        <v>32942951.556206346</v>
      </c>
    </row>
    <row r="18" spans="1:101" ht="15.75" customHeight="1" x14ac:dyDescent="0.2">
      <c r="A18" s="85" t="s">
        <v>197</v>
      </c>
      <c r="B18" s="225"/>
      <c r="C18" s="665">
        <f>'Schedule 3B_Income_Eastern'!C18+'Schedule 3C_Income_Western'!C18+'Schedule 3D_Income_The Cape'!C18</f>
        <v>0</v>
      </c>
      <c r="D18" s="665">
        <f>'Schedule 3B_Income_Eastern'!D18+'Schedule 3C_Income_Western'!D18+'Schedule 3D_Income_The Cape'!D18</f>
        <v>0</v>
      </c>
      <c r="E18" s="665">
        <f>'Schedule 3B_Income_Eastern'!E18+'Schedule 3C_Income_Western'!E18+'Schedule 3D_Income_The Cape'!E18</f>
        <v>0</v>
      </c>
      <c r="F18" s="665">
        <f>'Schedule 3B_Income_Eastern'!F18+'Schedule 3C_Income_Western'!F18+'Schedule 3D_Income_The Cape'!F18</f>
        <v>0</v>
      </c>
      <c r="G18" s="665">
        <f>'Schedule 3B_Income_Eastern'!G18+'Schedule 3C_Income_Western'!G18+'Schedule 3D_Income_The Cape'!G18</f>
        <v>0</v>
      </c>
      <c r="H18" s="665">
        <f>'Schedule 3B_Income_Eastern'!H18+'Schedule 3C_Income_Western'!H18+'Schedule 3D_Income_The Cape'!H18</f>
        <v>9267521.8262905832</v>
      </c>
      <c r="I18" s="665">
        <f>'Schedule 3B_Income_Eastern'!I18+'Schedule 3C_Income_Western'!I18+'Schedule 3D_Income_The Cape'!I18</f>
        <v>7483464.4296487197</v>
      </c>
      <c r="J18" s="665">
        <f>'Schedule 3B_Income_Eastern'!J18+'Schedule 3C_Income_Western'!J18+'Schedule 3D_Income_The Cape'!J18</f>
        <v>6727658.9159312239</v>
      </c>
      <c r="K18" s="665">
        <f>'Schedule 3B_Income_Eastern'!K18+'Schedule 3C_Income_Western'!K18+'Schedule 3D_Income_The Cape'!K18</f>
        <v>0</v>
      </c>
      <c r="L18" s="665">
        <f>'Schedule 3B_Income_Eastern'!L18+'Schedule 3C_Income_Western'!L18+'Schedule 3D_Income_The Cape'!L18</f>
        <v>23478645.17187053</v>
      </c>
      <c r="M18" s="665">
        <f>'Schedule 3B_Income_Eastern'!M18+'Schedule 3C_Income_Western'!M18+'Schedule 3D_Income_The Cape'!M18</f>
        <v>23478645.17187053</v>
      </c>
      <c r="N18" s="225"/>
      <c r="O18" s="665">
        <f>'Schedule 3B_Income_Eastern'!O18+'Schedule 3C_Income_Western'!O18+'Schedule 3D_Income_The Cape'!O18</f>
        <v>0</v>
      </c>
      <c r="P18" s="665">
        <f>'Schedule 3B_Income_Eastern'!P18+'Schedule 3C_Income_Western'!P18+'Schedule 3D_Income_The Cape'!P18</f>
        <v>0</v>
      </c>
      <c r="Q18" s="665">
        <f>'Schedule 3B_Income_Eastern'!Q18+'Schedule 3C_Income_Western'!Q18+'Schedule 3D_Income_The Cape'!Q18</f>
        <v>0</v>
      </c>
      <c r="R18" s="665">
        <f>'Schedule 3B_Income_Eastern'!R18+'Schedule 3C_Income_Western'!R18+'Schedule 3D_Income_The Cape'!R18</f>
        <v>0</v>
      </c>
      <c r="S18" s="665">
        <f>'Schedule 3B_Income_Eastern'!S18+'Schedule 3C_Income_Western'!S18+'Schedule 3D_Income_The Cape'!S18</f>
        <v>0</v>
      </c>
      <c r="T18" s="665">
        <f>'Schedule 3B_Income_Eastern'!T18+'Schedule 3C_Income_Western'!T18+'Schedule 3D_Income_The Cape'!T18</f>
        <v>10466984.650945934</v>
      </c>
      <c r="U18" s="665">
        <f>'Schedule 3B_Income_Eastern'!U18+'Schedule 3C_Income_Western'!U18+'Schedule 3D_Income_The Cape'!U18</f>
        <v>9756650.363257017</v>
      </c>
      <c r="V18" s="665">
        <f>'Schedule 3B_Income_Eastern'!V18+'Schedule 3C_Income_Western'!V18+'Schedule 3D_Income_The Cape'!V18</f>
        <v>9201164.0344760586</v>
      </c>
      <c r="W18" s="665">
        <f>'Schedule 3B_Income_Eastern'!W18+'Schedule 3C_Income_Western'!W18+'Schedule 3D_Income_The Cape'!W18</f>
        <v>0</v>
      </c>
      <c r="X18" s="665">
        <f>'Schedule 3B_Income_Eastern'!X18+'Schedule 3C_Income_Western'!X18+'Schedule 3D_Income_The Cape'!X18</f>
        <v>29424799.048679005</v>
      </c>
      <c r="Y18" s="665">
        <f>'Schedule 3B_Income_Eastern'!Y18+'Schedule 3C_Income_Western'!Y18+'Schedule 3D_Income_The Cape'!Y18</f>
        <v>29424799.048679005</v>
      </c>
      <c r="Z18" s="225"/>
      <c r="AA18" s="665">
        <f>'Schedule 3B_Income_Eastern'!AA18+'Schedule 3C_Income_Western'!AA18+'Schedule 3D_Income_The Cape'!AA18</f>
        <v>0</v>
      </c>
      <c r="AB18" s="665">
        <f>'Schedule 3B_Income_Eastern'!AB18+'Schedule 3C_Income_Western'!AB18+'Schedule 3D_Income_The Cape'!AB18</f>
        <v>0</v>
      </c>
      <c r="AC18" s="665">
        <f>'Schedule 3B_Income_Eastern'!AC18+'Schedule 3C_Income_Western'!AC18+'Schedule 3D_Income_The Cape'!AC18</f>
        <v>0</v>
      </c>
      <c r="AD18" s="665">
        <f>'Schedule 3B_Income_Eastern'!AD18+'Schedule 3C_Income_Western'!AD18+'Schedule 3D_Income_The Cape'!AD18</f>
        <v>0</v>
      </c>
      <c r="AE18" s="665">
        <f>'Schedule 3B_Income_Eastern'!AE18+'Schedule 3C_Income_Western'!AE18+'Schedule 3D_Income_The Cape'!AE18</f>
        <v>0</v>
      </c>
      <c r="AF18" s="665">
        <f>'Schedule 3B_Income_Eastern'!AF18+'Schedule 3C_Income_Western'!AF18+'Schedule 3D_Income_The Cape'!AF18</f>
        <v>1592721.8630534147</v>
      </c>
      <c r="AG18" s="665">
        <f>'Schedule 3B_Income_Eastern'!AG18+'Schedule 3C_Income_Western'!AG18+'Schedule 3D_Income_The Cape'!AG18</f>
        <v>1463681.8972967721</v>
      </c>
      <c r="AH18" s="665">
        <f>'Schedule 3B_Income_Eastern'!AH18+'Schedule 3C_Income_Western'!AH18+'Schedule 3D_Income_The Cape'!AH18</f>
        <v>1432958.0959261432</v>
      </c>
      <c r="AI18" s="665">
        <f>'Schedule 3B_Income_Eastern'!AI18+'Schedule 3C_Income_Western'!AI18+'Schedule 3D_Income_The Cape'!AI18</f>
        <v>0</v>
      </c>
      <c r="AJ18" s="665">
        <f>'Schedule 3B_Income_Eastern'!AJ18+'Schedule 3C_Income_Western'!AJ18+'Schedule 3D_Income_The Cape'!AJ18</f>
        <v>4489361.8562763305</v>
      </c>
      <c r="AK18" s="665">
        <f>'Schedule 3B_Income_Eastern'!AK18+'Schedule 3C_Income_Western'!AK18+'Schedule 3D_Income_The Cape'!AK18</f>
        <v>4489361.8562763305</v>
      </c>
      <c r="AL18" s="225"/>
      <c r="AM18" s="665">
        <f>'Schedule 3B_Income_Eastern'!AM18+'Schedule 3C_Income_Western'!AM18+'Schedule 3D_Income_The Cape'!AM18</f>
        <v>0</v>
      </c>
      <c r="AN18" s="665">
        <f>'Schedule 3B_Income_Eastern'!AN18+'Schedule 3C_Income_Western'!AN18+'Schedule 3D_Income_The Cape'!AN18</f>
        <v>0</v>
      </c>
      <c r="AO18" s="665">
        <f>'Schedule 3B_Income_Eastern'!AO18+'Schedule 3C_Income_Western'!AO18+'Schedule 3D_Income_The Cape'!AO18</f>
        <v>0</v>
      </c>
      <c r="AP18" s="665">
        <f>'Schedule 3B_Income_Eastern'!AP18+'Schedule 3C_Income_Western'!AP18+'Schedule 3D_Income_The Cape'!AP18</f>
        <v>0</v>
      </c>
      <c r="AQ18" s="665">
        <f>'Schedule 3B_Income_Eastern'!AQ18+'Schedule 3C_Income_Western'!AQ18+'Schedule 3D_Income_The Cape'!AQ18</f>
        <v>0</v>
      </c>
      <c r="AR18" s="665">
        <f>'Schedule 3B_Income_Eastern'!AR18+'Schedule 3C_Income_Western'!AR18+'Schedule 3D_Income_The Cape'!AR18</f>
        <v>36321814.239969909</v>
      </c>
      <c r="AS18" s="665">
        <f>'Schedule 3B_Income_Eastern'!AS18+'Schedule 3C_Income_Western'!AS18+'Schedule 3D_Income_The Cape'!AS18</f>
        <v>36682375.408452101</v>
      </c>
      <c r="AT18" s="665">
        <f>'Schedule 3B_Income_Eastern'!AT18+'Schedule 3C_Income_Western'!AT18+'Schedule 3D_Income_The Cape'!AT18</f>
        <v>37118983.335863598</v>
      </c>
      <c r="AU18" s="665">
        <f>'Schedule 3B_Income_Eastern'!AU18+'Schedule 3C_Income_Western'!AU18+'Schedule 3D_Income_The Cape'!AU18</f>
        <v>0</v>
      </c>
      <c r="AV18" s="665">
        <f>'Schedule 3B_Income_Eastern'!AV18+'Schedule 3C_Income_Western'!AV18+'Schedule 3D_Income_The Cape'!AV18</f>
        <v>110123172.98428562</v>
      </c>
      <c r="AW18" s="665">
        <f>'Schedule 3B_Income_Eastern'!AW18+'Schedule 3C_Income_Western'!AW18+'Schedule 3D_Income_The Cape'!AW18</f>
        <v>110123172.98428562</v>
      </c>
      <c r="AX18" s="225"/>
      <c r="AY18" s="665">
        <f>'Schedule 3B_Income_Eastern'!AY18+'Schedule 3C_Income_Western'!AY18+'Schedule 3D_Income_The Cape'!AY18</f>
        <v>0</v>
      </c>
      <c r="AZ18" s="665">
        <f>'Schedule 3B_Income_Eastern'!AZ18+'Schedule 3C_Income_Western'!AZ18+'Schedule 3D_Income_The Cape'!AZ18</f>
        <v>0</v>
      </c>
      <c r="BA18" s="665">
        <f>'Schedule 3B_Income_Eastern'!BA18+'Schedule 3C_Income_Western'!BA18+'Schedule 3D_Income_The Cape'!BA18</f>
        <v>0</v>
      </c>
      <c r="BB18" s="665">
        <f>'Schedule 3B_Income_Eastern'!BB18+'Schedule 3C_Income_Western'!BB18+'Schedule 3D_Income_The Cape'!BB18</f>
        <v>0</v>
      </c>
      <c r="BC18" s="665">
        <f>'Schedule 3B_Income_Eastern'!BC18+'Schedule 3C_Income_Western'!BC18+'Schedule 3D_Income_The Cape'!BC18</f>
        <v>0</v>
      </c>
      <c r="BD18" s="665">
        <f>'Schedule 3B_Income_Eastern'!BD18+'Schedule 3C_Income_Western'!BD18+'Schedule 3D_Income_The Cape'!BD18</f>
        <v>506942.72261538077</v>
      </c>
      <c r="BE18" s="665">
        <f>'Schedule 3B_Income_Eastern'!BE18+'Schedule 3C_Income_Western'!BE18+'Schedule 3D_Income_The Cape'!BE18</f>
        <v>525991.47946517076</v>
      </c>
      <c r="BF18" s="665">
        <f>'Schedule 3B_Income_Eastern'!BF18+'Schedule 3C_Income_Western'!BF18+'Schedule 3D_Income_The Cape'!BF18</f>
        <v>534594.1438489469</v>
      </c>
      <c r="BG18" s="665">
        <f>'Schedule 3B_Income_Eastern'!BG18+'Schedule 3C_Income_Western'!BG18+'Schedule 3D_Income_The Cape'!BG18</f>
        <v>0</v>
      </c>
      <c r="BH18" s="665">
        <f>'Schedule 3B_Income_Eastern'!BH18+'Schedule 3C_Income_Western'!BH18+'Schedule 3D_Income_The Cape'!BH18</f>
        <v>1567528.3459294983</v>
      </c>
      <c r="BI18" s="665">
        <f>'Schedule 3B_Income_Eastern'!BI18+'Schedule 3C_Income_Western'!BI18+'Schedule 3D_Income_The Cape'!BI18</f>
        <v>1567528.3459294983</v>
      </c>
      <c r="BJ18" s="225"/>
      <c r="BK18" s="665">
        <f>'Schedule 3B_Income_Eastern'!BK18+'Schedule 3C_Income_Western'!BK18+'Schedule 3D_Income_The Cape'!BK18</f>
        <v>0</v>
      </c>
      <c r="BL18" s="665">
        <f>'Schedule 3B_Income_Eastern'!BL18+'Schedule 3C_Income_Western'!BL18+'Schedule 3D_Income_The Cape'!BL18</f>
        <v>0</v>
      </c>
      <c r="BM18" s="665">
        <f>'Schedule 3B_Income_Eastern'!BM18+'Schedule 3C_Income_Western'!BM18+'Schedule 3D_Income_The Cape'!BM18</f>
        <v>0</v>
      </c>
      <c r="BN18" s="665">
        <f>'Schedule 3B_Income_Eastern'!BN18+'Schedule 3C_Income_Western'!BN18+'Schedule 3D_Income_The Cape'!BN18</f>
        <v>0</v>
      </c>
      <c r="BO18" s="665">
        <f>'Schedule 3B_Income_Eastern'!BO18+'Schedule 3C_Income_Western'!BO18+'Schedule 3D_Income_The Cape'!BO18</f>
        <v>0</v>
      </c>
      <c r="BP18" s="665">
        <f>'Schedule 3B_Income_Eastern'!BP18+'Schedule 3C_Income_Western'!BP18+'Schedule 3D_Income_The Cape'!BP18</f>
        <v>0</v>
      </c>
      <c r="BQ18" s="665">
        <f>'Schedule 3B_Income_Eastern'!BQ18+'Schedule 3C_Income_Western'!BQ18+'Schedule 3D_Income_The Cape'!BQ18</f>
        <v>0</v>
      </c>
      <c r="BR18" s="665">
        <f>'Schedule 3B_Income_Eastern'!BR18+'Schedule 3C_Income_Western'!BR18+'Schedule 3D_Income_The Cape'!BR18</f>
        <v>0</v>
      </c>
      <c r="BS18" s="665">
        <f>'Schedule 3B_Income_Eastern'!BS18+'Schedule 3C_Income_Western'!BS18+'Schedule 3D_Income_The Cape'!BS18</f>
        <v>0</v>
      </c>
      <c r="BT18" s="665">
        <f>'Schedule 3B_Income_Eastern'!BT18+'Schedule 3C_Income_Western'!BT18+'Schedule 3D_Income_The Cape'!BT18</f>
        <v>0</v>
      </c>
      <c r="BU18" s="665">
        <f>'Schedule 3B_Income_Eastern'!BU18+'Schedule 3C_Income_Western'!BU18+'Schedule 3D_Income_The Cape'!BU18</f>
        <v>0</v>
      </c>
      <c r="BV18" s="225"/>
      <c r="BW18" s="665">
        <f>'Schedule 3B_Income_Eastern'!BW18+'Schedule 3C_Income_Western'!BW18+'Schedule 3D_Income_The Cape'!BW18</f>
        <v>0</v>
      </c>
      <c r="BX18" s="665">
        <f>'Schedule 3B_Income_Eastern'!BX18+'Schedule 3C_Income_Western'!BX18+'Schedule 3D_Income_The Cape'!BX18</f>
        <v>0</v>
      </c>
      <c r="BY18" s="665">
        <f>'Schedule 3B_Income_Eastern'!BY18+'Schedule 3C_Income_Western'!BY18+'Schedule 3D_Income_The Cape'!BY18</f>
        <v>0</v>
      </c>
      <c r="BZ18" s="665">
        <f>'Schedule 3B_Income_Eastern'!BZ18+'Schedule 3C_Income_Western'!BZ18+'Schedule 3D_Income_The Cape'!BZ18</f>
        <v>0</v>
      </c>
      <c r="CA18" s="665">
        <f>'Schedule 3B_Income_Eastern'!CA18+'Schedule 3C_Income_Western'!CA18+'Schedule 3D_Income_The Cape'!CA18</f>
        <v>0</v>
      </c>
      <c r="CB18" s="665">
        <f>'Schedule 3B_Income_Eastern'!CB18+'Schedule 3C_Income_Western'!CB18+'Schedule 3D_Income_The Cape'!CB18</f>
        <v>518333.23905735504</v>
      </c>
      <c r="CC18" s="665">
        <f>'Schedule 3B_Income_Eastern'!CC18+'Schedule 3C_Income_Western'!CC18+'Schedule 3D_Income_The Cape'!CC18</f>
        <v>503255.86645090533</v>
      </c>
      <c r="CD18" s="665">
        <f>'Schedule 3B_Income_Eastern'!CD18+'Schedule 3C_Income_Western'!CD18+'Schedule 3D_Income_The Cape'!CD18</f>
        <v>503255.86645090522</v>
      </c>
      <c r="CE18" s="665">
        <f>'Schedule 3B_Income_Eastern'!CE18+'Schedule 3C_Income_Western'!CE18+'Schedule 3D_Income_The Cape'!CE18</f>
        <v>0</v>
      </c>
      <c r="CF18" s="665">
        <f>'Schedule 3B_Income_Eastern'!CF18+'Schedule 3C_Income_Western'!CF18+'Schedule 3D_Income_The Cape'!CF18</f>
        <v>1524844.9719591658</v>
      </c>
      <c r="CG18" s="665">
        <f>'Schedule 3B_Income_Eastern'!CG18+'Schedule 3C_Income_Western'!CG18+'Schedule 3D_Income_The Cape'!CG18</f>
        <v>1524844.9719591658</v>
      </c>
      <c r="CH18" s="225"/>
      <c r="CI18" s="665">
        <f>'Schedule 3B_Income_Eastern'!CI18+'Schedule 3C_Income_Western'!CI18+'Schedule 3D_Income_The Cape'!CI18</f>
        <v>0</v>
      </c>
      <c r="CJ18" s="665">
        <f>'Schedule 3B_Income_Eastern'!CJ18+'Schedule 3C_Income_Western'!CJ18+'Schedule 3D_Income_The Cape'!CJ18</f>
        <v>0</v>
      </c>
      <c r="CK18" s="665">
        <f>'Schedule 3B_Income_Eastern'!CK18+'Schedule 3C_Income_Western'!CK18+'Schedule 3D_Income_The Cape'!CK18</f>
        <v>0</v>
      </c>
      <c r="CL18" s="665">
        <f>'Schedule 3B_Income_Eastern'!CL18+'Schedule 3C_Income_Western'!CL18+'Schedule 3D_Income_The Cape'!CL18</f>
        <v>0</v>
      </c>
      <c r="CM18" s="424">
        <f t="shared" si="0"/>
        <v>0</v>
      </c>
      <c r="CN18" s="665">
        <f>'Schedule 3B_Income_Eastern'!CN18+'Schedule 3C_Income_Western'!CN18+'Schedule 3D_Income_The Cape'!CN18</f>
        <v>58674318.541932575</v>
      </c>
      <c r="CO18" s="665">
        <f>'Schedule 3B_Income_Eastern'!CO18+'Schedule 3C_Income_Western'!CO18+'Schedule 3D_Income_The Cape'!CO18</f>
        <v>56415419.44457069</v>
      </c>
      <c r="CP18" s="665">
        <f>'Schedule 3B_Income_Eastern'!CP18+'Schedule 3C_Income_Western'!CP18+'Schedule 3D_Income_The Cape'!CP18</f>
        <v>55518614.392496876</v>
      </c>
      <c r="CQ18" s="665">
        <f>'Schedule 3B_Income_Eastern'!CQ18+'Schedule 3C_Income_Western'!CQ18+'Schedule 3D_Income_The Cape'!CQ18</f>
        <v>0</v>
      </c>
      <c r="CR18" s="424">
        <f t="shared" si="1"/>
        <v>170608352.37900016</v>
      </c>
      <c r="CS18" s="665">
        <f>'Schedule 3B_Income_Eastern'!CS18+'Schedule 3C_Income_Western'!CS18+'Schedule 3D_Income_The Cape'!CS18</f>
        <v>58674318.541932575</v>
      </c>
      <c r="CT18" s="665">
        <f>'Schedule 3B_Income_Eastern'!CT18+'Schedule 3C_Income_Western'!CT18+'Schedule 3D_Income_The Cape'!CT18</f>
        <v>56415419.44457069</v>
      </c>
      <c r="CU18" s="665">
        <f>'Schedule 3B_Income_Eastern'!CU18+'Schedule 3C_Income_Western'!CU18+'Schedule 3D_Income_The Cape'!CU18</f>
        <v>55518614.392496876</v>
      </c>
      <c r="CV18" s="665">
        <f>'Schedule 3B_Income_Eastern'!CV18+'Schedule 3C_Income_Western'!CV18+'Schedule 3D_Income_The Cape'!CV18</f>
        <v>0</v>
      </c>
      <c r="CW18" s="424">
        <f t="shared" si="2"/>
        <v>170608352.37900016</v>
      </c>
    </row>
    <row r="19" spans="1:101" ht="15.75" customHeight="1" x14ac:dyDescent="0.2">
      <c r="A19" s="130" t="s">
        <v>194</v>
      </c>
      <c r="B19" s="225">
        <v>2</v>
      </c>
      <c r="C19" s="665">
        <f>'Schedule 3B_Income_Eastern'!C19+'Schedule 3C_Income_Western'!C19+'Schedule 3D_Income_The Cape'!C19</f>
        <v>0</v>
      </c>
      <c r="D19" s="665">
        <f>'Schedule 3B_Income_Eastern'!D19+'Schedule 3C_Income_Western'!D19+'Schedule 3D_Income_The Cape'!D19</f>
        <v>0</v>
      </c>
      <c r="E19" s="665">
        <f>'Schedule 3B_Income_Eastern'!E19+'Schedule 3C_Income_Western'!E19+'Schedule 3D_Income_The Cape'!E19</f>
        <v>0</v>
      </c>
      <c r="F19" s="665">
        <f>'Schedule 3B_Income_Eastern'!F19+'Schedule 3C_Income_Western'!F19+'Schedule 3D_Income_The Cape'!F19</f>
        <v>0</v>
      </c>
      <c r="G19" s="665">
        <f>'Schedule 3B_Income_Eastern'!G19+'Schedule 3C_Income_Western'!G19+'Schedule 3D_Income_The Cape'!G19</f>
        <v>0</v>
      </c>
      <c r="H19" s="665">
        <f>'Schedule 3B_Income_Eastern'!H19+'Schedule 3C_Income_Western'!H19+'Schedule 3D_Income_The Cape'!H19</f>
        <v>28657702.683909342</v>
      </c>
      <c r="I19" s="665">
        <f>'Schedule 3B_Income_Eastern'!I19+'Schedule 3C_Income_Western'!I19+'Schedule 3D_Income_The Cape'!I19</f>
        <v>22434677.45270589</v>
      </c>
      <c r="J19" s="665">
        <f>'Schedule 3B_Income_Eastern'!J19+'Schedule 3C_Income_Western'!J19+'Schedule 3D_Income_The Cape'!J19</f>
        <v>20275362.152784519</v>
      </c>
      <c r="K19" s="665">
        <f>'Schedule 3B_Income_Eastern'!K19+'Schedule 3C_Income_Western'!K19+'Schedule 3D_Income_The Cape'!K19</f>
        <v>0</v>
      </c>
      <c r="L19" s="665">
        <f>'Schedule 3B_Income_Eastern'!L19+'Schedule 3C_Income_Western'!L19+'Schedule 3D_Income_The Cape'!L19</f>
        <v>71367742.289399758</v>
      </c>
      <c r="M19" s="665">
        <f>'Schedule 3B_Income_Eastern'!M19+'Schedule 3C_Income_Western'!M19+'Schedule 3D_Income_The Cape'!M19</f>
        <v>71367742.289399758</v>
      </c>
      <c r="N19" s="225">
        <v>2</v>
      </c>
      <c r="O19" s="665">
        <f>'Schedule 3B_Income_Eastern'!O19+'Schedule 3C_Income_Western'!O19+'Schedule 3D_Income_The Cape'!O19</f>
        <v>0</v>
      </c>
      <c r="P19" s="665">
        <f>'Schedule 3B_Income_Eastern'!P19+'Schedule 3C_Income_Western'!P19+'Schedule 3D_Income_The Cape'!P19</f>
        <v>0</v>
      </c>
      <c r="Q19" s="665">
        <f>'Schedule 3B_Income_Eastern'!Q19+'Schedule 3C_Income_Western'!Q19+'Schedule 3D_Income_The Cape'!Q19</f>
        <v>0</v>
      </c>
      <c r="R19" s="665">
        <f>'Schedule 3B_Income_Eastern'!R19+'Schedule 3C_Income_Western'!R19+'Schedule 3D_Income_The Cape'!R19</f>
        <v>0</v>
      </c>
      <c r="S19" s="665">
        <f>'Schedule 3B_Income_Eastern'!S19+'Schedule 3C_Income_Western'!S19+'Schedule 3D_Income_The Cape'!S19</f>
        <v>0</v>
      </c>
      <c r="T19" s="665">
        <f>'Schedule 3B_Income_Eastern'!T19+'Schedule 3C_Income_Western'!T19+'Schedule 3D_Income_The Cape'!T19</f>
        <v>30747800.487389874</v>
      </c>
      <c r="U19" s="665">
        <f>'Schedule 3B_Income_Eastern'!U19+'Schedule 3C_Income_Western'!U19+'Schedule 3D_Income_The Cape'!U19</f>
        <v>28540129.386710983</v>
      </c>
      <c r="V19" s="665">
        <f>'Schedule 3B_Income_Eastern'!V19+'Schedule 3C_Income_Western'!V19+'Schedule 3D_Income_The Cape'!V19</f>
        <v>26534493.329878818</v>
      </c>
      <c r="W19" s="665">
        <f>'Schedule 3B_Income_Eastern'!W19+'Schedule 3C_Income_Western'!W19+'Schedule 3D_Income_The Cape'!W19</f>
        <v>0</v>
      </c>
      <c r="X19" s="665">
        <f>'Schedule 3B_Income_Eastern'!X19+'Schedule 3C_Income_Western'!X19+'Schedule 3D_Income_The Cape'!X19</f>
        <v>85822423.203979686</v>
      </c>
      <c r="Y19" s="665">
        <f>'Schedule 3B_Income_Eastern'!Y19+'Schedule 3C_Income_Western'!Y19+'Schedule 3D_Income_The Cape'!Y19</f>
        <v>85822423.203979686</v>
      </c>
      <c r="Z19" s="225">
        <v>2</v>
      </c>
      <c r="AA19" s="665">
        <f>'Schedule 3B_Income_Eastern'!AA19+'Schedule 3C_Income_Western'!AA19+'Schedule 3D_Income_The Cape'!AA19</f>
        <v>0</v>
      </c>
      <c r="AB19" s="665">
        <f>'Schedule 3B_Income_Eastern'!AB19+'Schedule 3C_Income_Western'!AB19+'Schedule 3D_Income_The Cape'!AB19</f>
        <v>0</v>
      </c>
      <c r="AC19" s="665">
        <f>'Schedule 3B_Income_Eastern'!AC19+'Schedule 3C_Income_Western'!AC19+'Schedule 3D_Income_The Cape'!AC19</f>
        <v>0</v>
      </c>
      <c r="AD19" s="665">
        <f>'Schedule 3B_Income_Eastern'!AD19+'Schedule 3C_Income_Western'!AD19+'Schedule 3D_Income_The Cape'!AD19</f>
        <v>0</v>
      </c>
      <c r="AE19" s="665">
        <f>'Schedule 3B_Income_Eastern'!AE19+'Schedule 3C_Income_Western'!AE19+'Schedule 3D_Income_The Cape'!AE19</f>
        <v>0</v>
      </c>
      <c r="AF19" s="665">
        <f>'Schedule 3B_Income_Eastern'!AF19+'Schedule 3C_Income_Western'!AF19+'Schedule 3D_Income_The Cape'!AF19</f>
        <v>5576298.9838251714</v>
      </c>
      <c r="AG19" s="665">
        <f>'Schedule 3B_Income_Eastern'!AG19+'Schedule 3C_Income_Western'!AG19+'Schedule 3D_Income_The Cape'!AG19</f>
        <v>5065007.708808261</v>
      </c>
      <c r="AH19" s="665">
        <f>'Schedule 3B_Income_Eastern'!AH19+'Schedule 3C_Income_Western'!AH19+'Schedule 3D_Income_The Cape'!AH19</f>
        <v>4930671.0447848765</v>
      </c>
      <c r="AI19" s="665">
        <f>'Schedule 3B_Income_Eastern'!AI19+'Schedule 3C_Income_Western'!AI19+'Schedule 3D_Income_The Cape'!AI19</f>
        <v>0</v>
      </c>
      <c r="AJ19" s="665">
        <f>'Schedule 3B_Income_Eastern'!AJ19+'Schedule 3C_Income_Western'!AJ19+'Schedule 3D_Income_The Cape'!AJ19</f>
        <v>15571977.737418309</v>
      </c>
      <c r="AK19" s="665">
        <f>'Schedule 3B_Income_Eastern'!AK19+'Schedule 3C_Income_Western'!AK19+'Schedule 3D_Income_The Cape'!AK19</f>
        <v>15571977.737418309</v>
      </c>
      <c r="AL19" s="225">
        <v>2</v>
      </c>
      <c r="AM19" s="665">
        <f>'Schedule 3B_Income_Eastern'!AM19+'Schedule 3C_Income_Western'!AM19+'Schedule 3D_Income_The Cape'!AM19</f>
        <v>0</v>
      </c>
      <c r="AN19" s="665">
        <f>'Schedule 3B_Income_Eastern'!AN19+'Schedule 3C_Income_Western'!AN19+'Schedule 3D_Income_The Cape'!AN19</f>
        <v>0</v>
      </c>
      <c r="AO19" s="665">
        <f>'Schedule 3B_Income_Eastern'!AO19+'Schedule 3C_Income_Western'!AO19+'Schedule 3D_Income_The Cape'!AO19</f>
        <v>0</v>
      </c>
      <c r="AP19" s="665">
        <f>'Schedule 3B_Income_Eastern'!AP19+'Schedule 3C_Income_Western'!AP19+'Schedule 3D_Income_The Cape'!AP19</f>
        <v>0</v>
      </c>
      <c r="AQ19" s="665">
        <f>'Schedule 3B_Income_Eastern'!AQ19+'Schedule 3C_Income_Western'!AQ19+'Schedule 3D_Income_The Cape'!AQ19</f>
        <v>0</v>
      </c>
      <c r="AR19" s="665">
        <f>'Schedule 3B_Income_Eastern'!AR19+'Schedule 3C_Income_Western'!AR19+'Schedule 3D_Income_The Cape'!AR19</f>
        <v>149482982.5870533</v>
      </c>
      <c r="AS19" s="665">
        <f>'Schedule 3B_Income_Eastern'!AS19+'Schedule 3C_Income_Western'!AS19+'Schedule 3D_Income_The Cape'!AS19</f>
        <v>148308821.5399608</v>
      </c>
      <c r="AT19" s="665">
        <f>'Schedule 3B_Income_Eastern'!AT19+'Schedule 3C_Income_Western'!AT19+'Schedule 3D_Income_The Cape'!AT19</f>
        <v>148440421.58351403</v>
      </c>
      <c r="AU19" s="665">
        <f>'Schedule 3B_Income_Eastern'!AU19+'Schedule 3C_Income_Western'!AU19+'Schedule 3D_Income_The Cape'!AU19</f>
        <v>0</v>
      </c>
      <c r="AV19" s="665">
        <f>'Schedule 3B_Income_Eastern'!AV19+'Schedule 3C_Income_Western'!AV19+'Schedule 3D_Income_The Cape'!AV19</f>
        <v>446232225.71052814</v>
      </c>
      <c r="AW19" s="665">
        <f>'Schedule 3B_Income_Eastern'!AW19+'Schedule 3C_Income_Western'!AW19+'Schedule 3D_Income_The Cape'!AW19</f>
        <v>446232225.71052814</v>
      </c>
      <c r="AX19" s="225">
        <v>2</v>
      </c>
      <c r="AY19" s="665">
        <f>'Schedule 3B_Income_Eastern'!AY19+'Schedule 3C_Income_Western'!AY19+'Schedule 3D_Income_The Cape'!AY19</f>
        <v>0</v>
      </c>
      <c r="AZ19" s="665">
        <f>'Schedule 3B_Income_Eastern'!AZ19+'Schedule 3C_Income_Western'!AZ19+'Schedule 3D_Income_The Cape'!AZ19</f>
        <v>0</v>
      </c>
      <c r="BA19" s="665">
        <f>'Schedule 3B_Income_Eastern'!BA19+'Schedule 3C_Income_Western'!BA19+'Schedule 3D_Income_The Cape'!BA19</f>
        <v>0</v>
      </c>
      <c r="BB19" s="665">
        <f>'Schedule 3B_Income_Eastern'!BB19+'Schedule 3C_Income_Western'!BB19+'Schedule 3D_Income_The Cape'!BB19</f>
        <v>0</v>
      </c>
      <c r="BC19" s="665">
        <f>'Schedule 3B_Income_Eastern'!BC19+'Schedule 3C_Income_Western'!BC19+'Schedule 3D_Income_The Cape'!BC19</f>
        <v>0</v>
      </c>
      <c r="BD19" s="665">
        <f>'Schedule 3B_Income_Eastern'!BD19+'Schedule 3C_Income_Western'!BD19+'Schedule 3D_Income_The Cape'!BD19</f>
        <v>3006435.6138358358</v>
      </c>
      <c r="BE19" s="665">
        <f>'Schedule 3B_Income_Eastern'!BE19+'Schedule 3C_Income_Western'!BE19+'Schedule 3D_Income_The Cape'!BE19</f>
        <v>3144947.684630149</v>
      </c>
      <c r="BF19" s="665">
        <f>'Schedule 3B_Income_Eastern'!BF19+'Schedule 3C_Income_Western'!BF19+'Schedule 3D_Income_The Cape'!BF19</f>
        <v>3216983.3265538896</v>
      </c>
      <c r="BG19" s="665">
        <f>'Schedule 3B_Income_Eastern'!BG19+'Schedule 3C_Income_Western'!BG19+'Schedule 3D_Income_The Cape'!BG19</f>
        <v>0</v>
      </c>
      <c r="BH19" s="665">
        <f>'Schedule 3B_Income_Eastern'!BH19+'Schedule 3C_Income_Western'!BH19+'Schedule 3D_Income_The Cape'!BH19</f>
        <v>9368366.6250198763</v>
      </c>
      <c r="BI19" s="665">
        <f>'Schedule 3B_Income_Eastern'!BI19+'Schedule 3C_Income_Western'!BI19+'Schedule 3D_Income_The Cape'!BI19</f>
        <v>9368366.6250198763</v>
      </c>
      <c r="BJ19" s="225">
        <v>2</v>
      </c>
      <c r="BK19" s="665">
        <f>'Schedule 3B_Income_Eastern'!BK19+'Schedule 3C_Income_Western'!BK19+'Schedule 3D_Income_The Cape'!BK19</f>
        <v>0</v>
      </c>
      <c r="BL19" s="665">
        <f>'Schedule 3B_Income_Eastern'!BL19+'Schedule 3C_Income_Western'!BL19+'Schedule 3D_Income_The Cape'!BL19</f>
        <v>0</v>
      </c>
      <c r="BM19" s="665">
        <f>'Schedule 3B_Income_Eastern'!BM19+'Schedule 3C_Income_Western'!BM19+'Schedule 3D_Income_The Cape'!BM19</f>
        <v>0</v>
      </c>
      <c r="BN19" s="665">
        <f>'Schedule 3B_Income_Eastern'!BN19+'Schedule 3C_Income_Western'!BN19+'Schedule 3D_Income_The Cape'!BN19</f>
        <v>0</v>
      </c>
      <c r="BO19" s="665">
        <f>'Schedule 3B_Income_Eastern'!BO19+'Schedule 3C_Income_Western'!BO19+'Schedule 3D_Income_The Cape'!BO19</f>
        <v>0</v>
      </c>
      <c r="BP19" s="665">
        <f>'Schedule 3B_Income_Eastern'!BP19+'Schedule 3C_Income_Western'!BP19+'Schedule 3D_Income_The Cape'!BP19</f>
        <v>0</v>
      </c>
      <c r="BQ19" s="665">
        <f>'Schedule 3B_Income_Eastern'!BQ19+'Schedule 3C_Income_Western'!BQ19+'Schedule 3D_Income_The Cape'!BQ19</f>
        <v>0</v>
      </c>
      <c r="BR19" s="665">
        <f>'Schedule 3B_Income_Eastern'!BR19+'Schedule 3C_Income_Western'!BR19+'Schedule 3D_Income_The Cape'!BR19</f>
        <v>0</v>
      </c>
      <c r="BS19" s="665">
        <f>'Schedule 3B_Income_Eastern'!BS19+'Schedule 3C_Income_Western'!BS19+'Schedule 3D_Income_The Cape'!BS19</f>
        <v>0</v>
      </c>
      <c r="BT19" s="665">
        <f>'Schedule 3B_Income_Eastern'!BT19+'Schedule 3C_Income_Western'!BT19+'Schedule 3D_Income_The Cape'!BT19</f>
        <v>0</v>
      </c>
      <c r="BU19" s="665">
        <f>'Schedule 3B_Income_Eastern'!BU19+'Schedule 3C_Income_Western'!BU19+'Schedule 3D_Income_The Cape'!BU19</f>
        <v>0</v>
      </c>
      <c r="BV19" s="225">
        <v>2</v>
      </c>
      <c r="BW19" s="665">
        <f>'Schedule 3B_Income_Eastern'!BW19+'Schedule 3C_Income_Western'!BW19+'Schedule 3D_Income_The Cape'!BW19</f>
        <v>0</v>
      </c>
      <c r="BX19" s="665">
        <f>'Schedule 3B_Income_Eastern'!BX19+'Schedule 3C_Income_Western'!BX19+'Schedule 3D_Income_The Cape'!BX19</f>
        <v>0</v>
      </c>
      <c r="BY19" s="665">
        <f>'Schedule 3B_Income_Eastern'!BY19+'Schedule 3C_Income_Western'!BY19+'Schedule 3D_Income_The Cape'!BY19</f>
        <v>0</v>
      </c>
      <c r="BZ19" s="665">
        <f>'Schedule 3B_Income_Eastern'!BZ19+'Schedule 3C_Income_Western'!BZ19+'Schedule 3D_Income_The Cape'!BZ19</f>
        <v>0</v>
      </c>
      <c r="CA19" s="665">
        <f>'Schedule 3B_Income_Eastern'!CA19+'Schedule 3C_Income_Western'!CA19+'Schedule 3D_Income_The Cape'!CA19</f>
        <v>0</v>
      </c>
      <c r="CB19" s="665">
        <f>'Schedule 3B_Income_Eastern'!CB19+'Schedule 3C_Income_Western'!CB19+'Schedule 3D_Income_The Cape'!CB19</f>
        <v>3957962.1487368159</v>
      </c>
      <c r="CC19" s="665">
        <f>'Schedule 3B_Income_Eastern'!CC19+'Schedule 3C_Income_Western'!CC19+'Schedule 3D_Income_The Cape'!CC19</f>
        <v>3783031.8831761265</v>
      </c>
      <c r="CD19" s="665">
        <f>'Schedule 3B_Income_Eastern'!CD19+'Schedule 3C_Income_Western'!CD19+'Schedule 3D_Income_The Cape'!CD19</f>
        <v>4072063.9005496576</v>
      </c>
      <c r="CE19" s="665">
        <f>'Schedule 3B_Income_Eastern'!CE19+'Schedule 3C_Income_Western'!CE19+'Schedule 3D_Income_The Cape'!CE19</f>
        <v>0</v>
      </c>
      <c r="CF19" s="665">
        <f>'Schedule 3B_Income_Eastern'!CF19+'Schedule 3C_Income_Western'!CF19+'Schedule 3D_Income_The Cape'!CF19</f>
        <v>11813057.932462601</v>
      </c>
      <c r="CG19" s="665">
        <f>'Schedule 3B_Income_Eastern'!CG19+'Schedule 3C_Income_Western'!CG19+'Schedule 3D_Income_The Cape'!CG19</f>
        <v>11813057.932462601</v>
      </c>
      <c r="CH19" s="225">
        <v>2</v>
      </c>
      <c r="CI19" s="665">
        <f>'Schedule 3B_Income_Eastern'!CI19+'Schedule 3C_Income_Western'!CI19+'Schedule 3D_Income_The Cape'!CI19</f>
        <v>0</v>
      </c>
      <c r="CJ19" s="665">
        <f>'Schedule 3B_Income_Eastern'!CJ19+'Schedule 3C_Income_Western'!CJ19+'Schedule 3D_Income_The Cape'!CJ19</f>
        <v>0</v>
      </c>
      <c r="CK19" s="665">
        <f>'Schedule 3B_Income_Eastern'!CK19+'Schedule 3C_Income_Western'!CK19+'Schedule 3D_Income_The Cape'!CK19</f>
        <v>0</v>
      </c>
      <c r="CL19" s="665">
        <f>'Schedule 3B_Income_Eastern'!CL19+'Schedule 3C_Income_Western'!CL19+'Schedule 3D_Income_The Cape'!CL19</f>
        <v>0</v>
      </c>
      <c r="CM19" s="424">
        <f t="shared" si="0"/>
        <v>0</v>
      </c>
      <c r="CN19" s="665">
        <f>'Schedule 3B_Income_Eastern'!CN19+'Schedule 3C_Income_Western'!CN19+'Schedule 3D_Income_The Cape'!CN19</f>
        <v>221429182.50475037</v>
      </c>
      <c r="CO19" s="665">
        <f>'Schedule 3B_Income_Eastern'!CO19+'Schedule 3C_Income_Western'!CO19+'Schedule 3D_Income_The Cape'!CO19</f>
        <v>211276615.65599221</v>
      </c>
      <c r="CP19" s="665">
        <f>'Schedule 3B_Income_Eastern'!CP19+'Schedule 3C_Income_Western'!CP19+'Schedule 3D_Income_The Cape'!CP19</f>
        <v>207469995.3380658</v>
      </c>
      <c r="CQ19" s="665">
        <f>'Schedule 3B_Income_Eastern'!CQ19+'Schedule 3C_Income_Western'!CQ19+'Schedule 3D_Income_The Cape'!CQ19</f>
        <v>0</v>
      </c>
      <c r="CR19" s="424">
        <f t="shared" si="1"/>
        <v>640175793.49880838</v>
      </c>
      <c r="CS19" s="665">
        <f>'Schedule 3B_Income_Eastern'!CS19+'Schedule 3C_Income_Western'!CS19+'Schedule 3D_Income_The Cape'!CS19</f>
        <v>221429182.50475037</v>
      </c>
      <c r="CT19" s="665">
        <f>'Schedule 3B_Income_Eastern'!CT19+'Schedule 3C_Income_Western'!CT19+'Schedule 3D_Income_The Cape'!CT19</f>
        <v>211276615.65599221</v>
      </c>
      <c r="CU19" s="665">
        <f>'Schedule 3B_Income_Eastern'!CU19+'Schedule 3C_Income_Western'!CU19+'Schedule 3D_Income_The Cape'!CU19</f>
        <v>207469995.3380658</v>
      </c>
      <c r="CV19" s="665">
        <f>'Schedule 3B_Income_Eastern'!CV19+'Schedule 3C_Income_Western'!CV19+'Schedule 3D_Income_The Cape'!CV19</f>
        <v>0</v>
      </c>
      <c r="CW19" s="424">
        <f t="shared" si="2"/>
        <v>640175793.49880838</v>
      </c>
    </row>
    <row r="20" spans="1:101" ht="15.75" customHeight="1" x14ac:dyDescent="0.2">
      <c r="A20" s="85" t="s">
        <v>192</v>
      </c>
      <c r="B20" s="225">
        <v>3</v>
      </c>
      <c r="C20" s="665">
        <f>'Schedule 3B_Income_Eastern'!C20+'Schedule 3C_Income_Western'!C20+'Schedule 3D_Income_The Cape'!C20</f>
        <v>0</v>
      </c>
      <c r="D20" s="665">
        <f>'Schedule 3B_Income_Eastern'!D20+'Schedule 3C_Income_Western'!D20+'Schedule 3D_Income_The Cape'!D20</f>
        <v>0</v>
      </c>
      <c r="E20" s="665">
        <f>'Schedule 3B_Income_Eastern'!E20+'Schedule 3C_Income_Western'!E20+'Schedule 3D_Income_The Cape'!E20</f>
        <v>0</v>
      </c>
      <c r="F20" s="665">
        <f>'Schedule 3B_Income_Eastern'!F20+'Schedule 3C_Income_Western'!F20+'Schedule 3D_Income_The Cape'!F20</f>
        <v>0</v>
      </c>
      <c r="G20" s="665">
        <f>'Schedule 3B_Income_Eastern'!G20+'Schedule 3C_Income_Western'!G20+'Schedule 3D_Income_The Cape'!G20</f>
        <v>0</v>
      </c>
      <c r="H20" s="665">
        <f>'Schedule 3B_Income_Eastern'!H20+'Schedule 3C_Income_Western'!H20+'Schedule 3D_Income_The Cape'!H20</f>
        <v>0</v>
      </c>
      <c r="I20" s="665">
        <f>'Schedule 3B_Income_Eastern'!I20+'Schedule 3C_Income_Western'!I20+'Schedule 3D_Income_The Cape'!I20</f>
        <v>0</v>
      </c>
      <c r="J20" s="665">
        <f>'Schedule 3B_Income_Eastern'!J20+'Schedule 3C_Income_Western'!J20+'Schedule 3D_Income_The Cape'!J20</f>
        <v>0</v>
      </c>
      <c r="K20" s="665">
        <f>'Schedule 3B_Income_Eastern'!K20+'Schedule 3C_Income_Western'!K20+'Schedule 3D_Income_The Cape'!K20</f>
        <v>0</v>
      </c>
      <c r="L20" s="665">
        <f>'Schedule 3B_Income_Eastern'!L20+'Schedule 3C_Income_Western'!L20+'Schedule 3D_Income_The Cape'!L20</f>
        <v>0</v>
      </c>
      <c r="M20" s="665">
        <f>'Schedule 3B_Income_Eastern'!M20+'Schedule 3C_Income_Western'!M20+'Schedule 3D_Income_The Cape'!M20</f>
        <v>0</v>
      </c>
      <c r="N20" s="225">
        <v>3</v>
      </c>
      <c r="O20" s="665">
        <f>'Schedule 3B_Income_Eastern'!O20+'Schedule 3C_Income_Western'!O20+'Schedule 3D_Income_The Cape'!O20</f>
        <v>0</v>
      </c>
      <c r="P20" s="665">
        <f>'Schedule 3B_Income_Eastern'!P20+'Schedule 3C_Income_Western'!P20+'Schedule 3D_Income_The Cape'!P20</f>
        <v>0</v>
      </c>
      <c r="Q20" s="665">
        <f>'Schedule 3B_Income_Eastern'!Q20+'Schedule 3C_Income_Western'!Q20+'Schedule 3D_Income_The Cape'!Q20</f>
        <v>0</v>
      </c>
      <c r="R20" s="665">
        <f>'Schedule 3B_Income_Eastern'!R20+'Schedule 3C_Income_Western'!R20+'Schedule 3D_Income_The Cape'!R20</f>
        <v>0</v>
      </c>
      <c r="S20" s="665">
        <f>'Schedule 3B_Income_Eastern'!S20+'Schedule 3C_Income_Western'!S20+'Schedule 3D_Income_The Cape'!S20</f>
        <v>0</v>
      </c>
      <c r="T20" s="665">
        <f>'Schedule 3B_Income_Eastern'!T20+'Schedule 3C_Income_Western'!T20+'Schedule 3D_Income_The Cape'!T20</f>
        <v>0</v>
      </c>
      <c r="U20" s="665">
        <f>'Schedule 3B_Income_Eastern'!U20+'Schedule 3C_Income_Western'!U20+'Schedule 3D_Income_The Cape'!U20</f>
        <v>0</v>
      </c>
      <c r="V20" s="665">
        <f>'Schedule 3B_Income_Eastern'!V20+'Schedule 3C_Income_Western'!V20+'Schedule 3D_Income_The Cape'!V20</f>
        <v>0</v>
      </c>
      <c r="W20" s="665">
        <f>'Schedule 3B_Income_Eastern'!W20+'Schedule 3C_Income_Western'!W20+'Schedule 3D_Income_The Cape'!W20</f>
        <v>0</v>
      </c>
      <c r="X20" s="665">
        <f>'Schedule 3B_Income_Eastern'!X20+'Schedule 3C_Income_Western'!X20+'Schedule 3D_Income_The Cape'!X20</f>
        <v>0</v>
      </c>
      <c r="Y20" s="665">
        <f>'Schedule 3B_Income_Eastern'!Y20+'Schedule 3C_Income_Western'!Y20+'Schedule 3D_Income_The Cape'!Y20</f>
        <v>0</v>
      </c>
      <c r="Z20" s="225">
        <v>3</v>
      </c>
      <c r="AA20" s="665">
        <f>'Schedule 3B_Income_Eastern'!AA20+'Schedule 3C_Income_Western'!AA20+'Schedule 3D_Income_The Cape'!AA20</f>
        <v>0</v>
      </c>
      <c r="AB20" s="665">
        <f>'Schedule 3B_Income_Eastern'!AB20+'Schedule 3C_Income_Western'!AB20+'Schedule 3D_Income_The Cape'!AB20</f>
        <v>0</v>
      </c>
      <c r="AC20" s="665">
        <f>'Schedule 3B_Income_Eastern'!AC20+'Schedule 3C_Income_Western'!AC20+'Schedule 3D_Income_The Cape'!AC20</f>
        <v>0</v>
      </c>
      <c r="AD20" s="665">
        <f>'Schedule 3B_Income_Eastern'!AD20+'Schedule 3C_Income_Western'!AD20+'Schedule 3D_Income_The Cape'!AD20</f>
        <v>0</v>
      </c>
      <c r="AE20" s="665">
        <f>'Schedule 3B_Income_Eastern'!AE20+'Schedule 3C_Income_Western'!AE20+'Schedule 3D_Income_The Cape'!AE20</f>
        <v>0</v>
      </c>
      <c r="AF20" s="665">
        <f>'Schedule 3B_Income_Eastern'!AF20+'Schedule 3C_Income_Western'!AF20+'Schedule 3D_Income_The Cape'!AF20</f>
        <v>0</v>
      </c>
      <c r="AG20" s="665">
        <f>'Schedule 3B_Income_Eastern'!AG20+'Schedule 3C_Income_Western'!AG20+'Schedule 3D_Income_The Cape'!AG20</f>
        <v>0</v>
      </c>
      <c r="AH20" s="665">
        <f>'Schedule 3B_Income_Eastern'!AH20+'Schedule 3C_Income_Western'!AH20+'Schedule 3D_Income_The Cape'!AH20</f>
        <v>0</v>
      </c>
      <c r="AI20" s="665">
        <f>'Schedule 3B_Income_Eastern'!AI20+'Schedule 3C_Income_Western'!AI20+'Schedule 3D_Income_The Cape'!AI20</f>
        <v>0</v>
      </c>
      <c r="AJ20" s="665">
        <f>'Schedule 3B_Income_Eastern'!AJ20+'Schedule 3C_Income_Western'!AJ20+'Schedule 3D_Income_The Cape'!AJ20</f>
        <v>0</v>
      </c>
      <c r="AK20" s="665">
        <f>'Schedule 3B_Income_Eastern'!AK20+'Schedule 3C_Income_Western'!AK20+'Schedule 3D_Income_The Cape'!AK20</f>
        <v>0</v>
      </c>
      <c r="AL20" s="225">
        <v>3</v>
      </c>
      <c r="AM20" s="665">
        <f>'Schedule 3B_Income_Eastern'!AM20+'Schedule 3C_Income_Western'!AM20+'Schedule 3D_Income_The Cape'!AM20</f>
        <v>0</v>
      </c>
      <c r="AN20" s="665">
        <f>'Schedule 3B_Income_Eastern'!AN20+'Schedule 3C_Income_Western'!AN20+'Schedule 3D_Income_The Cape'!AN20</f>
        <v>0</v>
      </c>
      <c r="AO20" s="665">
        <f>'Schedule 3B_Income_Eastern'!AO20+'Schedule 3C_Income_Western'!AO20+'Schedule 3D_Income_The Cape'!AO20</f>
        <v>0</v>
      </c>
      <c r="AP20" s="665">
        <f>'Schedule 3B_Income_Eastern'!AP20+'Schedule 3C_Income_Western'!AP20+'Schedule 3D_Income_The Cape'!AP20</f>
        <v>0</v>
      </c>
      <c r="AQ20" s="665">
        <f>'Schedule 3B_Income_Eastern'!AQ20+'Schedule 3C_Income_Western'!AQ20+'Schedule 3D_Income_The Cape'!AQ20</f>
        <v>0</v>
      </c>
      <c r="AR20" s="665">
        <f>'Schedule 3B_Income_Eastern'!AR20+'Schedule 3C_Income_Western'!AR20+'Schedule 3D_Income_The Cape'!AR20</f>
        <v>0</v>
      </c>
      <c r="AS20" s="665">
        <f>'Schedule 3B_Income_Eastern'!AS20+'Schedule 3C_Income_Western'!AS20+'Schedule 3D_Income_The Cape'!AS20</f>
        <v>0</v>
      </c>
      <c r="AT20" s="665">
        <f>'Schedule 3B_Income_Eastern'!AT20+'Schedule 3C_Income_Western'!AT20+'Schedule 3D_Income_The Cape'!AT20</f>
        <v>0</v>
      </c>
      <c r="AU20" s="665">
        <f>'Schedule 3B_Income_Eastern'!AU20+'Schedule 3C_Income_Western'!AU20+'Schedule 3D_Income_The Cape'!AU20</f>
        <v>0</v>
      </c>
      <c r="AV20" s="665">
        <f>'Schedule 3B_Income_Eastern'!AV20+'Schedule 3C_Income_Western'!AV20+'Schedule 3D_Income_The Cape'!AV20</f>
        <v>0</v>
      </c>
      <c r="AW20" s="665">
        <f>'Schedule 3B_Income_Eastern'!AW20+'Schedule 3C_Income_Western'!AW20+'Schedule 3D_Income_The Cape'!AW20</f>
        <v>0</v>
      </c>
      <c r="AX20" s="225">
        <v>3</v>
      </c>
      <c r="AY20" s="665">
        <f>'Schedule 3B_Income_Eastern'!AY20+'Schedule 3C_Income_Western'!AY20+'Schedule 3D_Income_The Cape'!AY20</f>
        <v>0</v>
      </c>
      <c r="AZ20" s="665">
        <f>'Schedule 3B_Income_Eastern'!AZ20+'Schedule 3C_Income_Western'!AZ20+'Schedule 3D_Income_The Cape'!AZ20</f>
        <v>0</v>
      </c>
      <c r="BA20" s="665">
        <f>'Schedule 3B_Income_Eastern'!BA20+'Schedule 3C_Income_Western'!BA20+'Schedule 3D_Income_The Cape'!BA20</f>
        <v>0</v>
      </c>
      <c r="BB20" s="665">
        <f>'Schedule 3B_Income_Eastern'!BB20+'Schedule 3C_Income_Western'!BB20+'Schedule 3D_Income_The Cape'!BB20</f>
        <v>0</v>
      </c>
      <c r="BC20" s="665">
        <f>'Schedule 3B_Income_Eastern'!BC20+'Schedule 3C_Income_Western'!BC20+'Schedule 3D_Income_The Cape'!BC20</f>
        <v>0</v>
      </c>
      <c r="BD20" s="665">
        <f>'Schedule 3B_Income_Eastern'!BD20+'Schedule 3C_Income_Western'!BD20+'Schedule 3D_Income_The Cape'!BD20</f>
        <v>0</v>
      </c>
      <c r="BE20" s="665">
        <f>'Schedule 3B_Income_Eastern'!BE20+'Schedule 3C_Income_Western'!BE20+'Schedule 3D_Income_The Cape'!BE20</f>
        <v>0</v>
      </c>
      <c r="BF20" s="665">
        <f>'Schedule 3B_Income_Eastern'!BF20+'Schedule 3C_Income_Western'!BF20+'Schedule 3D_Income_The Cape'!BF20</f>
        <v>0</v>
      </c>
      <c r="BG20" s="665">
        <f>'Schedule 3B_Income_Eastern'!BG20+'Schedule 3C_Income_Western'!BG20+'Schedule 3D_Income_The Cape'!BG20</f>
        <v>0</v>
      </c>
      <c r="BH20" s="665">
        <f>'Schedule 3B_Income_Eastern'!BH20+'Schedule 3C_Income_Western'!BH20+'Schedule 3D_Income_The Cape'!BH20</f>
        <v>0</v>
      </c>
      <c r="BI20" s="665">
        <f>'Schedule 3B_Income_Eastern'!BI20+'Schedule 3C_Income_Western'!BI20+'Schedule 3D_Income_The Cape'!BI20</f>
        <v>0</v>
      </c>
      <c r="BJ20" s="225">
        <v>3</v>
      </c>
      <c r="BK20" s="665">
        <f>'Schedule 3B_Income_Eastern'!BK20+'Schedule 3C_Income_Western'!BK20+'Schedule 3D_Income_The Cape'!BK20</f>
        <v>0</v>
      </c>
      <c r="BL20" s="665">
        <f>'Schedule 3B_Income_Eastern'!BL20+'Schedule 3C_Income_Western'!BL20+'Schedule 3D_Income_The Cape'!BL20</f>
        <v>0</v>
      </c>
      <c r="BM20" s="665">
        <f>'Schedule 3B_Income_Eastern'!BM20+'Schedule 3C_Income_Western'!BM20+'Schedule 3D_Income_The Cape'!BM20</f>
        <v>0</v>
      </c>
      <c r="BN20" s="665">
        <f>'Schedule 3B_Income_Eastern'!BN20+'Schedule 3C_Income_Western'!BN20+'Schedule 3D_Income_The Cape'!BN20</f>
        <v>0</v>
      </c>
      <c r="BO20" s="665">
        <f>'Schedule 3B_Income_Eastern'!BO20+'Schedule 3C_Income_Western'!BO20+'Schedule 3D_Income_The Cape'!BO20</f>
        <v>0</v>
      </c>
      <c r="BP20" s="665">
        <f>'Schedule 3B_Income_Eastern'!BP20+'Schedule 3C_Income_Western'!BP20+'Schedule 3D_Income_The Cape'!BP20</f>
        <v>0</v>
      </c>
      <c r="BQ20" s="665">
        <f>'Schedule 3B_Income_Eastern'!BQ20+'Schedule 3C_Income_Western'!BQ20+'Schedule 3D_Income_The Cape'!BQ20</f>
        <v>0</v>
      </c>
      <c r="BR20" s="665">
        <f>'Schedule 3B_Income_Eastern'!BR20+'Schedule 3C_Income_Western'!BR20+'Schedule 3D_Income_The Cape'!BR20</f>
        <v>0</v>
      </c>
      <c r="BS20" s="665">
        <f>'Schedule 3B_Income_Eastern'!BS20+'Schedule 3C_Income_Western'!BS20+'Schedule 3D_Income_The Cape'!BS20</f>
        <v>0</v>
      </c>
      <c r="BT20" s="665">
        <f>'Schedule 3B_Income_Eastern'!BT20+'Schedule 3C_Income_Western'!BT20+'Schedule 3D_Income_The Cape'!BT20</f>
        <v>0</v>
      </c>
      <c r="BU20" s="665">
        <f>'Schedule 3B_Income_Eastern'!BU20+'Schedule 3C_Income_Western'!BU20+'Schedule 3D_Income_The Cape'!BU20</f>
        <v>0</v>
      </c>
      <c r="BV20" s="225">
        <v>3</v>
      </c>
      <c r="BW20" s="665">
        <f>'Schedule 3B_Income_Eastern'!BW20+'Schedule 3C_Income_Western'!BW20+'Schedule 3D_Income_The Cape'!BW20</f>
        <v>0</v>
      </c>
      <c r="BX20" s="665">
        <f>'Schedule 3B_Income_Eastern'!BX20+'Schedule 3C_Income_Western'!BX20+'Schedule 3D_Income_The Cape'!BX20</f>
        <v>0</v>
      </c>
      <c r="BY20" s="665">
        <f>'Schedule 3B_Income_Eastern'!BY20+'Schedule 3C_Income_Western'!BY20+'Schedule 3D_Income_The Cape'!BY20</f>
        <v>0</v>
      </c>
      <c r="BZ20" s="665">
        <f>'Schedule 3B_Income_Eastern'!BZ20+'Schedule 3C_Income_Western'!BZ20+'Schedule 3D_Income_The Cape'!BZ20</f>
        <v>0</v>
      </c>
      <c r="CA20" s="665">
        <f>'Schedule 3B_Income_Eastern'!CA20+'Schedule 3C_Income_Western'!CA20+'Schedule 3D_Income_The Cape'!CA20</f>
        <v>0</v>
      </c>
      <c r="CB20" s="665">
        <f>'Schedule 3B_Income_Eastern'!CB20+'Schedule 3C_Income_Western'!CB20+'Schedule 3D_Income_The Cape'!CB20</f>
        <v>0</v>
      </c>
      <c r="CC20" s="665">
        <f>'Schedule 3B_Income_Eastern'!CC20+'Schedule 3C_Income_Western'!CC20+'Schedule 3D_Income_The Cape'!CC20</f>
        <v>0</v>
      </c>
      <c r="CD20" s="665">
        <f>'Schedule 3B_Income_Eastern'!CD20+'Schedule 3C_Income_Western'!CD20+'Schedule 3D_Income_The Cape'!CD20</f>
        <v>0</v>
      </c>
      <c r="CE20" s="665">
        <f>'Schedule 3B_Income_Eastern'!CE20+'Schedule 3C_Income_Western'!CE20+'Schedule 3D_Income_The Cape'!CE20</f>
        <v>0</v>
      </c>
      <c r="CF20" s="665">
        <f>'Schedule 3B_Income_Eastern'!CF20+'Schedule 3C_Income_Western'!CF20+'Schedule 3D_Income_The Cape'!CF20</f>
        <v>0</v>
      </c>
      <c r="CG20" s="665">
        <f>'Schedule 3B_Income_Eastern'!CG20+'Schedule 3C_Income_Western'!CG20+'Schedule 3D_Income_The Cape'!CG20</f>
        <v>0</v>
      </c>
      <c r="CH20" s="225">
        <v>3</v>
      </c>
      <c r="CI20" s="665">
        <f>'Schedule 3B_Income_Eastern'!CI20+'Schedule 3C_Income_Western'!CI20+'Schedule 3D_Income_The Cape'!CI20</f>
        <v>0</v>
      </c>
      <c r="CJ20" s="665">
        <f>'Schedule 3B_Income_Eastern'!CJ20+'Schedule 3C_Income_Western'!CJ20+'Schedule 3D_Income_The Cape'!CJ20</f>
        <v>0</v>
      </c>
      <c r="CK20" s="665">
        <f>'Schedule 3B_Income_Eastern'!CK20+'Schedule 3C_Income_Western'!CK20+'Schedule 3D_Income_The Cape'!CK20</f>
        <v>0</v>
      </c>
      <c r="CL20" s="665">
        <f>'Schedule 3B_Income_Eastern'!CL20+'Schedule 3C_Income_Western'!CL20+'Schedule 3D_Income_The Cape'!CL20</f>
        <v>0</v>
      </c>
      <c r="CM20" s="424">
        <f t="shared" si="0"/>
        <v>0</v>
      </c>
      <c r="CN20" s="665">
        <f>'Schedule 3B_Income_Eastern'!CN20+'Schedule 3C_Income_Western'!CN20+'Schedule 3D_Income_The Cape'!CN20</f>
        <v>0</v>
      </c>
      <c r="CO20" s="665">
        <f>'Schedule 3B_Income_Eastern'!CO20+'Schedule 3C_Income_Western'!CO20+'Schedule 3D_Income_The Cape'!CO20</f>
        <v>0</v>
      </c>
      <c r="CP20" s="665">
        <f>'Schedule 3B_Income_Eastern'!CP20+'Schedule 3C_Income_Western'!CP20+'Schedule 3D_Income_The Cape'!CP20</f>
        <v>0</v>
      </c>
      <c r="CQ20" s="665">
        <f>'Schedule 3B_Income_Eastern'!CQ20+'Schedule 3C_Income_Western'!CQ20+'Schedule 3D_Income_The Cape'!CQ20</f>
        <v>0</v>
      </c>
      <c r="CR20" s="424">
        <f t="shared" si="1"/>
        <v>0</v>
      </c>
      <c r="CS20" s="665">
        <f>'Schedule 3B_Income_Eastern'!CS20+'Schedule 3C_Income_Western'!CS20+'Schedule 3D_Income_The Cape'!CS20</f>
        <v>0</v>
      </c>
      <c r="CT20" s="665">
        <f>'Schedule 3B_Income_Eastern'!CT20+'Schedule 3C_Income_Western'!CT20+'Schedule 3D_Income_The Cape'!CT20</f>
        <v>0</v>
      </c>
      <c r="CU20" s="665">
        <f>'Schedule 3B_Income_Eastern'!CU20+'Schedule 3C_Income_Western'!CU20+'Schedule 3D_Income_The Cape'!CU20</f>
        <v>0</v>
      </c>
      <c r="CV20" s="665">
        <f>'Schedule 3B_Income_Eastern'!CV20+'Schedule 3C_Income_Western'!CV20+'Schedule 3D_Income_The Cape'!CV20</f>
        <v>0</v>
      </c>
      <c r="CW20" s="424">
        <f t="shared" si="2"/>
        <v>0</v>
      </c>
    </row>
    <row r="21" spans="1:101" ht="15.75" customHeight="1" x14ac:dyDescent="0.2">
      <c r="A21" s="85" t="s">
        <v>193</v>
      </c>
      <c r="B21" s="225">
        <v>4</v>
      </c>
      <c r="C21" s="665">
        <f>'Schedule 3B_Income_Eastern'!C21+'Schedule 3C_Income_Western'!C21+'Schedule 3D_Income_The Cape'!C21</f>
        <v>0</v>
      </c>
      <c r="D21" s="665">
        <f>'Schedule 3B_Income_Eastern'!D21+'Schedule 3C_Income_Western'!D21+'Schedule 3D_Income_The Cape'!D21</f>
        <v>0</v>
      </c>
      <c r="E21" s="665">
        <f>'Schedule 3B_Income_Eastern'!E21+'Schedule 3C_Income_Western'!E21+'Schedule 3D_Income_The Cape'!E21</f>
        <v>0</v>
      </c>
      <c r="F21" s="665">
        <f>'Schedule 3B_Income_Eastern'!F21+'Schedule 3C_Income_Western'!F21+'Schedule 3D_Income_The Cape'!F21</f>
        <v>0</v>
      </c>
      <c r="G21" s="665">
        <f>'Schedule 3B_Income_Eastern'!G21+'Schedule 3C_Income_Western'!G21+'Schedule 3D_Income_The Cape'!G21</f>
        <v>0</v>
      </c>
      <c r="H21" s="665">
        <f>'Schedule 3B_Income_Eastern'!H21+'Schedule 3C_Income_Western'!H21+'Schedule 3D_Income_The Cape'!H21</f>
        <v>0</v>
      </c>
      <c r="I21" s="665">
        <f>'Schedule 3B_Income_Eastern'!I21+'Schedule 3C_Income_Western'!I21+'Schedule 3D_Income_The Cape'!I21</f>
        <v>0</v>
      </c>
      <c r="J21" s="665">
        <f>'Schedule 3B_Income_Eastern'!J21+'Schedule 3C_Income_Western'!J21+'Schedule 3D_Income_The Cape'!J21</f>
        <v>0</v>
      </c>
      <c r="K21" s="665">
        <f>'Schedule 3B_Income_Eastern'!K21+'Schedule 3C_Income_Western'!K21+'Schedule 3D_Income_The Cape'!K21</f>
        <v>0</v>
      </c>
      <c r="L21" s="665">
        <f>'Schedule 3B_Income_Eastern'!L21+'Schedule 3C_Income_Western'!L21+'Schedule 3D_Income_The Cape'!L21</f>
        <v>0</v>
      </c>
      <c r="M21" s="665">
        <f>'Schedule 3B_Income_Eastern'!M21+'Schedule 3C_Income_Western'!M21+'Schedule 3D_Income_The Cape'!M21</f>
        <v>0</v>
      </c>
      <c r="N21" s="225">
        <v>4</v>
      </c>
      <c r="O21" s="665">
        <f>'Schedule 3B_Income_Eastern'!O21+'Schedule 3C_Income_Western'!O21+'Schedule 3D_Income_The Cape'!O21</f>
        <v>0</v>
      </c>
      <c r="P21" s="665">
        <f>'Schedule 3B_Income_Eastern'!P21+'Schedule 3C_Income_Western'!P21+'Schedule 3D_Income_The Cape'!P21</f>
        <v>0</v>
      </c>
      <c r="Q21" s="665">
        <f>'Schedule 3B_Income_Eastern'!Q21+'Schedule 3C_Income_Western'!Q21+'Schedule 3D_Income_The Cape'!Q21</f>
        <v>0</v>
      </c>
      <c r="R21" s="665">
        <f>'Schedule 3B_Income_Eastern'!R21+'Schedule 3C_Income_Western'!R21+'Schedule 3D_Income_The Cape'!R21</f>
        <v>0</v>
      </c>
      <c r="S21" s="665">
        <f>'Schedule 3B_Income_Eastern'!S21+'Schedule 3C_Income_Western'!S21+'Schedule 3D_Income_The Cape'!S21</f>
        <v>0</v>
      </c>
      <c r="T21" s="665">
        <f>'Schedule 3B_Income_Eastern'!T21+'Schedule 3C_Income_Western'!T21+'Schedule 3D_Income_The Cape'!T21</f>
        <v>0</v>
      </c>
      <c r="U21" s="665">
        <f>'Schedule 3B_Income_Eastern'!U21+'Schedule 3C_Income_Western'!U21+'Schedule 3D_Income_The Cape'!U21</f>
        <v>0</v>
      </c>
      <c r="V21" s="665">
        <f>'Schedule 3B_Income_Eastern'!V21+'Schedule 3C_Income_Western'!V21+'Schedule 3D_Income_The Cape'!V21</f>
        <v>0</v>
      </c>
      <c r="W21" s="665">
        <f>'Schedule 3B_Income_Eastern'!W21+'Schedule 3C_Income_Western'!W21+'Schedule 3D_Income_The Cape'!W21</f>
        <v>0</v>
      </c>
      <c r="X21" s="665">
        <f>'Schedule 3B_Income_Eastern'!X21+'Schedule 3C_Income_Western'!X21+'Schedule 3D_Income_The Cape'!X21</f>
        <v>0</v>
      </c>
      <c r="Y21" s="665">
        <f>'Schedule 3B_Income_Eastern'!Y21+'Schedule 3C_Income_Western'!Y21+'Schedule 3D_Income_The Cape'!Y21</f>
        <v>0</v>
      </c>
      <c r="Z21" s="225">
        <v>4</v>
      </c>
      <c r="AA21" s="665">
        <f>'Schedule 3B_Income_Eastern'!AA21+'Schedule 3C_Income_Western'!AA21+'Schedule 3D_Income_The Cape'!AA21</f>
        <v>0</v>
      </c>
      <c r="AB21" s="665">
        <f>'Schedule 3B_Income_Eastern'!AB21+'Schedule 3C_Income_Western'!AB21+'Schedule 3D_Income_The Cape'!AB21</f>
        <v>0</v>
      </c>
      <c r="AC21" s="665">
        <f>'Schedule 3B_Income_Eastern'!AC21+'Schedule 3C_Income_Western'!AC21+'Schedule 3D_Income_The Cape'!AC21</f>
        <v>0</v>
      </c>
      <c r="AD21" s="665">
        <f>'Schedule 3B_Income_Eastern'!AD21+'Schedule 3C_Income_Western'!AD21+'Schedule 3D_Income_The Cape'!AD21</f>
        <v>0</v>
      </c>
      <c r="AE21" s="665">
        <f>'Schedule 3B_Income_Eastern'!AE21+'Schedule 3C_Income_Western'!AE21+'Schedule 3D_Income_The Cape'!AE21</f>
        <v>0</v>
      </c>
      <c r="AF21" s="665">
        <f>'Schedule 3B_Income_Eastern'!AF21+'Schedule 3C_Income_Western'!AF21+'Schedule 3D_Income_The Cape'!AF21</f>
        <v>0</v>
      </c>
      <c r="AG21" s="665">
        <f>'Schedule 3B_Income_Eastern'!AG21+'Schedule 3C_Income_Western'!AG21+'Schedule 3D_Income_The Cape'!AG21</f>
        <v>0</v>
      </c>
      <c r="AH21" s="665">
        <f>'Schedule 3B_Income_Eastern'!AH21+'Schedule 3C_Income_Western'!AH21+'Schedule 3D_Income_The Cape'!AH21</f>
        <v>0</v>
      </c>
      <c r="AI21" s="665">
        <f>'Schedule 3B_Income_Eastern'!AI21+'Schedule 3C_Income_Western'!AI21+'Schedule 3D_Income_The Cape'!AI21</f>
        <v>0</v>
      </c>
      <c r="AJ21" s="665">
        <f>'Schedule 3B_Income_Eastern'!AJ21+'Schedule 3C_Income_Western'!AJ21+'Schedule 3D_Income_The Cape'!AJ21</f>
        <v>0</v>
      </c>
      <c r="AK21" s="665">
        <f>'Schedule 3B_Income_Eastern'!AK21+'Schedule 3C_Income_Western'!AK21+'Schedule 3D_Income_The Cape'!AK21</f>
        <v>0</v>
      </c>
      <c r="AL21" s="225">
        <v>4</v>
      </c>
      <c r="AM21" s="665">
        <f>'Schedule 3B_Income_Eastern'!AM21+'Schedule 3C_Income_Western'!AM21+'Schedule 3D_Income_The Cape'!AM21</f>
        <v>0</v>
      </c>
      <c r="AN21" s="665">
        <f>'Schedule 3B_Income_Eastern'!AN21+'Schedule 3C_Income_Western'!AN21+'Schedule 3D_Income_The Cape'!AN21</f>
        <v>0</v>
      </c>
      <c r="AO21" s="665">
        <f>'Schedule 3B_Income_Eastern'!AO21+'Schedule 3C_Income_Western'!AO21+'Schedule 3D_Income_The Cape'!AO21</f>
        <v>0</v>
      </c>
      <c r="AP21" s="665">
        <f>'Schedule 3B_Income_Eastern'!AP21+'Schedule 3C_Income_Western'!AP21+'Schedule 3D_Income_The Cape'!AP21</f>
        <v>0</v>
      </c>
      <c r="AQ21" s="665">
        <f>'Schedule 3B_Income_Eastern'!AQ21+'Schedule 3C_Income_Western'!AQ21+'Schedule 3D_Income_The Cape'!AQ21</f>
        <v>0</v>
      </c>
      <c r="AR21" s="665">
        <f>'Schedule 3B_Income_Eastern'!AR21+'Schedule 3C_Income_Western'!AR21+'Schedule 3D_Income_The Cape'!AR21</f>
        <v>0</v>
      </c>
      <c r="AS21" s="665">
        <f>'Schedule 3B_Income_Eastern'!AS21+'Schedule 3C_Income_Western'!AS21+'Schedule 3D_Income_The Cape'!AS21</f>
        <v>0</v>
      </c>
      <c r="AT21" s="665">
        <f>'Schedule 3B_Income_Eastern'!AT21+'Schedule 3C_Income_Western'!AT21+'Schedule 3D_Income_The Cape'!AT21</f>
        <v>0</v>
      </c>
      <c r="AU21" s="665">
        <f>'Schedule 3B_Income_Eastern'!AU21+'Schedule 3C_Income_Western'!AU21+'Schedule 3D_Income_The Cape'!AU21</f>
        <v>0</v>
      </c>
      <c r="AV21" s="665">
        <f>'Schedule 3B_Income_Eastern'!AV21+'Schedule 3C_Income_Western'!AV21+'Schedule 3D_Income_The Cape'!AV21</f>
        <v>0</v>
      </c>
      <c r="AW21" s="665">
        <f>'Schedule 3B_Income_Eastern'!AW21+'Schedule 3C_Income_Western'!AW21+'Schedule 3D_Income_The Cape'!AW21</f>
        <v>0</v>
      </c>
      <c r="AX21" s="225">
        <v>4</v>
      </c>
      <c r="AY21" s="665">
        <f>'Schedule 3B_Income_Eastern'!AY21+'Schedule 3C_Income_Western'!AY21+'Schedule 3D_Income_The Cape'!AY21</f>
        <v>0</v>
      </c>
      <c r="AZ21" s="665">
        <f>'Schedule 3B_Income_Eastern'!AZ21+'Schedule 3C_Income_Western'!AZ21+'Schedule 3D_Income_The Cape'!AZ21</f>
        <v>0</v>
      </c>
      <c r="BA21" s="665">
        <f>'Schedule 3B_Income_Eastern'!BA21+'Schedule 3C_Income_Western'!BA21+'Schedule 3D_Income_The Cape'!BA21</f>
        <v>0</v>
      </c>
      <c r="BB21" s="665">
        <f>'Schedule 3B_Income_Eastern'!BB21+'Schedule 3C_Income_Western'!BB21+'Schedule 3D_Income_The Cape'!BB21</f>
        <v>0</v>
      </c>
      <c r="BC21" s="665">
        <f>'Schedule 3B_Income_Eastern'!BC21+'Schedule 3C_Income_Western'!BC21+'Schedule 3D_Income_The Cape'!BC21</f>
        <v>0</v>
      </c>
      <c r="BD21" s="665">
        <f>'Schedule 3B_Income_Eastern'!BD21+'Schedule 3C_Income_Western'!BD21+'Schedule 3D_Income_The Cape'!BD21</f>
        <v>0</v>
      </c>
      <c r="BE21" s="665">
        <f>'Schedule 3B_Income_Eastern'!BE21+'Schedule 3C_Income_Western'!BE21+'Schedule 3D_Income_The Cape'!BE21</f>
        <v>0</v>
      </c>
      <c r="BF21" s="665">
        <f>'Schedule 3B_Income_Eastern'!BF21+'Schedule 3C_Income_Western'!BF21+'Schedule 3D_Income_The Cape'!BF21</f>
        <v>0</v>
      </c>
      <c r="BG21" s="665">
        <f>'Schedule 3B_Income_Eastern'!BG21+'Schedule 3C_Income_Western'!BG21+'Schedule 3D_Income_The Cape'!BG21</f>
        <v>0</v>
      </c>
      <c r="BH21" s="665">
        <f>'Schedule 3B_Income_Eastern'!BH21+'Schedule 3C_Income_Western'!BH21+'Schedule 3D_Income_The Cape'!BH21</f>
        <v>0</v>
      </c>
      <c r="BI21" s="665">
        <f>'Schedule 3B_Income_Eastern'!BI21+'Schedule 3C_Income_Western'!BI21+'Schedule 3D_Income_The Cape'!BI21</f>
        <v>0</v>
      </c>
      <c r="BJ21" s="225">
        <v>4</v>
      </c>
      <c r="BK21" s="665">
        <f>'Schedule 3B_Income_Eastern'!BK21+'Schedule 3C_Income_Western'!BK21+'Schedule 3D_Income_The Cape'!BK21</f>
        <v>0</v>
      </c>
      <c r="BL21" s="665">
        <f>'Schedule 3B_Income_Eastern'!BL21+'Schedule 3C_Income_Western'!BL21+'Schedule 3D_Income_The Cape'!BL21</f>
        <v>0</v>
      </c>
      <c r="BM21" s="665">
        <f>'Schedule 3B_Income_Eastern'!BM21+'Schedule 3C_Income_Western'!BM21+'Schedule 3D_Income_The Cape'!BM21</f>
        <v>0</v>
      </c>
      <c r="BN21" s="665">
        <f>'Schedule 3B_Income_Eastern'!BN21+'Schedule 3C_Income_Western'!BN21+'Schedule 3D_Income_The Cape'!BN21</f>
        <v>0</v>
      </c>
      <c r="BO21" s="665">
        <f>'Schedule 3B_Income_Eastern'!BO21+'Schedule 3C_Income_Western'!BO21+'Schedule 3D_Income_The Cape'!BO21</f>
        <v>0</v>
      </c>
      <c r="BP21" s="665">
        <f>'Schedule 3B_Income_Eastern'!BP21+'Schedule 3C_Income_Western'!BP21+'Schedule 3D_Income_The Cape'!BP21</f>
        <v>0</v>
      </c>
      <c r="BQ21" s="665">
        <f>'Schedule 3B_Income_Eastern'!BQ21+'Schedule 3C_Income_Western'!BQ21+'Schedule 3D_Income_The Cape'!BQ21</f>
        <v>0</v>
      </c>
      <c r="BR21" s="665">
        <f>'Schedule 3B_Income_Eastern'!BR21+'Schedule 3C_Income_Western'!BR21+'Schedule 3D_Income_The Cape'!BR21</f>
        <v>0</v>
      </c>
      <c r="BS21" s="665">
        <f>'Schedule 3B_Income_Eastern'!BS21+'Schedule 3C_Income_Western'!BS21+'Schedule 3D_Income_The Cape'!BS21</f>
        <v>0</v>
      </c>
      <c r="BT21" s="665">
        <f>'Schedule 3B_Income_Eastern'!BT21+'Schedule 3C_Income_Western'!BT21+'Schedule 3D_Income_The Cape'!BT21</f>
        <v>0</v>
      </c>
      <c r="BU21" s="665">
        <f>'Schedule 3B_Income_Eastern'!BU21+'Schedule 3C_Income_Western'!BU21+'Schedule 3D_Income_The Cape'!BU21</f>
        <v>0</v>
      </c>
      <c r="BV21" s="225">
        <v>4</v>
      </c>
      <c r="BW21" s="665">
        <f>'Schedule 3B_Income_Eastern'!BW21+'Schedule 3C_Income_Western'!BW21+'Schedule 3D_Income_The Cape'!BW21</f>
        <v>0</v>
      </c>
      <c r="BX21" s="665">
        <f>'Schedule 3B_Income_Eastern'!BX21+'Schedule 3C_Income_Western'!BX21+'Schedule 3D_Income_The Cape'!BX21</f>
        <v>0</v>
      </c>
      <c r="BY21" s="665">
        <f>'Schedule 3B_Income_Eastern'!BY21+'Schedule 3C_Income_Western'!BY21+'Schedule 3D_Income_The Cape'!BY21</f>
        <v>0</v>
      </c>
      <c r="BZ21" s="665">
        <f>'Schedule 3B_Income_Eastern'!BZ21+'Schedule 3C_Income_Western'!BZ21+'Schedule 3D_Income_The Cape'!BZ21</f>
        <v>0</v>
      </c>
      <c r="CA21" s="665">
        <f>'Schedule 3B_Income_Eastern'!CA21+'Schedule 3C_Income_Western'!CA21+'Schedule 3D_Income_The Cape'!CA21</f>
        <v>0</v>
      </c>
      <c r="CB21" s="665">
        <f>'Schedule 3B_Income_Eastern'!CB21+'Schedule 3C_Income_Western'!CB21+'Schedule 3D_Income_The Cape'!CB21</f>
        <v>0</v>
      </c>
      <c r="CC21" s="665">
        <f>'Schedule 3B_Income_Eastern'!CC21+'Schedule 3C_Income_Western'!CC21+'Schedule 3D_Income_The Cape'!CC21</f>
        <v>0</v>
      </c>
      <c r="CD21" s="665">
        <f>'Schedule 3B_Income_Eastern'!CD21+'Schedule 3C_Income_Western'!CD21+'Schedule 3D_Income_The Cape'!CD21</f>
        <v>0</v>
      </c>
      <c r="CE21" s="665">
        <f>'Schedule 3B_Income_Eastern'!CE21+'Schedule 3C_Income_Western'!CE21+'Schedule 3D_Income_The Cape'!CE21</f>
        <v>0</v>
      </c>
      <c r="CF21" s="665">
        <f>'Schedule 3B_Income_Eastern'!CF21+'Schedule 3C_Income_Western'!CF21+'Schedule 3D_Income_The Cape'!CF21</f>
        <v>0</v>
      </c>
      <c r="CG21" s="665">
        <f>'Schedule 3B_Income_Eastern'!CG21+'Schedule 3C_Income_Western'!CG21+'Schedule 3D_Income_The Cape'!CG21</f>
        <v>0</v>
      </c>
      <c r="CH21" s="225">
        <v>4</v>
      </c>
      <c r="CI21" s="665">
        <f>'Schedule 3B_Income_Eastern'!CI21+'Schedule 3C_Income_Western'!CI21+'Schedule 3D_Income_The Cape'!CI21</f>
        <v>0</v>
      </c>
      <c r="CJ21" s="665">
        <f>'Schedule 3B_Income_Eastern'!CJ21+'Schedule 3C_Income_Western'!CJ21+'Schedule 3D_Income_The Cape'!CJ21</f>
        <v>0</v>
      </c>
      <c r="CK21" s="665">
        <f>'Schedule 3B_Income_Eastern'!CK21+'Schedule 3C_Income_Western'!CK21+'Schedule 3D_Income_The Cape'!CK21</f>
        <v>0</v>
      </c>
      <c r="CL21" s="665">
        <f>'Schedule 3B_Income_Eastern'!CL21+'Schedule 3C_Income_Western'!CL21+'Schedule 3D_Income_The Cape'!CL21</f>
        <v>0</v>
      </c>
      <c r="CM21" s="424">
        <f t="shared" si="0"/>
        <v>0</v>
      </c>
      <c r="CN21" s="665">
        <f>'Schedule 3B_Income_Eastern'!CN21+'Schedule 3C_Income_Western'!CN21+'Schedule 3D_Income_The Cape'!CN21</f>
        <v>0</v>
      </c>
      <c r="CO21" s="665">
        <f>'Schedule 3B_Income_Eastern'!CO21+'Schedule 3C_Income_Western'!CO21+'Schedule 3D_Income_The Cape'!CO21</f>
        <v>0</v>
      </c>
      <c r="CP21" s="665">
        <f>'Schedule 3B_Income_Eastern'!CP21+'Schedule 3C_Income_Western'!CP21+'Schedule 3D_Income_The Cape'!CP21</f>
        <v>0</v>
      </c>
      <c r="CQ21" s="665">
        <f>'Schedule 3B_Income_Eastern'!CQ21+'Schedule 3C_Income_Western'!CQ21+'Schedule 3D_Income_The Cape'!CQ21</f>
        <v>0</v>
      </c>
      <c r="CR21" s="424">
        <f t="shared" si="1"/>
        <v>0</v>
      </c>
      <c r="CS21" s="665">
        <f>'Schedule 3B_Income_Eastern'!CS21+'Schedule 3C_Income_Western'!CS21+'Schedule 3D_Income_The Cape'!CS21</f>
        <v>0</v>
      </c>
      <c r="CT21" s="665">
        <f>'Schedule 3B_Income_Eastern'!CT21+'Schedule 3C_Income_Western'!CT21+'Schedule 3D_Income_The Cape'!CT21</f>
        <v>0</v>
      </c>
      <c r="CU21" s="665">
        <f>'Schedule 3B_Income_Eastern'!CU21+'Schedule 3C_Income_Western'!CU21+'Schedule 3D_Income_The Cape'!CU21</f>
        <v>0</v>
      </c>
      <c r="CV21" s="665">
        <f>'Schedule 3B_Income_Eastern'!CV21+'Schedule 3C_Income_Western'!CV21+'Schedule 3D_Income_The Cape'!CV21</f>
        <v>0</v>
      </c>
      <c r="CW21" s="424">
        <f t="shared" si="2"/>
        <v>0</v>
      </c>
    </row>
    <row r="22" spans="1:101" ht="15.75" customHeight="1" x14ac:dyDescent="0.2">
      <c r="A22" s="130" t="s">
        <v>44</v>
      </c>
      <c r="B22" s="225">
        <v>5</v>
      </c>
      <c r="C22" s="665">
        <f>'Schedule 3B_Income_Eastern'!C22+'Schedule 3C_Income_Western'!C22+'Schedule 3D_Income_The Cape'!C22</f>
        <v>4894983.4433521759</v>
      </c>
      <c r="D22" s="665">
        <f>'Schedule 3B_Income_Eastern'!D22+'Schedule 3C_Income_Western'!D22+'Schedule 3D_Income_The Cape'!D22</f>
        <v>4062002.3555718223</v>
      </c>
      <c r="E22" s="665">
        <f>'Schedule 3B_Income_Eastern'!E22+'Schedule 3C_Income_Western'!E22+'Schedule 3D_Income_The Cape'!E22</f>
        <v>3800222.3851862289</v>
      </c>
      <c r="F22" s="665">
        <f>'Schedule 3B_Income_Eastern'!F22+'Schedule 3C_Income_Western'!F22+'Schedule 3D_Income_The Cape'!F22</f>
        <v>0</v>
      </c>
      <c r="G22" s="665">
        <f>'Schedule 3B_Income_Eastern'!G22+'Schedule 3C_Income_Western'!G22+'Schedule 3D_Income_The Cape'!G22</f>
        <v>12757208.184110224</v>
      </c>
      <c r="H22" s="665">
        <f>'Schedule 3B_Income_Eastern'!H22+'Schedule 3C_Income_Western'!H22+'Schedule 3D_Income_The Cape'!H22</f>
        <v>28657702.683909342</v>
      </c>
      <c r="I22" s="665">
        <f>'Schedule 3B_Income_Eastern'!I22+'Schedule 3C_Income_Western'!I22+'Schedule 3D_Income_The Cape'!I22</f>
        <v>22434677.45270589</v>
      </c>
      <c r="J22" s="665">
        <f>'Schedule 3B_Income_Eastern'!J22+'Schedule 3C_Income_Western'!J22+'Schedule 3D_Income_The Cape'!J22</f>
        <v>20275362.152784519</v>
      </c>
      <c r="K22" s="665">
        <f>'Schedule 3B_Income_Eastern'!K22+'Schedule 3C_Income_Western'!K22+'Schedule 3D_Income_The Cape'!K22</f>
        <v>0</v>
      </c>
      <c r="L22" s="665">
        <f>'Schedule 3B_Income_Eastern'!L22+'Schedule 3C_Income_Western'!L22+'Schedule 3D_Income_The Cape'!L22</f>
        <v>71367742.289399758</v>
      </c>
      <c r="M22" s="665">
        <f>'Schedule 3B_Income_Eastern'!M22+'Schedule 3C_Income_Western'!M22+'Schedule 3D_Income_The Cape'!M22</f>
        <v>84124950.473509967</v>
      </c>
      <c r="N22" s="225">
        <v>5</v>
      </c>
      <c r="O22" s="665">
        <f>'Schedule 3B_Income_Eastern'!O22+'Schedule 3C_Income_Western'!O22+'Schedule 3D_Income_The Cape'!O22</f>
        <v>13166151.021347255</v>
      </c>
      <c r="P22" s="665">
        <f>'Schedule 3B_Income_Eastern'!P22+'Schedule 3C_Income_Western'!P22+'Schedule 3D_Income_The Cape'!P22</f>
        <v>12258890.080516513</v>
      </c>
      <c r="Q22" s="665">
        <f>'Schedule 3B_Income_Eastern'!Q22+'Schedule 3C_Income_Western'!Q22+'Schedule 3D_Income_The Cape'!Q22</f>
        <v>11602599.418026311</v>
      </c>
      <c r="R22" s="665">
        <f>'Schedule 3B_Income_Eastern'!R22+'Schedule 3C_Income_Western'!R22+'Schedule 3D_Income_The Cape'!R22</f>
        <v>0</v>
      </c>
      <c r="S22" s="665">
        <f>'Schedule 3B_Income_Eastern'!S22+'Schedule 3C_Income_Western'!S22+'Schedule 3D_Income_The Cape'!S22</f>
        <v>37027640.519890077</v>
      </c>
      <c r="T22" s="665">
        <f>'Schedule 3B_Income_Eastern'!T22+'Schedule 3C_Income_Western'!T22+'Schedule 3D_Income_The Cape'!T22</f>
        <v>30747800.487389874</v>
      </c>
      <c r="U22" s="665">
        <f>'Schedule 3B_Income_Eastern'!U22+'Schedule 3C_Income_Western'!U22+'Schedule 3D_Income_The Cape'!U22</f>
        <v>28540129.386710983</v>
      </c>
      <c r="V22" s="665">
        <f>'Schedule 3B_Income_Eastern'!V22+'Schedule 3C_Income_Western'!V22+'Schedule 3D_Income_The Cape'!V22</f>
        <v>26534493.329878818</v>
      </c>
      <c r="W22" s="665">
        <f>'Schedule 3B_Income_Eastern'!W22+'Schedule 3C_Income_Western'!W22+'Schedule 3D_Income_The Cape'!W22</f>
        <v>0</v>
      </c>
      <c r="X22" s="665">
        <f>'Schedule 3B_Income_Eastern'!X22+'Schedule 3C_Income_Western'!X22+'Schedule 3D_Income_The Cape'!X22</f>
        <v>85822423.203979686</v>
      </c>
      <c r="Y22" s="665">
        <f>'Schedule 3B_Income_Eastern'!Y22+'Schedule 3C_Income_Western'!Y22+'Schedule 3D_Income_The Cape'!Y22</f>
        <v>122850063.72386977</v>
      </c>
      <c r="Z22" s="225">
        <v>5</v>
      </c>
      <c r="AA22" s="665">
        <f>'Schedule 3B_Income_Eastern'!AA22+'Schedule 3C_Income_Western'!AA22+'Schedule 3D_Income_The Cape'!AA22</f>
        <v>3385022.7402088568</v>
      </c>
      <c r="AB22" s="665">
        <f>'Schedule 3B_Income_Eastern'!AB22+'Schedule 3C_Income_Western'!AB22+'Schedule 3D_Income_The Cape'!AB22</f>
        <v>3100030.3076034756</v>
      </c>
      <c r="AC22" s="665">
        <f>'Schedule 3B_Income_Eastern'!AC22+'Schedule 3C_Income_Western'!AC22+'Schedule 3D_Income_The Cape'!AC22</f>
        <v>3037305.9725823635</v>
      </c>
      <c r="AD22" s="665">
        <f>'Schedule 3B_Income_Eastern'!AD22+'Schedule 3C_Income_Western'!AD22+'Schedule 3D_Income_The Cape'!AD22</f>
        <v>0</v>
      </c>
      <c r="AE22" s="665">
        <f>'Schedule 3B_Income_Eastern'!AE22+'Schedule 3C_Income_Western'!AE22+'Schedule 3D_Income_The Cape'!AE22</f>
        <v>9522359.0203946959</v>
      </c>
      <c r="AF22" s="665">
        <f>'Schedule 3B_Income_Eastern'!AF22+'Schedule 3C_Income_Western'!AF22+'Schedule 3D_Income_The Cape'!AF22</f>
        <v>5576298.9838251714</v>
      </c>
      <c r="AG22" s="665">
        <f>'Schedule 3B_Income_Eastern'!AG22+'Schedule 3C_Income_Western'!AG22+'Schedule 3D_Income_The Cape'!AG22</f>
        <v>5065007.708808261</v>
      </c>
      <c r="AH22" s="665">
        <f>'Schedule 3B_Income_Eastern'!AH22+'Schedule 3C_Income_Western'!AH22+'Schedule 3D_Income_The Cape'!AH22</f>
        <v>4930671.0447848765</v>
      </c>
      <c r="AI22" s="665">
        <f>'Schedule 3B_Income_Eastern'!AI22+'Schedule 3C_Income_Western'!AI22+'Schedule 3D_Income_The Cape'!AI22</f>
        <v>0</v>
      </c>
      <c r="AJ22" s="665">
        <f>'Schedule 3B_Income_Eastern'!AJ22+'Schedule 3C_Income_Western'!AJ22+'Schedule 3D_Income_The Cape'!AJ22</f>
        <v>15571977.737418309</v>
      </c>
      <c r="AK22" s="665">
        <f>'Schedule 3B_Income_Eastern'!AK22+'Schedule 3C_Income_Western'!AK22+'Schedule 3D_Income_The Cape'!AK22</f>
        <v>25094336.757813007</v>
      </c>
      <c r="AL22" s="225">
        <v>5</v>
      </c>
      <c r="AM22" s="665">
        <f>'Schedule 3B_Income_Eastern'!AM22+'Schedule 3C_Income_Western'!AM22+'Schedule 3D_Income_The Cape'!AM22</f>
        <v>161231378.73317787</v>
      </c>
      <c r="AN22" s="665">
        <f>'Schedule 3B_Income_Eastern'!AN22+'Schedule 3C_Income_Western'!AN22+'Schedule 3D_Income_The Cape'!AN22</f>
        <v>162385372.18856713</v>
      </c>
      <c r="AO22" s="665">
        <f>'Schedule 3B_Income_Eastern'!AO22+'Schedule 3C_Income_Western'!AO22+'Schedule 3D_Income_The Cape'!AO22</f>
        <v>165046534.21173763</v>
      </c>
      <c r="AP22" s="665">
        <f>'Schedule 3B_Income_Eastern'!AP22+'Schedule 3C_Income_Western'!AP22+'Schedule 3D_Income_The Cape'!AP22</f>
        <v>0</v>
      </c>
      <c r="AQ22" s="665">
        <f>'Schedule 3B_Income_Eastern'!AQ22+'Schedule 3C_Income_Western'!AQ22+'Schedule 3D_Income_The Cape'!AQ22</f>
        <v>488663285.13348264</v>
      </c>
      <c r="AR22" s="665">
        <f>'Schedule 3B_Income_Eastern'!AR22+'Schedule 3C_Income_Western'!AR22+'Schedule 3D_Income_The Cape'!AR22</f>
        <v>149482982.5870533</v>
      </c>
      <c r="AS22" s="665">
        <f>'Schedule 3B_Income_Eastern'!AS22+'Schedule 3C_Income_Western'!AS22+'Schedule 3D_Income_The Cape'!AS22</f>
        <v>148308821.5399608</v>
      </c>
      <c r="AT22" s="665">
        <f>'Schedule 3B_Income_Eastern'!AT22+'Schedule 3C_Income_Western'!AT22+'Schedule 3D_Income_The Cape'!AT22</f>
        <v>148440421.58351403</v>
      </c>
      <c r="AU22" s="665">
        <f>'Schedule 3B_Income_Eastern'!AU22+'Schedule 3C_Income_Western'!AU22+'Schedule 3D_Income_The Cape'!AU22</f>
        <v>0</v>
      </c>
      <c r="AV22" s="665">
        <f>'Schedule 3B_Income_Eastern'!AV22+'Schedule 3C_Income_Western'!AV22+'Schedule 3D_Income_The Cape'!AV22</f>
        <v>446232225.71052814</v>
      </c>
      <c r="AW22" s="665">
        <f>'Schedule 3B_Income_Eastern'!AW22+'Schedule 3C_Income_Western'!AW22+'Schedule 3D_Income_The Cape'!AW22</f>
        <v>934895510.84401083</v>
      </c>
      <c r="AX22" s="225">
        <v>5</v>
      </c>
      <c r="AY22" s="665">
        <f>'Schedule 3B_Income_Eastern'!AY22+'Schedule 3C_Income_Western'!AY22+'Schedule 3D_Income_The Cape'!AY22</f>
        <v>6722423.0418816209</v>
      </c>
      <c r="AZ22" s="665">
        <f>'Schedule 3B_Income_Eastern'!AZ22+'Schedule 3C_Income_Western'!AZ22+'Schedule 3D_Income_The Cape'!AZ22</f>
        <v>6971304.7950346554</v>
      </c>
      <c r="BA22" s="665">
        <f>'Schedule 3B_Income_Eastern'!BA22+'Schedule 3C_Income_Western'!BA22+'Schedule 3D_Income_The Cape'!BA22</f>
        <v>7116657.8331834627</v>
      </c>
      <c r="BB22" s="665">
        <f>'Schedule 3B_Income_Eastern'!BB22+'Schedule 3C_Income_Western'!BB22+'Schedule 3D_Income_The Cape'!BB22</f>
        <v>0</v>
      </c>
      <c r="BC22" s="665">
        <f>'Schedule 3B_Income_Eastern'!BC22+'Schedule 3C_Income_Western'!BC22+'Schedule 3D_Income_The Cape'!BC22</f>
        <v>20810385.670099739</v>
      </c>
      <c r="BD22" s="665">
        <f>'Schedule 3B_Income_Eastern'!BD22+'Schedule 3C_Income_Western'!BD22+'Schedule 3D_Income_The Cape'!BD22</f>
        <v>3006435.6138358358</v>
      </c>
      <c r="BE22" s="665">
        <f>'Schedule 3B_Income_Eastern'!BE22+'Schedule 3C_Income_Western'!BE22+'Schedule 3D_Income_The Cape'!BE22</f>
        <v>3144947.684630149</v>
      </c>
      <c r="BF22" s="665">
        <f>'Schedule 3B_Income_Eastern'!BF22+'Schedule 3C_Income_Western'!BF22+'Schedule 3D_Income_The Cape'!BF22</f>
        <v>3216983.3265538896</v>
      </c>
      <c r="BG22" s="665">
        <f>'Schedule 3B_Income_Eastern'!BG22+'Schedule 3C_Income_Western'!BG22+'Schedule 3D_Income_The Cape'!BG22</f>
        <v>0</v>
      </c>
      <c r="BH22" s="665">
        <f>'Schedule 3B_Income_Eastern'!BH22+'Schedule 3C_Income_Western'!BH22+'Schedule 3D_Income_The Cape'!BH22</f>
        <v>9368366.6250198763</v>
      </c>
      <c r="BI22" s="665">
        <f>'Schedule 3B_Income_Eastern'!BI22+'Schedule 3C_Income_Western'!BI22+'Schedule 3D_Income_The Cape'!BI22</f>
        <v>30178752.295119613</v>
      </c>
      <c r="BJ22" s="225">
        <v>5</v>
      </c>
      <c r="BK22" s="665">
        <f>'Schedule 3B_Income_Eastern'!BK22+'Schedule 3C_Income_Western'!BK22+'Schedule 3D_Income_The Cape'!BK22</f>
        <v>0</v>
      </c>
      <c r="BL22" s="665">
        <f>'Schedule 3B_Income_Eastern'!BL22+'Schedule 3C_Income_Western'!BL22+'Schedule 3D_Income_The Cape'!BL22</f>
        <v>0</v>
      </c>
      <c r="BM22" s="665">
        <f>'Schedule 3B_Income_Eastern'!BM22+'Schedule 3C_Income_Western'!BM22+'Schedule 3D_Income_The Cape'!BM22</f>
        <v>0</v>
      </c>
      <c r="BN22" s="665">
        <f>'Schedule 3B_Income_Eastern'!BN22+'Schedule 3C_Income_Western'!BN22+'Schedule 3D_Income_The Cape'!BN22</f>
        <v>0</v>
      </c>
      <c r="BO22" s="665">
        <f>'Schedule 3B_Income_Eastern'!BO22+'Schedule 3C_Income_Western'!BO22+'Schedule 3D_Income_The Cape'!BO22</f>
        <v>0</v>
      </c>
      <c r="BP22" s="665">
        <f>'Schedule 3B_Income_Eastern'!BP22+'Schedule 3C_Income_Western'!BP22+'Schedule 3D_Income_The Cape'!BP22</f>
        <v>0</v>
      </c>
      <c r="BQ22" s="665">
        <f>'Schedule 3B_Income_Eastern'!BQ22+'Schedule 3C_Income_Western'!BQ22+'Schedule 3D_Income_The Cape'!BQ22</f>
        <v>0</v>
      </c>
      <c r="BR22" s="665">
        <f>'Schedule 3B_Income_Eastern'!BR22+'Schedule 3C_Income_Western'!BR22+'Schedule 3D_Income_The Cape'!BR22</f>
        <v>0</v>
      </c>
      <c r="BS22" s="665">
        <f>'Schedule 3B_Income_Eastern'!BS22+'Schedule 3C_Income_Western'!BS22+'Schedule 3D_Income_The Cape'!BS22</f>
        <v>0</v>
      </c>
      <c r="BT22" s="665">
        <f>'Schedule 3B_Income_Eastern'!BT22+'Schedule 3C_Income_Western'!BT22+'Schedule 3D_Income_The Cape'!BT22</f>
        <v>0</v>
      </c>
      <c r="BU22" s="665">
        <f>'Schedule 3B_Income_Eastern'!BU22+'Schedule 3C_Income_Western'!BU22+'Schedule 3D_Income_The Cape'!BU22</f>
        <v>0</v>
      </c>
      <c r="BV22" s="225">
        <v>5</v>
      </c>
      <c r="BW22" s="665">
        <f>'Schedule 3B_Income_Eastern'!BW22+'Schedule 3C_Income_Western'!BW22+'Schedule 3D_Income_The Cape'!BW22</f>
        <v>9245317.2484971657</v>
      </c>
      <c r="BX22" s="665">
        <f>'Schedule 3B_Income_Eastern'!BX22+'Schedule 3C_Income_Western'!BX22+'Schedule 3D_Income_The Cape'!BX22</f>
        <v>8890884.6300677005</v>
      </c>
      <c r="BY22" s="665">
        <f>'Schedule 3B_Income_Eastern'!BY22+'Schedule 3C_Income_Western'!BY22+'Schedule 3D_Income_The Cape'!BY22</f>
        <v>8840449.0434578676</v>
      </c>
      <c r="BZ22" s="665">
        <f>'Schedule 3B_Income_Eastern'!BZ22+'Schedule 3C_Income_Western'!BZ22+'Schedule 3D_Income_The Cape'!BZ22</f>
        <v>0</v>
      </c>
      <c r="CA22" s="665">
        <f>'Schedule 3B_Income_Eastern'!CA22+'Schedule 3C_Income_Western'!CA22+'Schedule 3D_Income_The Cape'!CA22</f>
        <v>26976650.922022734</v>
      </c>
      <c r="CB22" s="665">
        <f>'Schedule 3B_Income_Eastern'!CB22+'Schedule 3C_Income_Western'!CB22+'Schedule 3D_Income_The Cape'!CB22</f>
        <v>3957962.1487368159</v>
      </c>
      <c r="CC22" s="665">
        <f>'Schedule 3B_Income_Eastern'!CC22+'Schedule 3C_Income_Western'!CC22+'Schedule 3D_Income_The Cape'!CC22</f>
        <v>3783031.8831761265</v>
      </c>
      <c r="CD22" s="665">
        <f>'Schedule 3B_Income_Eastern'!CD22+'Schedule 3C_Income_Western'!CD22+'Schedule 3D_Income_The Cape'!CD22</f>
        <v>4072063.9005496576</v>
      </c>
      <c r="CE22" s="665">
        <f>'Schedule 3B_Income_Eastern'!CE22+'Schedule 3C_Income_Western'!CE22+'Schedule 3D_Income_The Cape'!CE22</f>
        <v>0</v>
      </c>
      <c r="CF22" s="665">
        <f>'Schedule 3B_Income_Eastern'!CF22+'Schedule 3C_Income_Western'!CF22+'Schedule 3D_Income_The Cape'!CF22</f>
        <v>11813057.932462601</v>
      </c>
      <c r="CG22" s="665">
        <f>'Schedule 3B_Income_Eastern'!CG22+'Schedule 3C_Income_Western'!CG22+'Schedule 3D_Income_The Cape'!CG22</f>
        <v>38789708.854485333</v>
      </c>
      <c r="CH22" s="225">
        <v>5</v>
      </c>
      <c r="CI22" s="665">
        <f>'Schedule 3B_Income_Eastern'!CI22+'Schedule 3C_Income_Western'!CI22+'Schedule 3D_Income_The Cape'!CI22</f>
        <v>198645276.22846496</v>
      </c>
      <c r="CJ22" s="665">
        <f>'Schedule 3B_Income_Eastern'!CJ22+'Schedule 3C_Income_Western'!CJ22+'Schedule 3D_Income_The Cape'!CJ22</f>
        <v>197668484.35736132</v>
      </c>
      <c r="CK22" s="665">
        <f>'Schedule 3B_Income_Eastern'!CK22+'Schedule 3C_Income_Western'!CK22+'Schedule 3D_Income_The Cape'!CK22</f>
        <v>199443768.86417386</v>
      </c>
      <c r="CL22" s="665">
        <f>'Schedule 3B_Income_Eastern'!CL22+'Schedule 3C_Income_Western'!CL22+'Schedule 3D_Income_The Cape'!CL22</f>
        <v>0</v>
      </c>
      <c r="CM22" s="424">
        <f t="shared" si="0"/>
        <v>595757529.45000017</v>
      </c>
      <c r="CN22" s="665">
        <f>'Schedule 3B_Income_Eastern'!CN22+'Schedule 3C_Income_Western'!CN22+'Schedule 3D_Income_The Cape'!CN22</f>
        <v>221429182.50475037</v>
      </c>
      <c r="CO22" s="665">
        <f>'Schedule 3B_Income_Eastern'!CO22+'Schedule 3C_Income_Western'!CO22+'Schedule 3D_Income_The Cape'!CO22</f>
        <v>211276615.65599221</v>
      </c>
      <c r="CP22" s="665">
        <f>'Schedule 3B_Income_Eastern'!CP22+'Schedule 3C_Income_Western'!CP22+'Schedule 3D_Income_The Cape'!CP22</f>
        <v>207469995.3380658</v>
      </c>
      <c r="CQ22" s="665">
        <f>'Schedule 3B_Income_Eastern'!CQ22+'Schedule 3C_Income_Western'!CQ22+'Schedule 3D_Income_The Cape'!CQ22</f>
        <v>0</v>
      </c>
      <c r="CR22" s="424">
        <f t="shared" si="1"/>
        <v>640175793.49880838</v>
      </c>
      <c r="CS22" s="665">
        <f>'Schedule 3B_Income_Eastern'!CS22+'Schedule 3C_Income_Western'!CS22+'Schedule 3D_Income_The Cape'!CS22</f>
        <v>420074458.73321533</v>
      </c>
      <c r="CT22" s="665">
        <f>'Schedule 3B_Income_Eastern'!CT22+'Schedule 3C_Income_Western'!CT22+'Schedule 3D_Income_The Cape'!CT22</f>
        <v>408945100.01335353</v>
      </c>
      <c r="CU22" s="665">
        <f>'Schedule 3B_Income_Eastern'!CU22+'Schedule 3C_Income_Western'!CU22+'Schedule 3D_Income_The Cape'!CU22</f>
        <v>406913764.20223969</v>
      </c>
      <c r="CV22" s="665">
        <f>'Schedule 3B_Income_Eastern'!CV22+'Schedule 3C_Income_Western'!CV22+'Schedule 3D_Income_The Cape'!CV22</f>
        <v>0</v>
      </c>
      <c r="CW22" s="424">
        <f t="shared" si="2"/>
        <v>1235933322.9488087</v>
      </c>
    </row>
    <row r="23" spans="1:101" ht="15.75" customHeight="1" x14ac:dyDescent="0.2">
      <c r="A23" s="130" t="s">
        <v>132</v>
      </c>
      <c r="B23" s="192"/>
      <c r="C23" s="96"/>
      <c r="D23" s="96"/>
      <c r="E23" s="96"/>
      <c r="F23" s="96"/>
      <c r="G23" s="386"/>
      <c r="H23" s="387"/>
      <c r="I23" s="96"/>
      <c r="J23" s="96"/>
      <c r="K23" s="96"/>
      <c r="L23" s="96"/>
      <c r="M23" s="388"/>
      <c r="N23" s="192"/>
      <c r="O23" s="96"/>
      <c r="P23" s="96"/>
      <c r="Q23" s="96"/>
      <c r="R23" s="96"/>
      <c r="S23" s="386"/>
      <c r="T23" s="387"/>
      <c r="U23" s="96"/>
      <c r="V23" s="96"/>
      <c r="W23" s="96"/>
      <c r="X23" s="96"/>
      <c r="Y23" s="388"/>
      <c r="Z23" s="192"/>
      <c r="AA23" s="96"/>
      <c r="AB23" s="96"/>
      <c r="AC23" s="96"/>
      <c r="AD23" s="96"/>
      <c r="AE23" s="386"/>
      <c r="AF23" s="387"/>
      <c r="AG23" s="96"/>
      <c r="AH23" s="96"/>
      <c r="AI23" s="96"/>
      <c r="AJ23" s="96"/>
      <c r="AK23" s="388"/>
      <c r="AL23" s="192"/>
      <c r="AM23" s="96"/>
      <c r="AN23" s="96"/>
      <c r="AO23" s="96"/>
      <c r="AP23" s="96"/>
      <c r="AQ23" s="386"/>
      <c r="AR23" s="387"/>
      <c r="AS23" s="96"/>
      <c r="AT23" s="96"/>
      <c r="AU23" s="96"/>
      <c r="AV23" s="96"/>
      <c r="AW23" s="388"/>
      <c r="AX23" s="192"/>
      <c r="AY23" s="96"/>
      <c r="AZ23" s="96"/>
      <c r="BA23" s="96"/>
      <c r="BB23" s="96"/>
      <c r="BC23" s="386"/>
      <c r="BD23" s="387"/>
      <c r="BE23" s="96"/>
      <c r="BF23" s="96"/>
      <c r="BG23" s="96"/>
      <c r="BH23" s="96"/>
      <c r="BI23" s="388"/>
      <c r="BJ23" s="192"/>
      <c r="BK23" s="96"/>
      <c r="BL23" s="96"/>
      <c r="BM23" s="96"/>
      <c r="BN23" s="96"/>
      <c r="BO23" s="386"/>
      <c r="BP23" s="387"/>
      <c r="BQ23" s="96"/>
      <c r="BR23" s="96"/>
      <c r="BS23" s="96"/>
      <c r="BT23" s="96"/>
      <c r="BU23" s="388"/>
      <c r="BV23" s="192"/>
      <c r="BW23" s="96"/>
      <c r="BX23" s="96"/>
      <c r="BY23" s="96"/>
      <c r="BZ23" s="96"/>
      <c r="CA23" s="386"/>
      <c r="CB23" s="387"/>
      <c r="CC23" s="96"/>
      <c r="CD23" s="96"/>
      <c r="CE23" s="96"/>
      <c r="CF23" s="96"/>
      <c r="CG23" s="388"/>
      <c r="CH23" s="192"/>
      <c r="CI23" s="177"/>
      <c r="CJ23" s="177"/>
      <c r="CK23" s="177"/>
      <c r="CL23" s="177"/>
      <c r="CM23" s="427"/>
      <c r="CN23" s="177"/>
      <c r="CO23" s="177"/>
      <c r="CP23" s="177"/>
      <c r="CQ23" s="177"/>
      <c r="CR23" s="427"/>
      <c r="CS23" s="177"/>
      <c r="CT23" s="177"/>
      <c r="CU23" s="177"/>
      <c r="CV23" s="177"/>
      <c r="CW23" s="427"/>
    </row>
    <row r="24" spans="1:101" ht="15.75" customHeight="1" x14ac:dyDescent="0.2">
      <c r="A24" s="85" t="s">
        <v>322</v>
      </c>
      <c r="B24" s="225">
        <v>6</v>
      </c>
      <c r="C24" s="665">
        <f>'Schedule 3B_Income_Eastern'!C24+'Schedule 3C_Income_Western'!C24+'Schedule 3D_Income_The Cape'!C24</f>
        <v>0</v>
      </c>
      <c r="D24" s="665">
        <f>'Schedule 3B_Income_Eastern'!D24+'Schedule 3C_Income_Western'!D24+'Schedule 3D_Income_The Cape'!D24</f>
        <v>0</v>
      </c>
      <c r="E24" s="665">
        <f>'Schedule 3B_Income_Eastern'!E24+'Schedule 3C_Income_Western'!E24+'Schedule 3D_Income_The Cape'!E24</f>
        <v>0</v>
      </c>
      <c r="F24" s="665">
        <f>'Schedule 3B_Income_Eastern'!F24+'Schedule 3C_Income_Western'!F24+'Schedule 3D_Income_The Cape'!F24</f>
        <v>0</v>
      </c>
      <c r="G24" s="665">
        <f>'Schedule 3B_Income_Eastern'!G24+'Schedule 3C_Income_Western'!G24+'Schedule 3D_Income_The Cape'!G24</f>
        <v>0</v>
      </c>
      <c r="H24" s="665">
        <f>'Schedule 3B_Income_Eastern'!H24+'Schedule 3C_Income_Western'!H24+'Schedule 3D_Income_The Cape'!H24</f>
        <v>0</v>
      </c>
      <c r="I24" s="665">
        <f>'Schedule 3B_Income_Eastern'!I24+'Schedule 3C_Income_Western'!I24+'Schedule 3D_Income_The Cape'!I24</f>
        <v>0</v>
      </c>
      <c r="J24" s="665">
        <f>'Schedule 3B_Income_Eastern'!J24+'Schedule 3C_Income_Western'!J24+'Schedule 3D_Income_The Cape'!J24</f>
        <v>0</v>
      </c>
      <c r="K24" s="665">
        <f>'Schedule 3B_Income_Eastern'!K24+'Schedule 3C_Income_Western'!K24+'Schedule 3D_Income_The Cape'!K24</f>
        <v>0</v>
      </c>
      <c r="L24" s="665">
        <f>'Schedule 3B_Income_Eastern'!L24+'Schedule 3C_Income_Western'!L24+'Schedule 3D_Income_The Cape'!L24</f>
        <v>0</v>
      </c>
      <c r="M24" s="665">
        <f>'Schedule 3B_Income_Eastern'!M24+'Schedule 3C_Income_Western'!M24+'Schedule 3D_Income_The Cape'!M24</f>
        <v>0</v>
      </c>
      <c r="N24" s="225">
        <v>6</v>
      </c>
      <c r="O24" s="665">
        <f>'Schedule 3B_Income_Eastern'!O24+'Schedule 3C_Income_Western'!O24+'Schedule 3D_Income_The Cape'!O24</f>
        <v>0</v>
      </c>
      <c r="P24" s="665">
        <f>'Schedule 3B_Income_Eastern'!P24+'Schedule 3C_Income_Western'!P24+'Schedule 3D_Income_The Cape'!P24</f>
        <v>0</v>
      </c>
      <c r="Q24" s="665">
        <f>'Schedule 3B_Income_Eastern'!Q24+'Schedule 3C_Income_Western'!Q24+'Schedule 3D_Income_The Cape'!Q24</f>
        <v>0</v>
      </c>
      <c r="R24" s="665">
        <f>'Schedule 3B_Income_Eastern'!R24+'Schedule 3C_Income_Western'!R24+'Schedule 3D_Income_The Cape'!R24</f>
        <v>0</v>
      </c>
      <c r="S24" s="665">
        <f>'Schedule 3B_Income_Eastern'!S24+'Schedule 3C_Income_Western'!S24+'Schedule 3D_Income_The Cape'!S24</f>
        <v>0</v>
      </c>
      <c r="T24" s="665">
        <f>'Schedule 3B_Income_Eastern'!T24+'Schedule 3C_Income_Western'!T24+'Schedule 3D_Income_The Cape'!T24</f>
        <v>0</v>
      </c>
      <c r="U24" s="665">
        <f>'Schedule 3B_Income_Eastern'!U24+'Schedule 3C_Income_Western'!U24+'Schedule 3D_Income_The Cape'!U24</f>
        <v>0</v>
      </c>
      <c r="V24" s="665">
        <f>'Schedule 3B_Income_Eastern'!V24+'Schedule 3C_Income_Western'!V24+'Schedule 3D_Income_The Cape'!V24</f>
        <v>0</v>
      </c>
      <c r="W24" s="665">
        <f>'Schedule 3B_Income_Eastern'!W24+'Schedule 3C_Income_Western'!W24+'Schedule 3D_Income_The Cape'!W24</f>
        <v>0</v>
      </c>
      <c r="X24" s="665">
        <f>'Schedule 3B_Income_Eastern'!X24+'Schedule 3C_Income_Western'!X24+'Schedule 3D_Income_The Cape'!X24</f>
        <v>0</v>
      </c>
      <c r="Y24" s="665">
        <f>'Schedule 3B_Income_Eastern'!Y24+'Schedule 3C_Income_Western'!Y24+'Schedule 3D_Income_The Cape'!Y24</f>
        <v>0</v>
      </c>
      <c r="Z24" s="225">
        <v>6</v>
      </c>
      <c r="AA24" s="665">
        <f>'Schedule 3B_Income_Eastern'!AA24+'Schedule 3C_Income_Western'!AA24+'Schedule 3D_Income_The Cape'!AA24</f>
        <v>0</v>
      </c>
      <c r="AB24" s="665">
        <f>'Schedule 3B_Income_Eastern'!AB24+'Schedule 3C_Income_Western'!AB24+'Schedule 3D_Income_The Cape'!AB24</f>
        <v>0</v>
      </c>
      <c r="AC24" s="665">
        <f>'Schedule 3B_Income_Eastern'!AC24+'Schedule 3C_Income_Western'!AC24+'Schedule 3D_Income_The Cape'!AC24</f>
        <v>0</v>
      </c>
      <c r="AD24" s="665">
        <f>'Schedule 3B_Income_Eastern'!AD24+'Schedule 3C_Income_Western'!AD24+'Schedule 3D_Income_The Cape'!AD24</f>
        <v>0</v>
      </c>
      <c r="AE24" s="665">
        <f>'Schedule 3B_Income_Eastern'!AE24+'Schedule 3C_Income_Western'!AE24+'Schedule 3D_Income_The Cape'!AE24</f>
        <v>0</v>
      </c>
      <c r="AF24" s="665">
        <f>'Schedule 3B_Income_Eastern'!AF24+'Schedule 3C_Income_Western'!AF24+'Schedule 3D_Income_The Cape'!AF24</f>
        <v>0</v>
      </c>
      <c r="AG24" s="665">
        <f>'Schedule 3B_Income_Eastern'!AG24+'Schedule 3C_Income_Western'!AG24+'Schedule 3D_Income_The Cape'!AG24</f>
        <v>0</v>
      </c>
      <c r="AH24" s="665">
        <f>'Schedule 3B_Income_Eastern'!AH24+'Schedule 3C_Income_Western'!AH24+'Schedule 3D_Income_The Cape'!AH24</f>
        <v>0</v>
      </c>
      <c r="AI24" s="665">
        <f>'Schedule 3B_Income_Eastern'!AI24+'Schedule 3C_Income_Western'!AI24+'Schedule 3D_Income_The Cape'!AI24</f>
        <v>0</v>
      </c>
      <c r="AJ24" s="665">
        <f>'Schedule 3B_Income_Eastern'!AJ24+'Schedule 3C_Income_Western'!AJ24+'Schedule 3D_Income_The Cape'!AJ24</f>
        <v>0</v>
      </c>
      <c r="AK24" s="665">
        <f>'Schedule 3B_Income_Eastern'!AK24+'Schedule 3C_Income_Western'!AK24+'Schedule 3D_Income_The Cape'!AK24</f>
        <v>0</v>
      </c>
      <c r="AL24" s="225">
        <v>6</v>
      </c>
      <c r="AM24" s="665">
        <f>'Schedule 3B_Income_Eastern'!AM24+'Schedule 3C_Income_Western'!AM24+'Schedule 3D_Income_The Cape'!AM24</f>
        <v>0</v>
      </c>
      <c r="AN24" s="665">
        <f>'Schedule 3B_Income_Eastern'!AN24+'Schedule 3C_Income_Western'!AN24+'Schedule 3D_Income_The Cape'!AN24</f>
        <v>0</v>
      </c>
      <c r="AO24" s="665">
        <f>'Schedule 3B_Income_Eastern'!AO24+'Schedule 3C_Income_Western'!AO24+'Schedule 3D_Income_The Cape'!AO24</f>
        <v>0</v>
      </c>
      <c r="AP24" s="665">
        <f>'Schedule 3B_Income_Eastern'!AP24+'Schedule 3C_Income_Western'!AP24+'Schedule 3D_Income_The Cape'!AP24</f>
        <v>0</v>
      </c>
      <c r="AQ24" s="665">
        <f>'Schedule 3B_Income_Eastern'!AQ24+'Schedule 3C_Income_Western'!AQ24+'Schedule 3D_Income_The Cape'!AQ24</f>
        <v>0</v>
      </c>
      <c r="AR24" s="665">
        <f>'Schedule 3B_Income_Eastern'!AR24+'Schedule 3C_Income_Western'!AR24+'Schedule 3D_Income_The Cape'!AR24</f>
        <v>0</v>
      </c>
      <c r="AS24" s="665">
        <f>'Schedule 3B_Income_Eastern'!AS24+'Schedule 3C_Income_Western'!AS24+'Schedule 3D_Income_The Cape'!AS24</f>
        <v>0</v>
      </c>
      <c r="AT24" s="665">
        <f>'Schedule 3B_Income_Eastern'!AT24+'Schedule 3C_Income_Western'!AT24+'Schedule 3D_Income_The Cape'!AT24</f>
        <v>0</v>
      </c>
      <c r="AU24" s="665">
        <f>'Schedule 3B_Income_Eastern'!AU24+'Schedule 3C_Income_Western'!AU24+'Schedule 3D_Income_The Cape'!AU24</f>
        <v>0</v>
      </c>
      <c r="AV24" s="665">
        <f>'Schedule 3B_Income_Eastern'!AV24+'Schedule 3C_Income_Western'!AV24+'Schedule 3D_Income_The Cape'!AV24</f>
        <v>0</v>
      </c>
      <c r="AW24" s="665">
        <f>'Schedule 3B_Income_Eastern'!AW24+'Schedule 3C_Income_Western'!AW24+'Schedule 3D_Income_The Cape'!AW24</f>
        <v>0</v>
      </c>
      <c r="AX24" s="225">
        <v>6</v>
      </c>
      <c r="AY24" s="665">
        <f>'Schedule 3B_Income_Eastern'!AY24+'Schedule 3C_Income_Western'!AY24+'Schedule 3D_Income_The Cape'!AY24</f>
        <v>0</v>
      </c>
      <c r="AZ24" s="665">
        <f>'Schedule 3B_Income_Eastern'!AZ24+'Schedule 3C_Income_Western'!AZ24+'Schedule 3D_Income_The Cape'!AZ24</f>
        <v>0</v>
      </c>
      <c r="BA24" s="665">
        <f>'Schedule 3B_Income_Eastern'!BA24+'Schedule 3C_Income_Western'!BA24+'Schedule 3D_Income_The Cape'!BA24</f>
        <v>0</v>
      </c>
      <c r="BB24" s="665">
        <f>'Schedule 3B_Income_Eastern'!BB24+'Schedule 3C_Income_Western'!BB24+'Schedule 3D_Income_The Cape'!BB24</f>
        <v>0</v>
      </c>
      <c r="BC24" s="665">
        <f>'Schedule 3B_Income_Eastern'!BC24+'Schedule 3C_Income_Western'!BC24+'Schedule 3D_Income_The Cape'!BC24</f>
        <v>0</v>
      </c>
      <c r="BD24" s="665">
        <f>'Schedule 3B_Income_Eastern'!BD24+'Schedule 3C_Income_Western'!BD24+'Schedule 3D_Income_The Cape'!BD24</f>
        <v>0</v>
      </c>
      <c r="BE24" s="665">
        <f>'Schedule 3B_Income_Eastern'!BE24+'Schedule 3C_Income_Western'!BE24+'Schedule 3D_Income_The Cape'!BE24</f>
        <v>0</v>
      </c>
      <c r="BF24" s="665">
        <f>'Schedule 3B_Income_Eastern'!BF24+'Schedule 3C_Income_Western'!BF24+'Schedule 3D_Income_The Cape'!BF24</f>
        <v>0</v>
      </c>
      <c r="BG24" s="665">
        <f>'Schedule 3B_Income_Eastern'!BG24+'Schedule 3C_Income_Western'!BG24+'Schedule 3D_Income_The Cape'!BG24</f>
        <v>0</v>
      </c>
      <c r="BH24" s="665">
        <f>'Schedule 3B_Income_Eastern'!BH24+'Schedule 3C_Income_Western'!BH24+'Schedule 3D_Income_The Cape'!BH24</f>
        <v>0</v>
      </c>
      <c r="BI24" s="665">
        <f>'Schedule 3B_Income_Eastern'!BI24+'Schedule 3C_Income_Western'!BI24+'Schedule 3D_Income_The Cape'!BI24</f>
        <v>0</v>
      </c>
      <c r="BJ24" s="225">
        <v>6</v>
      </c>
      <c r="BK24" s="665">
        <f>'Schedule 3B_Income_Eastern'!BK24+'Schedule 3C_Income_Western'!BK24+'Schedule 3D_Income_The Cape'!BK24</f>
        <v>0</v>
      </c>
      <c r="BL24" s="665">
        <f>'Schedule 3B_Income_Eastern'!BL24+'Schedule 3C_Income_Western'!BL24+'Schedule 3D_Income_The Cape'!BL24</f>
        <v>0</v>
      </c>
      <c r="BM24" s="665">
        <f>'Schedule 3B_Income_Eastern'!BM24+'Schedule 3C_Income_Western'!BM24+'Schedule 3D_Income_The Cape'!BM24</f>
        <v>0</v>
      </c>
      <c r="BN24" s="665">
        <f>'Schedule 3B_Income_Eastern'!BN24+'Schedule 3C_Income_Western'!BN24+'Schedule 3D_Income_The Cape'!BN24</f>
        <v>0</v>
      </c>
      <c r="BO24" s="665">
        <f>'Schedule 3B_Income_Eastern'!BO24+'Schedule 3C_Income_Western'!BO24+'Schedule 3D_Income_The Cape'!BO24</f>
        <v>0</v>
      </c>
      <c r="BP24" s="665">
        <f>'Schedule 3B_Income_Eastern'!BP24+'Schedule 3C_Income_Western'!BP24+'Schedule 3D_Income_The Cape'!BP24</f>
        <v>0</v>
      </c>
      <c r="BQ24" s="665">
        <f>'Schedule 3B_Income_Eastern'!BQ24+'Schedule 3C_Income_Western'!BQ24+'Schedule 3D_Income_The Cape'!BQ24</f>
        <v>0</v>
      </c>
      <c r="BR24" s="665">
        <f>'Schedule 3B_Income_Eastern'!BR24+'Schedule 3C_Income_Western'!BR24+'Schedule 3D_Income_The Cape'!BR24</f>
        <v>0</v>
      </c>
      <c r="BS24" s="665">
        <f>'Schedule 3B_Income_Eastern'!BS24+'Schedule 3C_Income_Western'!BS24+'Schedule 3D_Income_The Cape'!BS24</f>
        <v>0</v>
      </c>
      <c r="BT24" s="665">
        <f>'Schedule 3B_Income_Eastern'!BT24+'Schedule 3C_Income_Western'!BT24+'Schedule 3D_Income_The Cape'!BT24</f>
        <v>0</v>
      </c>
      <c r="BU24" s="665">
        <f>'Schedule 3B_Income_Eastern'!BU24+'Schedule 3C_Income_Western'!BU24+'Schedule 3D_Income_The Cape'!BU24</f>
        <v>0</v>
      </c>
      <c r="BV24" s="225">
        <v>6</v>
      </c>
      <c r="BW24" s="665">
        <f>'Schedule 3B_Income_Eastern'!BW24+'Schedule 3C_Income_Western'!BW24+'Schedule 3D_Income_The Cape'!BW24</f>
        <v>0</v>
      </c>
      <c r="BX24" s="665">
        <f>'Schedule 3B_Income_Eastern'!BX24+'Schedule 3C_Income_Western'!BX24+'Schedule 3D_Income_The Cape'!BX24</f>
        <v>0</v>
      </c>
      <c r="BY24" s="665">
        <f>'Schedule 3B_Income_Eastern'!BY24+'Schedule 3C_Income_Western'!BY24+'Schedule 3D_Income_The Cape'!BY24</f>
        <v>0</v>
      </c>
      <c r="BZ24" s="665">
        <f>'Schedule 3B_Income_Eastern'!BZ24+'Schedule 3C_Income_Western'!BZ24+'Schedule 3D_Income_The Cape'!BZ24</f>
        <v>0</v>
      </c>
      <c r="CA24" s="665">
        <f>'Schedule 3B_Income_Eastern'!CA24+'Schedule 3C_Income_Western'!CA24+'Schedule 3D_Income_The Cape'!CA24</f>
        <v>0</v>
      </c>
      <c r="CB24" s="665">
        <f>'Schedule 3B_Income_Eastern'!CB24+'Schedule 3C_Income_Western'!CB24+'Schedule 3D_Income_The Cape'!CB24</f>
        <v>0</v>
      </c>
      <c r="CC24" s="665">
        <f>'Schedule 3B_Income_Eastern'!CC24+'Schedule 3C_Income_Western'!CC24+'Schedule 3D_Income_The Cape'!CC24</f>
        <v>0</v>
      </c>
      <c r="CD24" s="665">
        <f>'Schedule 3B_Income_Eastern'!CD24+'Schedule 3C_Income_Western'!CD24+'Schedule 3D_Income_The Cape'!CD24</f>
        <v>0</v>
      </c>
      <c r="CE24" s="665">
        <f>'Schedule 3B_Income_Eastern'!CE24+'Schedule 3C_Income_Western'!CE24+'Schedule 3D_Income_The Cape'!CE24</f>
        <v>0</v>
      </c>
      <c r="CF24" s="665">
        <f>'Schedule 3B_Income_Eastern'!CF24+'Schedule 3C_Income_Western'!CF24+'Schedule 3D_Income_The Cape'!CF24</f>
        <v>0</v>
      </c>
      <c r="CG24" s="665">
        <f>'Schedule 3B_Income_Eastern'!CG24+'Schedule 3C_Income_Western'!CG24+'Schedule 3D_Income_The Cape'!CG24</f>
        <v>0</v>
      </c>
      <c r="CH24" s="225">
        <v>6</v>
      </c>
      <c r="CI24" s="665">
        <f>'Schedule 3B_Income_Eastern'!CI24+'Schedule 3C_Income_Western'!CI24+'Schedule 3D_Income_The Cape'!CI24</f>
        <v>0</v>
      </c>
      <c r="CJ24" s="665">
        <f>'Schedule 3B_Income_Eastern'!CJ24+'Schedule 3C_Income_Western'!CJ24+'Schedule 3D_Income_The Cape'!CJ24</f>
        <v>0</v>
      </c>
      <c r="CK24" s="665">
        <f>'Schedule 3B_Income_Eastern'!CK24+'Schedule 3C_Income_Western'!CK24+'Schedule 3D_Income_The Cape'!CK24</f>
        <v>0</v>
      </c>
      <c r="CL24" s="665">
        <f>'Schedule 3B_Income_Eastern'!CL24+'Schedule 3C_Income_Western'!CL24+'Schedule 3D_Income_The Cape'!CL24</f>
        <v>0</v>
      </c>
      <c r="CM24" s="424">
        <f t="shared" si="0"/>
        <v>0</v>
      </c>
      <c r="CN24" s="665">
        <f>'Schedule 3B_Income_Eastern'!CN24+'Schedule 3C_Income_Western'!CN24+'Schedule 3D_Income_The Cape'!CN24</f>
        <v>0</v>
      </c>
      <c r="CO24" s="665">
        <f>'Schedule 3B_Income_Eastern'!CO24+'Schedule 3C_Income_Western'!CO24+'Schedule 3D_Income_The Cape'!CO24</f>
        <v>0</v>
      </c>
      <c r="CP24" s="665">
        <f>'Schedule 3B_Income_Eastern'!CP24+'Schedule 3C_Income_Western'!CP24+'Schedule 3D_Income_The Cape'!CP24</f>
        <v>0</v>
      </c>
      <c r="CQ24" s="665">
        <f>'Schedule 3B_Income_Eastern'!CQ24+'Schedule 3C_Income_Western'!CQ24+'Schedule 3D_Income_The Cape'!CQ24</f>
        <v>0</v>
      </c>
      <c r="CR24" s="424">
        <f t="shared" si="1"/>
        <v>0</v>
      </c>
      <c r="CS24" s="665">
        <f>'Schedule 3B_Income_Eastern'!CS24+'Schedule 3C_Income_Western'!CS24+'Schedule 3D_Income_The Cape'!CS24</f>
        <v>0</v>
      </c>
      <c r="CT24" s="665">
        <f>'Schedule 3B_Income_Eastern'!CT24+'Schedule 3C_Income_Western'!CT24+'Schedule 3D_Income_The Cape'!CT24</f>
        <v>0</v>
      </c>
      <c r="CU24" s="665">
        <f>'Schedule 3B_Income_Eastern'!CU24+'Schedule 3C_Income_Western'!CU24+'Schedule 3D_Income_The Cape'!CU24</f>
        <v>0</v>
      </c>
      <c r="CV24" s="665">
        <f>'Schedule 3B_Income_Eastern'!CV24+'Schedule 3C_Income_Western'!CV24+'Schedule 3D_Income_The Cape'!CV24</f>
        <v>0</v>
      </c>
      <c r="CW24" s="424">
        <f t="shared" si="2"/>
        <v>0</v>
      </c>
    </row>
    <row r="25" spans="1:101" ht="15.75" customHeight="1" x14ac:dyDescent="0.2">
      <c r="A25" s="85" t="s">
        <v>133</v>
      </c>
      <c r="B25" s="225">
        <v>7</v>
      </c>
      <c r="C25" s="665">
        <f>'Schedule 3B_Income_Eastern'!C25+'Schedule 3C_Income_Western'!C25+'Schedule 3D_Income_The Cape'!C25</f>
        <v>0</v>
      </c>
      <c r="D25" s="665">
        <f>'Schedule 3B_Income_Eastern'!D25+'Schedule 3C_Income_Western'!D25+'Schedule 3D_Income_The Cape'!D25</f>
        <v>0</v>
      </c>
      <c r="E25" s="665">
        <f>'Schedule 3B_Income_Eastern'!E25+'Schedule 3C_Income_Western'!E25+'Schedule 3D_Income_The Cape'!E25</f>
        <v>0</v>
      </c>
      <c r="F25" s="665">
        <f>'Schedule 3B_Income_Eastern'!F25+'Schedule 3C_Income_Western'!F25+'Schedule 3D_Income_The Cape'!F25</f>
        <v>0</v>
      </c>
      <c r="G25" s="665">
        <f>'Schedule 3B_Income_Eastern'!G25+'Schedule 3C_Income_Western'!G25+'Schedule 3D_Income_The Cape'!G25</f>
        <v>0</v>
      </c>
      <c r="H25" s="665">
        <f>'Schedule 3B_Income_Eastern'!H25+'Schedule 3C_Income_Western'!H25+'Schedule 3D_Income_The Cape'!H25</f>
        <v>0</v>
      </c>
      <c r="I25" s="665">
        <f>'Schedule 3B_Income_Eastern'!I25+'Schedule 3C_Income_Western'!I25+'Schedule 3D_Income_The Cape'!I25</f>
        <v>0</v>
      </c>
      <c r="J25" s="665">
        <f>'Schedule 3B_Income_Eastern'!J25+'Schedule 3C_Income_Western'!J25+'Schedule 3D_Income_The Cape'!J25</f>
        <v>0</v>
      </c>
      <c r="K25" s="665">
        <f>'Schedule 3B_Income_Eastern'!K25+'Schedule 3C_Income_Western'!K25+'Schedule 3D_Income_The Cape'!K25</f>
        <v>0</v>
      </c>
      <c r="L25" s="665">
        <f>'Schedule 3B_Income_Eastern'!L25+'Schedule 3C_Income_Western'!L25+'Schedule 3D_Income_The Cape'!L25</f>
        <v>0</v>
      </c>
      <c r="M25" s="665">
        <f>'Schedule 3B_Income_Eastern'!M25+'Schedule 3C_Income_Western'!M25+'Schedule 3D_Income_The Cape'!M25</f>
        <v>0</v>
      </c>
      <c r="N25" s="225">
        <v>7</v>
      </c>
      <c r="O25" s="665">
        <f>'Schedule 3B_Income_Eastern'!O25+'Schedule 3C_Income_Western'!O25+'Schedule 3D_Income_The Cape'!O25</f>
        <v>0</v>
      </c>
      <c r="P25" s="665">
        <f>'Schedule 3B_Income_Eastern'!P25+'Schedule 3C_Income_Western'!P25+'Schedule 3D_Income_The Cape'!P25</f>
        <v>0</v>
      </c>
      <c r="Q25" s="665">
        <f>'Schedule 3B_Income_Eastern'!Q25+'Schedule 3C_Income_Western'!Q25+'Schedule 3D_Income_The Cape'!Q25</f>
        <v>0</v>
      </c>
      <c r="R25" s="665">
        <f>'Schedule 3B_Income_Eastern'!R25+'Schedule 3C_Income_Western'!R25+'Schedule 3D_Income_The Cape'!R25</f>
        <v>0</v>
      </c>
      <c r="S25" s="665">
        <f>'Schedule 3B_Income_Eastern'!S25+'Schedule 3C_Income_Western'!S25+'Schedule 3D_Income_The Cape'!S25</f>
        <v>0</v>
      </c>
      <c r="T25" s="665">
        <f>'Schedule 3B_Income_Eastern'!T25+'Schedule 3C_Income_Western'!T25+'Schedule 3D_Income_The Cape'!T25</f>
        <v>0</v>
      </c>
      <c r="U25" s="665">
        <f>'Schedule 3B_Income_Eastern'!U25+'Schedule 3C_Income_Western'!U25+'Schedule 3D_Income_The Cape'!U25</f>
        <v>0</v>
      </c>
      <c r="V25" s="665">
        <f>'Schedule 3B_Income_Eastern'!V25+'Schedule 3C_Income_Western'!V25+'Schedule 3D_Income_The Cape'!V25</f>
        <v>0</v>
      </c>
      <c r="W25" s="665">
        <f>'Schedule 3B_Income_Eastern'!W25+'Schedule 3C_Income_Western'!W25+'Schedule 3D_Income_The Cape'!W25</f>
        <v>0</v>
      </c>
      <c r="X25" s="665">
        <f>'Schedule 3B_Income_Eastern'!X25+'Schedule 3C_Income_Western'!X25+'Schedule 3D_Income_The Cape'!X25</f>
        <v>0</v>
      </c>
      <c r="Y25" s="665">
        <f>'Schedule 3B_Income_Eastern'!Y25+'Schedule 3C_Income_Western'!Y25+'Schedule 3D_Income_The Cape'!Y25</f>
        <v>0</v>
      </c>
      <c r="Z25" s="225">
        <v>7</v>
      </c>
      <c r="AA25" s="665">
        <f>'Schedule 3B_Income_Eastern'!AA25+'Schedule 3C_Income_Western'!AA25+'Schedule 3D_Income_The Cape'!AA25</f>
        <v>0</v>
      </c>
      <c r="AB25" s="665">
        <f>'Schedule 3B_Income_Eastern'!AB25+'Schedule 3C_Income_Western'!AB25+'Schedule 3D_Income_The Cape'!AB25</f>
        <v>0</v>
      </c>
      <c r="AC25" s="665">
        <f>'Schedule 3B_Income_Eastern'!AC25+'Schedule 3C_Income_Western'!AC25+'Schedule 3D_Income_The Cape'!AC25</f>
        <v>0</v>
      </c>
      <c r="AD25" s="665">
        <f>'Schedule 3B_Income_Eastern'!AD25+'Schedule 3C_Income_Western'!AD25+'Schedule 3D_Income_The Cape'!AD25</f>
        <v>0</v>
      </c>
      <c r="AE25" s="665">
        <f>'Schedule 3B_Income_Eastern'!AE25+'Schedule 3C_Income_Western'!AE25+'Schedule 3D_Income_The Cape'!AE25</f>
        <v>0</v>
      </c>
      <c r="AF25" s="665">
        <f>'Schedule 3B_Income_Eastern'!AF25+'Schedule 3C_Income_Western'!AF25+'Schedule 3D_Income_The Cape'!AF25</f>
        <v>0</v>
      </c>
      <c r="AG25" s="665">
        <f>'Schedule 3B_Income_Eastern'!AG25+'Schedule 3C_Income_Western'!AG25+'Schedule 3D_Income_The Cape'!AG25</f>
        <v>0</v>
      </c>
      <c r="AH25" s="665">
        <f>'Schedule 3B_Income_Eastern'!AH25+'Schedule 3C_Income_Western'!AH25+'Schedule 3D_Income_The Cape'!AH25</f>
        <v>0</v>
      </c>
      <c r="AI25" s="665">
        <f>'Schedule 3B_Income_Eastern'!AI25+'Schedule 3C_Income_Western'!AI25+'Schedule 3D_Income_The Cape'!AI25</f>
        <v>0</v>
      </c>
      <c r="AJ25" s="665">
        <f>'Schedule 3B_Income_Eastern'!AJ25+'Schedule 3C_Income_Western'!AJ25+'Schedule 3D_Income_The Cape'!AJ25</f>
        <v>0</v>
      </c>
      <c r="AK25" s="665">
        <f>'Schedule 3B_Income_Eastern'!AK25+'Schedule 3C_Income_Western'!AK25+'Schedule 3D_Income_The Cape'!AK25</f>
        <v>0</v>
      </c>
      <c r="AL25" s="225">
        <v>7</v>
      </c>
      <c r="AM25" s="665">
        <f>'Schedule 3B_Income_Eastern'!AM25+'Schedule 3C_Income_Western'!AM25+'Schedule 3D_Income_The Cape'!AM25</f>
        <v>0</v>
      </c>
      <c r="AN25" s="665">
        <f>'Schedule 3B_Income_Eastern'!AN25+'Schedule 3C_Income_Western'!AN25+'Schedule 3D_Income_The Cape'!AN25</f>
        <v>0</v>
      </c>
      <c r="AO25" s="665">
        <f>'Schedule 3B_Income_Eastern'!AO25+'Schedule 3C_Income_Western'!AO25+'Schedule 3D_Income_The Cape'!AO25</f>
        <v>0</v>
      </c>
      <c r="AP25" s="665">
        <f>'Schedule 3B_Income_Eastern'!AP25+'Schedule 3C_Income_Western'!AP25+'Schedule 3D_Income_The Cape'!AP25</f>
        <v>0</v>
      </c>
      <c r="AQ25" s="665">
        <f>'Schedule 3B_Income_Eastern'!AQ25+'Schedule 3C_Income_Western'!AQ25+'Schedule 3D_Income_The Cape'!AQ25</f>
        <v>0</v>
      </c>
      <c r="AR25" s="665">
        <f>'Schedule 3B_Income_Eastern'!AR25+'Schedule 3C_Income_Western'!AR25+'Schedule 3D_Income_The Cape'!AR25</f>
        <v>0</v>
      </c>
      <c r="AS25" s="665">
        <f>'Schedule 3B_Income_Eastern'!AS25+'Schedule 3C_Income_Western'!AS25+'Schedule 3D_Income_The Cape'!AS25</f>
        <v>0</v>
      </c>
      <c r="AT25" s="665">
        <f>'Schedule 3B_Income_Eastern'!AT25+'Schedule 3C_Income_Western'!AT25+'Schedule 3D_Income_The Cape'!AT25</f>
        <v>0</v>
      </c>
      <c r="AU25" s="665">
        <f>'Schedule 3B_Income_Eastern'!AU25+'Schedule 3C_Income_Western'!AU25+'Schedule 3D_Income_The Cape'!AU25</f>
        <v>0</v>
      </c>
      <c r="AV25" s="665">
        <f>'Schedule 3B_Income_Eastern'!AV25+'Schedule 3C_Income_Western'!AV25+'Schedule 3D_Income_The Cape'!AV25</f>
        <v>0</v>
      </c>
      <c r="AW25" s="665">
        <f>'Schedule 3B_Income_Eastern'!AW25+'Schedule 3C_Income_Western'!AW25+'Schedule 3D_Income_The Cape'!AW25</f>
        <v>0</v>
      </c>
      <c r="AX25" s="225">
        <v>7</v>
      </c>
      <c r="AY25" s="665">
        <f>'Schedule 3B_Income_Eastern'!AY25+'Schedule 3C_Income_Western'!AY25+'Schedule 3D_Income_The Cape'!AY25</f>
        <v>0</v>
      </c>
      <c r="AZ25" s="665">
        <f>'Schedule 3B_Income_Eastern'!AZ25+'Schedule 3C_Income_Western'!AZ25+'Schedule 3D_Income_The Cape'!AZ25</f>
        <v>0</v>
      </c>
      <c r="BA25" s="665">
        <f>'Schedule 3B_Income_Eastern'!BA25+'Schedule 3C_Income_Western'!BA25+'Schedule 3D_Income_The Cape'!BA25</f>
        <v>0</v>
      </c>
      <c r="BB25" s="665">
        <f>'Schedule 3B_Income_Eastern'!BB25+'Schedule 3C_Income_Western'!BB25+'Schedule 3D_Income_The Cape'!BB25</f>
        <v>0</v>
      </c>
      <c r="BC25" s="665">
        <f>'Schedule 3B_Income_Eastern'!BC25+'Schedule 3C_Income_Western'!BC25+'Schedule 3D_Income_The Cape'!BC25</f>
        <v>0</v>
      </c>
      <c r="BD25" s="665">
        <f>'Schedule 3B_Income_Eastern'!BD25+'Schedule 3C_Income_Western'!BD25+'Schedule 3D_Income_The Cape'!BD25</f>
        <v>0</v>
      </c>
      <c r="BE25" s="665">
        <f>'Schedule 3B_Income_Eastern'!BE25+'Schedule 3C_Income_Western'!BE25+'Schedule 3D_Income_The Cape'!BE25</f>
        <v>0</v>
      </c>
      <c r="BF25" s="665">
        <f>'Schedule 3B_Income_Eastern'!BF25+'Schedule 3C_Income_Western'!BF25+'Schedule 3D_Income_The Cape'!BF25</f>
        <v>0</v>
      </c>
      <c r="BG25" s="665">
        <f>'Schedule 3B_Income_Eastern'!BG25+'Schedule 3C_Income_Western'!BG25+'Schedule 3D_Income_The Cape'!BG25</f>
        <v>0</v>
      </c>
      <c r="BH25" s="665">
        <f>'Schedule 3B_Income_Eastern'!BH25+'Schedule 3C_Income_Western'!BH25+'Schedule 3D_Income_The Cape'!BH25</f>
        <v>0</v>
      </c>
      <c r="BI25" s="665">
        <f>'Schedule 3B_Income_Eastern'!BI25+'Schedule 3C_Income_Western'!BI25+'Schedule 3D_Income_The Cape'!BI25</f>
        <v>0</v>
      </c>
      <c r="BJ25" s="225">
        <v>7</v>
      </c>
      <c r="BK25" s="665">
        <f>'Schedule 3B_Income_Eastern'!BK25+'Schedule 3C_Income_Western'!BK25+'Schedule 3D_Income_The Cape'!BK25</f>
        <v>0</v>
      </c>
      <c r="BL25" s="665">
        <f>'Schedule 3B_Income_Eastern'!BL25+'Schedule 3C_Income_Western'!BL25+'Schedule 3D_Income_The Cape'!BL25</f>
        <v>0</v>
      </c>
      <c r="BM25" s="665">
        <f>'Schedule 3B_Income_Eastern'!BM25+'Schedule 3C_Income_Western'!BM25+'Schedule 3D_Income_The Cape'!BM25</f>
        <v>0</v>
      </c>
      <c r="BN25" s="665">
        <f>'Schedule 3B_Income_Eastern'!BN25+'Schedule 3C_Income_Western'!BN25+'Schedule 3D_Income_The Cape'!BN25</f>
        <v>0</v>
      </c>
      <c r="BO25" s="665">
        <f>'Schedule 3B_Income_Eastern'!BO25+'Schedule 3C_Income_Western'!BO25+'Schedule 3D_Income_The Cape'!BO25</f>
        <v>0</v>
      </c>
      <c r="BP25" s="665">
        <f>'Schedule 3B_Income_Eastern'!BP25+'Schedule 3C_Income_Western'!BP25+'Schedule 3D_Income_The Cape'!BP25</f>
        <v>0</v>
      </c>
      <c r="BQ25" s="665">
        <f>'Schedule 3B_Income_Eastern'!BQ25+'Schedule 3C_Income_Western'!BQ25+'Schedule 3D_Income_The Cape'!BQ25</f>
        <v>0</v>
      </c>
      <c r="BR25" s="665">
        <f>'Schedule 3B_Income_Eastern'!BR25+'Schedule 3C_Income_Western'!BR25+'Schedule 3D_Income_The Cape'!BR25</f>
        <v>0</v>
      </c>
      <c r="BS25" s="665">
        <f>'Schedule 3B_Income_Eastern'!BS25+'Schedule 3C_Income_Western'!BS25+'Schedule 3D_Income_The Cape'!BS25</f>
        <v>0</v>
      </c>
      <c r="BT25" s="665">
        <f>'Schedule 3B_Income_Eastern'!BT25+'Schedule 3C_Income_Western'!BT25+'Schedule 3D_Income_The Cape'!BT25</f>
        <v>0</v>
      </c>
      <c r="BU25" s="665">
        <f>'Schedule 3B_Income_Eastern'!BU25+'Schedule 3C_Income_Western'!BU25+'Schedule 3D_Income_The Cape'!BU25</f>
        <v>0</v>
      </c>
      <c r="BV25" s="225">
        <v>7</v>
      </c>
      <c r="BW25" s="665">
        <f>'Schedule 3B_Income_Eastern'!BW25+'Schedule 3C_Income_Western'!BW25+'Schedule 3D_Income_The Cape'!BW25</f>
        <v>0</v>
      </c>
      <c r="BX25" s="665">
        <f>'Schedule 3B_Income_Eastern'!BX25+'Schedule 3C_Income_Western'!BX25+'Schedule 3D_Income_The Cape'!BX25</f>
        <v>0</v>
      </c>
      <c r="BY25" s="665">
        <f>'Schedule 3B_Income_Eastern'!BY25+'Schedule 3C_Income_Western'!BY25+'Schedule 3D_Income_The Cape'!BY25</f>
        <v>0</v>
      </c>
      <c r="BZ25" s="665">
        <f>'Schedule 3B_Income_Eastern'!BZ25+'Schedule 3C_Income_Western'!BZ25+'Schedule 3D_Income_The Cape'!BZ25</f>
        <v>0</v>
      </c>
      <c r="CA25" s="665">
        <f>'Schedule 3B_Income_Eastern'!CA25+'Schedule 3C_Income_Western'!CA25+'Schedule 3D_Income_The Cape'!CA25</f>
        <v>0</v>
      </c>
      <c r="CB25" s="665">
        <f>'Schedule 3B_Income_Eastern'!CB25+'Schedule 3C_Income_Western'!CB25+'Schedule 3D_Income_The Cape'!CB25</f>
        <v>0</v>
      </c>
      <c r="CC25" s="665">
        <f>'Schedule 3B_Income_Eastern'!CC25+'Schedule 3C_Income_Western'!CC25+'Schedule 3D_Income_The Cape'!CC25</f>
        <v>0</v>
      </c>
      <c r="CD25" s="665">
        <f>'Schedule 3B_Income_Eastern'!CD25+'Schedule 3C_Income_Western'!CD25+'Schedule 3D_Income_The Cape'!CD25</f>
        <v>0</v>
      </c>
      <c r="CE25" s="665">
        <f>'Schedule 3B_Income_Eastern'!CE25+'Schedule 3C_Income_Western'!CE25+'Schedule 3D_Income_The Cape'!CE25</f>
        <v>0</v>
      </c>
      <c r="CF25" s="665">
        <f>'Schedule 3B_Income_Eastern'!CF25+'Schedule 3C_Income_Western'!CF25+'Schedule 3D_Income_The Cape'!CF25</f>
        <v>0</v>
      </c>
      <c r="CG25" s="665">
        <f>'Schedule 3B_Income_Eastern'!CG25+'Schedule 3C_Income_Western'!CG25+'Schedule 3D_Income_The Cape'!CG25</f>
        <v>0</v>
      </c>
      <c r="CH25" s="225">
        <v>7</v>
      </c>
      <c r="CI25" s="665">
        <f>'Schedule 3B_Income_Eastern'!CI25+'Schedule 3C_Income_Western'!CI25+'Schedule 3D_Income_The Cape'!CI25</f>
        <v>0</v>
      </c>
      <c r="CJ25" s="665">
        <f>'Schedule 3B_Income_Eastern'!CJ25+'Schedule 3C_Income_Western'!CJ25+'Schedule 3D_Income_The Cape'!CJ25</f>
        <v>0</v>
      </c>
      <c r="CK25" s="665">
        <f>'Schedule 3B_Income_Eastern'!CK25+'Schedule 3C_Income_Western'!CK25+'Schedule 3D_Income_The Cape'!CK25</f>
        <v>0</v>
      </c>
      <c r="CL25" s="665">
        <f>'Schedule 3B_Income_Eastern'!CL25+'Schedule 3C_Income_Western'!CL25+'Schedule 3D_Income_The Cape'!CL25</f>
        <v>0</v>
      </c>
      <c r="CM25" s="424">
        <f t="shared" si="0"/>
        <v>0</v>
      </c>
      <c r="CN25" s="665">
        <f>'Schedule 3B_Income_Eastern'!CN25+'Schedule 3C_Income_Western'!CN25+'Schedule 3D_Income_The Cape'!CN25</f>
        <v>0</v>
      </c>
      <c r="CO25" s="665">
        <f>'Schedule 3B_Income_Eastern'!CO25+'Schedule 3C_Income_Western'!CO25+'Schedule 3D_Income_The Cape'!CO25</f>
        <v>0</v>
      </c>
      <c r="CP25" s="665">
        <f>'Schedule 3B_Income_Eastern'!CP25+'Schedule 3C_Income_Western'!CP25+'Schedule 3D_Income_The Cape'!CP25</f>
        <v>0</v>
      </c>
      <c r="CQ25" s="665">
        <f>'Schedule 3B_Income_Eastern'!CQ25+'Schedule 3C_Income_Western'!CQ25+'Schedule 3D_Income_The Cape'!CQ25</f>
        <v>0</v>
      </c>
      <c r="CR25" s="424">
        <f t="shared" si="1"/>
        <v>0</v>
      </c>
      <c r="CS25" s="665">
        <f>'Schedule 3B_Income_Eastern'!CS25+'Schedule 3C_Income_Western'!CS25+'Schedule 3D_Income_The Cape'!CS25</f>
        <v>0</v>
      </c>
      <c r="CT25" s="665">
        <f>'Schedule 3B_Income_Eastern'!CT25+'Schedule 3C_Income_Western'!CT25+'Schedule 3D_Income_The Cape'!CT25</f>
        <v>0</v>
      </c>
      <c r="CU25" s="665">
        <f>'Schedule 3B_Income_Eastern'!CU25+'Schedule 3C_Income_Western'!CU25+'Schedule 3D_Income_The Cape'!CU25</f>
        <v>0</v>
      </c>
      <c r="CV25" s="665">
        <f>'Schedule 3B_Income_Eastern'!CV25+'Schedule 3C_Income_Western'!CV25+'Schedule 3D_Income_The Cape'!CV25</f>
        <v>0</v>
      </c>
      <c r="CW25" s="424">
        <f t="shared" si="2"/>
        <v>0</v>
      </c>
    </row>
    <row r="26" spans="1:101" ht="15.75" customHeight="1" x14ac:dyDescent="0.2">
      <c r="A26" s="85" t="s">
        <v>131</v>
      </c>
      <c r="B26" s="225">
        <v>8</v>
      </c>
      <c r="C26" s="665">
        <f>'Schedule 3B_Income_Eastern'!C26+'Schedule 3C_Income_Western'!C26+'Schedule 3D_Income_The Cape'!C26</f>
        <v>0</v>
      </c>
      <c r="D26" s="665">
        <f>'Schedule 3B_Income_Eastern'!D26+'Schedule 3C_Income_Western'!D26+'Schedule 3D_Income_The Cape'!D26</f>
        <v>0</v>
      </c>
      <c r="E26" s="665">
        <f>'Schedule 3B_Income_Eastern'!E26+'Schedule 3C_Income_Western'!E26+'Schedule 3D_Income_The Cape'!E26</f>
        <v>0</v>
      </c>
      <c r="F26" s="665">
        <f>'Schedule 3B_Income_Eastern'!F26+'Schedule 3C_Income_Western'!F26+'Schedule 3D_Income_The Cape'!F26</f>
        <v>0</v>
      </c>
      <c r="G26" s="665">
        <f>'Schedule 3B_Income_Eastern'!G26+'Schedule 3C_Income_Western'!G26+'Schedule 3D_Income_The Cape'!G26</f>
        <v>0</v>
      </c>
      <c r="H26" s="665">
        <f>'Schedule 3B_Income_Eastern'!H26+'Schedule 3C_Income_Western'!H26+'Schedule 3D_Income_The Cape'!H26</f>
        <v>0</v>
      </c>
      <c r="I26" s="665">
        <f>'Schedule 3B_Income_Eastern'!I26+'Schedule 3C_Income_Western'!I26+'Schedule 3D_Income_The Cape'!I26</f>
        <v>0</v>
      </c>
      <c r="J26" s="665">
        <f>'Schedule 3B_Income_Eastern'!J26+'Schedule 3C_Income_Western'!J26+'Schedule 3D_Income_The Cape'!J26</f>
        <v>0</v>
      </c>
      <c r="K26" s="665">
        <f>'Schedule 3B_Income_Eastern'!K26+'Schedule 3C_Income_Western'!K26+'Schedule 3D_Income_The Cape'!K26</f>
        <v>0</v>
      </c>
      <c r="L26" s="665">
        <f>'Schedule 3B_Income_Eastern'!L26+'Schedule 3C_Income_Western'!L26+'Schedule 3D_Income_The Cape'!L26</f>
        <v>0</v>
      </c>
      <c r="M26" s="665">
        <f>'Schedule 3B_Income_Eastern'!M26+'Schedule 3C_Income_Western'!M26+'Schedule 3D_Income_The Cape'!M26</f>
        <v>0</v>
      </c>
      <c r="N26" s="225">
        <v>8</v>
      </c>
      <c r="O26" s="665">
        <f>'Schedule 3B_Income_Eastern'!O26+'Schedule 3C_Income_Western'!O26+'Schedule 3D_Income_The Cape'!O26</f>
        <v>0</v>
      </c>
      <c r="P26" s="665">
        <f>'Schedule 3B_Income_Eastern'!P26+'Schedule 3C_Income_Western'!P26+'Schedule 3D_Income_The Cape'!P26</f>
        <v>0</v>
      </c>
      <c r="Q26" s="665">
        <f>'Schedule 3B_Income_Eastern'!Q26+'Schedule 3C_Income_Western'!Q26+'Schedule 3D_Income_The Cape'!Q26</f>
        <v>0</v>
      </c>
      <c r="R26" s="665">
        <f>'Schedule 3B_Income_Eastern'!R26+'Schedule 3C_Income_Western'!R26+'Schedule 3D_Income_The Cape'!R26</f>
        <v>0</v>
      </c>
      <c r="S26" s="665">
        <f>'Schedule 3B_Income_Eastern'!S26+'Schedule 3C_Income_Western'!S26+'Schedule 3D_Income_The Cape'!S26</f>
        <v>0</v>
      </c>
      <c r="T26" s="665">
        <f>'Schedule 3B_Income_Eastern'!T26+'Schedule 3C_Income_Western'!T26+'Schedule 3D_Income_The Cape'!T26</f>
        <v>0</v>
      </c>
      <c r="U26" s="665">
        <f>'Schedule 3B_Income_Eastern'!U26+'Schedule 3C_Income_Western'!U26+'Schedule 3D_Income_The Cape'!U26</f>
        <v>0</v>
      </c>
      <c r="V26" s="665">
        <f>'Schedule 3B_Income_Eastern'!V26+'Schedule 3C_Income_Western'!V26+'Schedule 3D_Income_The Cape'!V26</f>
        <v>0</v>
      </c>
      <c r="W26" s="665">
        <f>'Schedule 3B_Income_Eastern'!W26+'Schedule 3C_Income_Western'!W26+'Schedule 3D_Income_The Cape'!W26</f>
        <v>0</v>
      </c>
      <c r="X26" s="665">
        <f>'Schedule 3B_Income_Eastern'!X26+'Schedule 3C_Income_Western'!X26+'Schedule 3D_Income_The Cape'!X26</f>
        <v>0</v>
      </c>
      <c r="Y26" s="665">
        <f>'Schedule 3B_Income_Eastern'!Y26+'Schedule 3C_Income_Western'!Y26+'Schedule 3D_Income_The Cape'!Y26</f>
        <v>0</v>
      </c>
      <c r="Z26" s="225">
        <v>8</v>
      </c>
      <c r="AA26" s="665">
        <f>'Schedule 3B_Income_Eastern'!AA26+'Schedule 3C_Income_Western'!AA26+'Schedule 3D_Income_The Cape'!AA26</f>
        <v>0</v>
      </c>
      <c r="AB26" s="665">
        <f>'Schedule 3B_Income_Eastern'!AB26+'Schedule 3C_Income_Western'!AB26+'Schedule 3D_Income_The Cape'!AB26</f>
        <v>0</v>
      </c>
      <c r="AC26" s="665">
        <f>'Schedule 3B_Income_Eastern'!AC26+'Schedule 3C_Income_Western'!AC26+'Schedule 3D_Income_The Cape'!AC26</f>
        <v>0</v>
      </c>
      <c r="AD26" s="665">
        <f>'Schedule 3B_Income_Eastern'!AD26+'Schedule 3C_Income_Western'!AD26+'Schedule 3D_Income_The Cape'!AD26</f>
        <v>0</v>
      </c>
      <c r="AE26" s="665">
        <f>'Schedule 3B_Income_Eastern'!AE26+'Schedule 3C_Income_Western'!AE26+'Schedule 3D_Income_The Cape'!AE26</f>
        <v>0</v>
      </c>
      <c r="AF26" s="665">
        <f>'Schedule 3B_Income_Eastern'!AF26+'Schedule 3C_Income_Western'!AF26+'Schedule 3D_Income_The Cape'!AF26</f>
        <v>0</v>
      </c>
      <c r="AG26" s="665">
        <f>'Schedule 3B_Income_Eastern'!AG26+'Schedule 3C_Income_Western'!AG26+'Schedule 3D_Income_The Cape'!AG26</f>
        <v>0</v>
      </c>
      <c r="AH26" s="665">
        <f>'Schedule 3B_Income_Eastern'!AH26+'Schedule 3C_Income_Western'!AH26+'Schedule 3D_Income_The Cape'!AH26</f>
        <v>0</v>
      </c>
      <c r="AI26" s="665">
        <f>'Schedule 3B_Income_Eastern'!AI26+'Schedule 3C_Income_Western'!AI26+'Schedule 3D_Income_The Cape'!AI26</f>
        <v>0</v>
      </c>
      <c r="AJ26" s="665">
        <f>'Schedule 3B_Income_Eastern'!AJ26+'Schedule 3C_Income_Western'!AJ26+'Schedule 3D_Income_The Cape'!AJ26</f>
        <v>0</v>
      </c>
      <c r="AK26" s="665">
        <f>'Schedule 3B_Income_Eastern'!AK26+'Schedule 3C_Income_Western'!AK26+'Schedule 3D_Income_The Cape'!AK26</f>
        <v>0</v>
      </c>
      <c r="AL26" s="225">
        <v>8</v>
      </c>
      <c r="AM26" s="665">
        <f>'Schedule 3B_Income_Eastern'!AM26+'Schedule 3C_Income_Western'!AM26+'Schedule 3D_Income_The Cape'!AM26</f>
        <v>0</v>
      </c>
      <c r="AN26" s="665">
        <f>'Schedule 3B_Income_Eastern'!AN26+'Schedule 3C_Income_Western'!AN26+'Schedule 3D_Income_The Cape'!AN26</f>
        <v>0</v>
      </c>
      <c r="AO26" s="665">
        <f>'Schedule 3B_Income_Eastern'!AO26+'Schedule 3C_Income_Western'!AO26+'Schedule 3D_Income_The Cape'!AO26</f>
        <v>0</v>
      </c>
      <c r="AP26" s="665">
        <f>'Schedule 3B_Income_Eastern'!AP26+'Schedule 3C_Income_Western'!AP26+'Schedule 3D_Income_The Cape'!AP26</f>
        <v>0</v>
      </c>
      <c r="AQ26" s="665">
        <f>'Schedule 3B_Income_Eastern'!AQ26+'Schedule 3C_Income_Western'!AQ26+'Schedule 3D_Income_The Cape'!AQ26</f>
        <v>0</v>
      </c>
      <c r="AR26" s="665">
        <f>'Schedule 3B_Income_Eastern'!AR26+'Schedule 3C_Income_Western'!AR26+'Schedule 3D_Income_The Cape'!AR26</f>
        <v>0</v>
      </c>
      <c r="AS26" s="665">
        <f>'Schedule 3B_Income_Eastern'!AS26+'Schedule 3C_Income_Western'!AS26+'Schedule 3D_Income_The Cape'!AS26</f>
        <v>0</v>
      </c>
      <c r="AT26" s="665">
        <f>'Schedule 3B_Income_Eastern'!AT26+'Schedule 3C_Income_Western'!AT26+'Schedule 3D_Income_The Cape'!AT26</f>
        <v>0</v>
      </c>
      <c r="AU26" s="665">
        <f>'Schedule 3B_Income_Eastern'!AU26+'Schedule 3C_Income_Western'!AU26+'Schedule 3D_Income_The Cape'!AU26</f>
        <v>0</v>
      </c>
      <c r="AV26" s="665">
        <f>'Schedule 3B_Income_Eastern'!AV26+'Schedule 3C_Income_Western'!AV26+'Schedule 3D_Income_The Cape'!AV26</f>
        <v>0</v>
      </c>
      <c r="AW26" s="665">
        <f>'Schedule 3B_Income_Eastern'!AW26+'Schedule 3C_Income_Western'!AW26+'Schedule 3D_Income_The Cape'!AW26</f>
        <v>0</v>
      </c>
      <c r="AX26" s="225">
        <v>8</v>
      </c>
      <c r="AY26" s="665">
        <f>'Schedule 3B_Income_Eastern'!AY26+'Schedule 3C_Income_Western'!AY26+'Schedule 3D_Income_The Cape'!AY26</f>
        <v>0</v>
      </c>
      <c r="AZ26" s="665">
        <f>'Schedule 3B_Income_Eastern'!AZ26+'Schedule 3C_Income_Western'!AZ26+'Schedule 3D_Income_The Cape'!AZ26</f>
        <v>0</v>
      </c>
      <c r="BA26" s="665">
        <f>'Schedule 3B_Income_Eastern'!BA26+'Schedule 3C_Income_Western'!BA26+'Schedule 3D_Income_The Cape'!BA26</f>
        <v>0</v>
      </c>
      <c r="BB26" s="665">
        <f>'Schedule 3B_Income_Eastern'!BB26+'Schedule 3C_Income_Western'!BB26+'Schedule 3D_Income_The Cape'!BB26</f>
        <v>0</v>
      </c>
      <c r="BC26" s="665">
        <f>'Schedule 3B_Income_Eastern'!BC26+'Schedule 3C_Income_Western'!BC26+'Schedule 3D_Income_The Cape'!BC26</f>
        <v>0</v>
      </c>
      <c r="BD26" s="665">
        <f>'Schedule 3B_Income_Eastern'!BD26+'Schedule 3C_Income_Western'!BD26+'Schedule 3D_Income_The Cape'!BD26</f>
        <v>0</v>
      </c>
      <c r="BE26" s="665">
        <f>'Schedule 3B_Income_Eastern'!BE26+'Schedule 3C_Income_Western'!BE26+'Schedule 3D_Income_The Cape'!BE26</f>
        <v>0</v>
      </c>
      <c r="BF26" s="665">
        <f>'Schedule 3B_Income_Eastern'!BF26+'Schedule 3C_Income_Western'!BF26+'Schedule 3D_Income_The Cape'!BF26</f>
        <v>0</v>
      </c>
      <c r="BG26" s="665">
        <f>'Schedule 3B_Income_Eastern'!BG26+'Schedule 3C_Income_Western'!BG26+'Schedule 3D_Income_The Cape'!BG26</f>
        <v>0</v>
      </c>
      <c r="BH26" s="665">
        <f>'Schedule 3B_Income_Eastern'!BH26+'Schedule 3C_Income_Western'!BH26+'Schedule 3D_Income_The Cape'!BH26</f>
        <v>0</v>
      </c>
      <c r="BI26" s="665">
        <f>'Schedule 3B_Income_Eastern'!BI26+'Schedule 3C_Income_Western'!BI26+'Schedule 3D_Income_The Cape'!BI26</f>
        <v>0</v>
      </c>
      <c r="BJ26" s="225">
        <v>8</v>
      </c>
      <c r="BK26" s="665">
        <f>'Schedule 3B_Income_Eastern'!BK26+'Schedule 3C_Income_Western'!BK26+'Schedule 3D_Income_The Cape'!BK26</f>
        <v>0</v>
      </c>
      <c r="BL26" s="665">
        <f>'Schedule 3B_Income_Eastern'!BL26+'Schedule 3C_Income_Western'!BL26+'Schedule 3D_Income_The Cape'!BL26</f>
        <v>0</v>
      </c>
      <c r="BM26" s="665">
        <f>'Schedule 3B_Income_Eastern'!BM26+'Schedule 3C_Income_Western'!BM26+'Schedule 3D_Income_The Cape'!BM26</f>
        <v>0</v>
      </c>
      <c r="BN26" s="665">
        <f>'Schedule 3B_Income_Eastern'!BN26+'Schedule 3C_Income_Western'!BN26+'Schedule 3D_Income_The Cape'!BN26</f>
        <v>0</v>
      </c>
      <c r="BO26" s="665">
        <f>'Schedule 3B_Income_Eastern'!BO26+'Schedule 3C_Income_Western'!BO26+'Schedule 3D_Income_The Cape'!BO26</f>
        <v>0</v>
      </c>
      <c r="BP26" s="665">
        <f>'Schedule 3B_Income_Eastern'!BP26+'Schedule 3C_Income_Western'!BP26+'Schedule 3D_Income_The Cape'!BP26</f>
        <v>0</v>
      </c>
      <c r="BQ26" s="665">
        <f>'Schedule 3B_Income_Eastern'!BQ26+'Schedule 3C_Income_Western'!BQ26+'Schedule 3D_Income_The Cape'!BQ26</f>
        <v>0</v>
      </c>
      <c r="BR26" s="665">
        <f>'Schedule 3B_Income_Eastern'!BR26+'Schedule 3C_Income_Western'!BR26+'Schedule 3D_Income_The Cape'!BR26</f>
        <v>0</v>
      </c>
      <c r="BS26" s="665">
        <f>'Schedule 3B_Income_Eastern'!BS26+'Schedule 3C_Income_Western'!BS26+'Schedule 3D_Income_The Cape'!BS26</f>
        <v>0</v>
      </c>
      <c r="BT26" s="665">
        <f>'Schedule 3B_Income_Eastern'!BT26+'Schedule 3C_Income_Western'!BT26+'Schedule 3D_Income_The Cape'!BT26</f>
        <v>0</v>
      </c>
      <c r="BU26" s="665">
        <f>'Schedule 3B_Income_Eastern'!BU26+'Schedule 3C_Income_Western'!BU26+'Schedule 3D_Income_The Cape'!BU26</f>
        <v>0</v>
      </c>
      <c r="BV26" s="225">
        <v>8</v>
      </c>
      <c r="BW26" s="665">
        <f>'Schedule 3B_Income_Eastern'!BW26+'Schedule 3C_Income_Western'!BW26+'Schedule 3D_Income_The Cape'!BW26</f>
        <v>0</v>
      </c>
      <c r="BX26" s="665">
        <f>'Schedule 3B_Income_Eastern'!BX26+'Schedule 3C_Income_Western'!BX26+'Schedule 3D_Income_The Cape'!BX26</f>
        <v>0</v>
      </c>
      <c r="BY26" s="665">
        <f>'Schedule 3B_Income_Eastern'!BY26+'Schedule 3C_Income_Western'!BY26+'Schedule 3D_Income_The Cape'!BY26</f>
        <v>0</v>
      </c>
      <c r="BZ26" s="665">
        <f>'Schedule 3B_Income_Eastern'!BZ26+'Schedule 3C_Income_Western'!BZ26+'Schedule 3D_Income_The Cape'!BZ26</f>
        <v>0</v>
      </c>
      <c r="CA26" s="665">
        <f>'Schedule 3B_Income_Eastern'!CA26+'Schedule 3C_Income_Western'!CA26+'Schedule 3D_Income_The Cape'!CA26</f>
        <v>0</v>
      </c>
      <c r="CB26" s="665">
        <f>'Schedule 3B_Income_Eastern'!CB26+'Schedule 3C_Income_Western'!CB26+'Schedule 3D_Income_The Cape'!CB26</f>
        <v>0</v>
      </c>
      <c r="CC26" s="665">
        <f>'Schedule 3B_Income_Eastern'!CC26+'Schedule 3C_Income_Western'!CC26+'Schedule 3D_Income_The Cape'!CC26</f>
        <v>0</v>
      </c>
      <c r="CD26" s="665">
        <f>'Schedule 3B_Income_Eastern'!CD26+'Schedule 3C_Income_Western'!CD26+'Schedule 3D_Income_The Cape'!CD26</f>
        <v>0</v>
      </c>
      <c r="CE26" s="665">
        <f>'Schedule 3B_Income_Eastern'!CE26+'Schedule 3C_Income_Western'!CE26+'Schedule 3D_Income_The Cape'!CE26</f>
        <v>0</v>
      </c>
      <c r="CF26" s="665">
        <f>'Schedule 3B_Income_Eastern'!CF26+'Schedule 3C_Income_Western'!CF26+'Schedule 3D_Income_The Cape'!CF26</f>
        <v>0</v>
      </c>
      <c r="CG26" s="665">
        <f>'Schedule 3B_Income_Eastern'!CG26+'Schedule 3C_Income_Western'!CG26+'Schedule 3D_Income_The Cape'!CG26</f>
        <v>0</v>
      </c>
      <c r="CH26" s="225">
        <v>8</v>
      </c>
      <c r="CI26" s="665">
        <f>'Schedule 3B_Income_Eastern'!CI26+'Schedule 3C_Income_Western'!CI26+'Schedule 3D_Income_The Cape'!CI26</f>
        <v>0</v>
      </c>
      <c r="CJ26" s="665">
        <f>'Schedule 3B_Income_Eastern'!CJ26+'Schedule 3C_Income_Western'!CJ26+'Schedule 3D_Income_The Cape'!CJ26</f>
        <v>0</v>
      </c>
      <c r="CK26" s="665">
        <f>'Schedule 3B_Income_Eastern'!CK26+'Schedule 3C_Income_Western'!CK26+'Schedule 3D_Income_The Cape'!CK26</f>
        <v>0</v>
      </c>
      <c r="CL26" s="665">
        <f>'Schedule 3B_Income_Eastern'!CL26+'Schedule 3C_Income_Western'!CL26+'Schedule 3D_Income_The Cape'!CL26</f>
        <v>0</v>
      </c>
      <c r="CM26" s="424">
        <f t="shared" si="0"/>
        <v>0</v>
      </c>
      <c r="CN26" s="665">
        <f>'Schedule 3B_Income_Eastern'!CN26+'Schedule 3C_Income_Western'!CN26+'Schedule 3D_Income_The Cape'!CN26</f>
        <v>0</v>
      </c>
      <c r="CO26" s="665">
        <f>'Schedule 3B_Income_Eastern'!CO26+'Schedule 3C_Income_Western'!CO26+'Schedule 3D_Income_The Cape'!CO26</f>
        <v>0</v>
      </c>
      <c r="CP26" s="665">
        <f>'Schedule 3B_Income_Eastern'!CP26+'Schedule 3C_Income_Western'!CP26+'Schedule 3D_Income_The Cape'!CP26</f>
        <v>0</v>
      </c>
      <c r="CQ26" s="665">
        <f>'Schedule 3B_Income_Eastern'!CQ26+'Schedule 3C_Income_Western'!CQ26+'Schedule 3D_Income_The Cape'!CQ26</f>
        <v>0</v>
      </c>
      <c r="CR26" s="424">
        <f t="shared" si="1"/>
        <v>0</v>
      </c>
      <c r="CS26" s="665">
        <f>'Schedule 3B_Income_Eastern'!CS26+'Schedule 3C_Income_Western'!CS26+'Schedule 3D_Income_The Cape'!CS26</f>
        <v>0</v>
      </c>
      <c r="CT26" s="665">
        <f>'Schedule 3B_Income_Eastern'!CT26+'Schedule 3C_Income_Western'!CT26+'Schedule 3D_Income_The Cape'!CT26</f>
        <v>0</v>
      </c>
      <c r="CU26" s="665">
        <f>'Schedule 3B_Income_Eastern'!CU26+'Schedule 3C_Income_Western'!CU26+'Schedule 3D_Income_The Cape'!CU26</f>
        <v>0</v>
      </c>
      <c r="CV26" s="665">
        <f>'Schedule 3B_Income_Eastern'!CV26+'Schedule 3C_Income_Western'!CV26+'Schedule 3D_Income_The Cape'!CV26</f>
        <v>0</v>
      </c>
      <c r="CW26" s="424">
        <f t="shared" si="2"/>
        <v>0</v>
      </c>
    </row>
    <row r="27" spans="1:101" ht="15.75" customHeight="1" x14ac:dyDescent="0.2">
      <c r="A27" s="85" t="s">
        <v>1183</v>
      </c>
      <c r="B27" s="225">
        <v>9</v>
      </c>
      <c r="C27" s="665">
        <f>'Schedule 3B_Income_Eastern'!C27+'Schedule 3C_Income_Western'!C27+'Schedule 3D_Income_The Cape'!C27</f>
        <v>0</v>
      </c>
      <c r="D27" s="665">
        <f>'Schedule 3B_Income_Eastern'!D27+'Schedule 3C_Income_Western'!D27+'Schedule 3D_Income_The Cape'!D27</f>
        <v>0</v>
      </c>
      <c r="E27" s="665">
        <f>'Schedule 3B_Income_Eastern'!E27+'Schedule 3C_Income_Western'!E27+'Schedule 3D_Income_The Cape'!E27</f>
        <v>0</v>
      </c>
      <c r="F27" s="665">
        <f>'Schedule 3B_Income_Eastern'!F27+'Schedule 3C_Income_Western'!F27+'Schedule 3D_Income_The Cape'!F27</f>
        <v>0</v>
      </c>
      <c r="G27" s="665">
        <f>'Schedule 3B_Income_Eastern'!G27+'Schedule 3C_Income_Western'!G27+'Schedule 3D_Income_The Cape'!G27</f>
        <v>0</v>
      </c>
      <c r="H27" s="665">
        <f>'Schedule 3B_Income_Eastern'!H27+'Schedule 3C_Income_Western'!H27+'Schedule 3D_Income_The Cape'!H27</f>
        <v>0</v>
      </c>
      <c r="I27" s="665">
        <f>'Schedule 3B_Income_Eastern'!I27+'Schedule 3C_Income_Western'!I27+'Schedule 3D_Income_The Cape'!I27</f>
        <v>0</v>
      </c>
      <c r="J27" s="665">
        <f>'Schedule 3B_Income_Eastern'!J27+'Schedule 3C_Income_Western'!J27+'Schedule 3D_Income_The Cape'!J27</f>
        <v>0</v>
      </c>
      <c r="K27" s="665">
        <f>'Schedule 3B_Income_Eastern'!K27+'Schedule 3C_Income_Western'!K27+'Schedule 3D_Income_The Cape'!K27</f>
        <v>0</v>
      </c>
      <c r="L27" s="665">
        <f>'Schedule 3B_Income_Eastern'!L27+'Schedule 3C_Income_Western'!L27+'Schedule 3D_Income_The Cape'!L27</f>
        <v>0</v>
      </c>
      <c r="M27" s="665">
        <f>'Schedule 3B_Income_Eastern'!M27+'Schedule 3C_Income_Western'!M27+'Schedule 3D_Income_The Cape'!M27</f>
        <v>0</v>
      </c>
      <c r="N27" s="225">
        <v>9</v>
      </c>
      <c r="O27" s="665">
        <f>'Schedule 3B_Income_Eastern'!O27+'Schedule 3C_Income_Western'!O27+'Schedule 3D_Income_The Cape'!O27</f>
        <v>0</v>
      </c>
      <c r="P27" s="665">
        <f>'Schedule 3B_Income_Eastern'!P27+'Schedule 3C_Income_Western'!P27+'Schedule 3D_Income_The Cape'!P27</f>
        <v>0</v>
      </c>
      <c r="Q27" s="665">
        <f>'Schedule 3B_Income_Eastern'!Q27+'Schedule 3C_Income_Western'!Q27+'Schedule 3D_Income_The Cape'!Q27</f>
        <v>0</v>
      </c>
      <c r="R27" s="665">
        <f>'Schedule 3B_Income_Eastern'!R27+'Schedule 3C_Income_Western'!R27+'Schedule 3D_Income_The Cape'!R27</f>
        <v>0</v>
      </c>
      <c r="S27" s="665">
        <f>'Schedule 3B_Income_Eastern'!S27+'Schedule 3C_Income_Western'!S27+'Schedule 3D_Income_The Cape'!S27</f>
        <v>0</v>
      </c>
      <c r="T27" s="665">
        <f>'Schedule 3B_Income_Eastern'!T27+'Schedule 3C_Income_Western'!T27+'Schedule 3D_Income_The Cape'!T27</f>
        <v>0</v>
      </c>
      <c r="U27" s="665">
        <f>'Schedule 3B_Income_Eastern'!U27+'Schedule 3C_Income_Western'!U27+'Schedule 3D_Income_The Cape'!U27</f>
        <v>0</v>
      </c>
      <c r="V27" s="665">
        <f>'Schedule 3B_Income_Eastern'!V27+'Schedule 3C_Income_Western'!V27+'Schedule 3D_Income_The Cape'!V27</f>
        <v>0</v>
      </c>
      <c r="W27" s="665">
        <f>'Schedule 3B_Income_Eastern'!W27+'Schedule 3C_Income_Western'!W27+'Schedule 3D_Income_The Cape'!W27</f>
        <v>0</v>
      </c>
      <c r="X27" s="665">
        <f>'Schedule 3B_Income_Eastern'!X27+'Schedule 3C_Income_Western'!X27+'Schedule 3D_Income_The Cape'!X27</f>
        <v>0</v>
      </c>
      <c r="Y27" s="665">
        <f>'Schedule 3B_Income_Eastern'!Y27+'Schedule 3C_Income_Western'!Y27+'Schedule 3D_Income_The Cape'!Y27</f>
        <v>0</v>
      </c>
      <c r="Z27" s="225">
        <v>9</v>
      </c>
      <c r="AA27" s="665">
        <f>'Schedule 3B_Income_Eastern'!AA27+'Schedule 3C_Income_Western'!AA27+'Schedule 3D_Income_The Cape'!AA27</f>
        <v>0</v>
      </c>
      <c r="AB27" s="665">
        <f>'Schedule 3B_Income_Eastern'!AB27+'Schedule 3C_Income_Western'!AB27+'Schedule 3D_Income_The Cape'!AB27</f>
        <v>0</v>
      </c>
      <c r="AC27" s="665">
        <f>'Schedule 3B_Income_Eastern'!AC27+'Schedule 3C_Income_Western'!AC27+'Schedule 3D_Income_The Cape'!AC27</f>
        <v>0</v>
      </c>
      <c r="AD27" s="665">
        <f>'Schedule 3B_Income_Eastern'!AD27+'Schedule 3C_Income_Western'!AD27+'Schedule 3D_Income_The Cape'!AD27</f>
        <v>0</v>
      </c>
      <c r="AE27" s="665">
        <f>'Schedule 3B_Income_Eastern'!AE27+'Schedule 3C_Income_Western'!AE27+'Schedule 3D_Income_The Cape'!AE27</f>
        <v>0</v>
      </c>
      <c r="AF27" s="665">
        <f>'Schedule 3B_Income_Eastern'!AF27+'Schedule 3C_Income_Western'!AF27+'Schedule 3D_Income_The Cape'!AF27</f>
        <v>0</v>
      </c>
      <c r="AG27" s="665">
        <f>'Schedule 3B_Income_Eastern'!AG27+'Schedule 3C_Income_Western'!AG27+'Schedule 3D_Income_The Cape'!AG27</f>
        <v>0</v>
      </c>
      <c r="AH27" s="665">
        <f>'Schedule 3B_Income_Eastern'!AH27+'Schedule 3C_Income_Western'!AH27+'Schedule 3D_Income_The Cape'!AH27</f>
        <v>0</v>
      </c>
      <c r="AI27" s="665">
        <f>'Schedule 3B_Income_Eastern'!AI27+'Schedule 3C_Income_Western'!AI27+'Schedule 3D_Income_The Cape'!AI27</f>
        <v>0</v>
      </c>
      <c r="AJ27" s="665">
        <f>'Schedule 3B_Income_Eastern'!AJ27+'Schedule 3C_Income_Western'!AJ27+'Schedule 3D_Income_The Cape'!AJ27</f>
        <v>0</v>
      </c>
      <c r="AK27" s="665">
        <f>'Schedule 3B_Income_Eastern'!AK27+'Schedule 3C_Income_Western'!AK27+'Schedule 3D_Income_The Cape'!AK27</f>
        <v>0</v>
      </c>
      <c r="AL27" s="225">
        <v>9</v>
      </c>
      <c r="AM27" s="665">
        <f>'Schedule 3B_Income_Eastern'!AM27+'Schedule 3C_Income_Western'!AM27+'Schedule 3D_Income_The Cape'!AM27</f>
        <v>0</v>
      </c>
      <c r="AN27" s="665">
        <f>'Schedule 3B_Income_Eastern'!AN27+'Schedule 3C_Income_Western'!AN27+'Schedule 3D_Income_The Cape'!AN27</f>
        <v>0</v>
      </c>
      <c r="AO27" s="665">
        <f>'Schedule 3B_Income_Eastern'!AO27+'Schedule 3C_Income_Western'!AO27+'Schedule 3D_Income_The Cape'!AO27</f>
        <v>0</v>
      </c>
      <c r="AP27" s="665">
        <f>'Schedule 3B_Income_Eastern'!AP27+'Schedule 3C_Income_Western'!AP27+'Schedule 3D_Income_The Cape'!AP27</f>
        <v>0</v>
      </c>
      <c r="AQ27" s="665">
        <f>'Schedule 3B_Income_Eastern'!AQ27+'Schedule 3C_Income_Western'!AQ27+'Schedule 3D_Income_The Cape'!AQ27</f>
        <v>0</v>
      </c>
      <c r="AR27" s="665">
        <f>'Schedule 3B_Income_Eastern'!AR27+'Schedule 3C_Income_Western'!AR27+'Schedule 3D_Income_The Cape'!AR27</f>
        <v>0</v>
      </c>
      <c r="AS27" s="665">
        <f>'Schedule 3B_Income_Eastern'!AS27+'Schedule 3C_Income_Western'!AS27+'Schedule 3D_Income_The Cape'!AS27</f>
        <v>0</v>
      </c>
      <c r="AT27" s="665">
        <f>'Schedule 3B_Income_Eastern'!AT27+'Schedule 3C_Income_Western'!AT27+'Schedule 3D_Income_The Cape'!AT27</f>
        <v>0</v>
      </c>
      <c r="AU27" s="665">
        <f>'Schedule 3B_Income_Eastern'!AU27+'Schedule 3C_Income_Western'!AU27+'Schedule 3D_Income_The Cape'!AU27</f>
        <v>0</v>
      </c>
      <c r="AV27" s="665">
        <f>'Schedule 3B_Income_Eastern'!AV27+'Schedule 3C_Income_Western'!AV27+'Schedule 3D_Income_The Cape'!AV27</f>
        <v>0</v>
      </c>
      <c r="AW27" s="665">
        <f>'Schedule 3B_Income_Eastern'!AW27+'Schedule 3C_Income_Western'!AW27+'Schedule 3D_Income_The Cape'!AW27</f>
        <v>0</v>
      </c>
      <c r="AX27" s="225">
        <v>9</v>
      </c>
      <c r="AY27" s="665">
        <f>'Schedule 3B_Income_Eastern'!AY27+'Schedule 3C_Income_Western'!AY27+'Schedule 3D_Income_The Cape'!AY27</f>
        <v>0</v>
      </c>
      <c r="AZ27" s="665">
        <f>'Schedule 3B_Income_Eastern'!AZ27+'Schedule 3C_Income_Western'!AZ27+'Schedule 3D_Income_The Cape'!AZ27</f>
        <v>0</v>
      </c>
      <c r="BA27" s="665">
        <f>'Schedule 3B_Income_Eastern'!BA27+'Schedule 3C_Income_Western'!BA27+'Schedule 3D_Income_The Cape'!BA27</f>
        <v>0</v>
      </c>
      <c r="BB27" s="665">
        <f>'Schedule 3B_Income_Eastern'!BB27+'Schedule 3C_Income_Western'!BB27+'Schedule 3D_Income_The Cape'!BB27</f>
        <v>0</v>
      </c>
      <c r="BC27" s="665">
        <f>'Schedule 3B_Income_Eastern'!BC27+'Schedule 3C_Income_Western'!BC27+'Schedule 3D_Income_The Cape'!BC27</f>
        <v>0</v>
      </c>
      <c r="BD27" s="665">
        <f>'Schedule 3B_Income_Eastern'!BD27+'Schedule 3C_Income_Western'!BD27+'Schedule 3D_Income_The Cape'!BD27</f>
        <v>0</v>
      </c>
      <c r="BE27" s="665">
        <f>'Schedule 3B_Income_Eastern'!BE27+'Schedule 3C_Income_Western'!BE27+'Schedule 3D_Income_The Cape'!BE27</f>
        <v>0</v>
      </c>
      <c r="BF27" s="665">
        <f>'Schedule 3B_Income_Eastern'!BF27+'Schedule 3C_Income_Western'!BF27+'Schedule 3D_Income_The Cape'!BF27</f>
        <v>0</v>
      </c>
      <c r="BG27" s="665">
        <f>'Schedule 3B_Income_Eastern'!BG27+'Schedule 3C_Income_Western'!BG27+'Schedule 3D_Income_The Cape'!BG27</f>
        <v>0</v>
      </c>
      <c r="BH27" s="665">
        <f>'Schedule 3B_Income_Eastern'!BH27+'Schedule 3C_Income_Western'!BH27+'Schedule 3D_Income_The Cape'!BH27</f>
        <v>0</v>
      </c>
      <c r="BI27" s="665">
        <f>'Schedule 3B_Income_Eastern'!BI27+'Schedule 3C_Income_Western'!BI27+'Schedule 3D_Income_The Cape'!BI27</f>
        <v>0</v>
      </c>
      <c r="BJ27" s="225">
        <v>9</v>
      </c>
      <c r="BK27" s="665">
        <f>'Schedule 3B_Income_Eastern'!BK27+'Schedule 3C_Income_Western'!BK27+'Schedule 3D_Income_The Cape'!BK27</f>
        <v>0</v>
      </c>
      <c r="BL27" s="665">
        <f>'Schedule 3B_Income_Eastern'!BL27+'Schedule 3C_Income_Western'!BL27+'Schedule 3D_Income_The Cape'!BL27</f>
        <v>0</v>
      </c>
      <c r="BM27" s="665">
        <f>'Schedule 3B_Income_Eastern'!BM27+'Schedule 3C_Income_Western'!BM27+'Schedule 3D_Income_The Cape'!BM27</f>
        <v>0</v>
      </c>
      <c r="BN27" s="665">
        <f>'Schedule 3B_Income_Eastern'!BN27+'Schedule 3C_Income_Western'!BN27+'Schedule 3D_Income_The Cape'!BN27</f>
        <v>0</v>
      </c>
      <c r="BO27" s="665">
        <f>'Schedule 3B_Income_Eastern'!BO27+'Schedule 3C_Income_Western'!BO27+'Schedule 3D_Income_The Cape'!BO27</f>
        <v>0</v>
      </c>
      <c r="BP27" s="665">
        <f>'Schedule 3B_Income_Eastern'!BP27+'Schedule 3C_Income_Western'!BP27+'Schedule 3D_Income_The Cape'!BP27</f>
        <v>0</v>
      </c>
      <c r="BQ27" s="665">
        <f>'Schedule 3B_Income_Eastern'!BQ27+'Schedule 3C_Income_Western'!BQ27+'Schedule 3D_Income_The Cape'!BQ27</f>
        <v>0</v>
      </c>
      <c r="BR27" s="665">
        <f>'Schedule 3B_Income_Eastern'!BR27+'Schedule 3C_Income_Western'!BR27+'Schedule 3D_Income_The Cape'!BR27</f>
        <v>0</v>
      </c>
      <c r="BS27" s="665">
        <f>'Schedule 3B_Income_Eastern'!BS27+'Schedule 3C_Income_Western'!BS27+'Schedule 3D_Income_The Cape'!BS27</f>
        <v>0</v>
      </c>
      <c r="BT27" s="665">
        <f>'Schedule 3B_Income_Eastern'!BT27+'Schedule 3C_Income_Western'!BT27+'Schedule 3D_Income_The Cape'!BT27</f>
        <v>0</v>
      </c>
      <c r="BU27" s="665">
        <f>'Schedule 3B_Income_Eastern'!BU27+'Schedule 3C_Income_Western'!BU27+'Schedule 3D_Income_The Cape'!BU27</f>
        <v>0</v>
      </c>
      <c r="BV27" s="225">
        <v>9</v>
      </c>
      <c r="BW27" s="665">
        <f>'Schedule 3B_Income_Eastern'!BW27+'Schedule 3C_Income_Western'!BW27+'Schedule 3D_Income_The Cape'!BW27</f>
        <v>0</v>
      </c>
      <c r="BX27" s="665">
        <f>'Schedule 3B_Income_Eastern'!BX27+'Schedule 3C_Income_Western'!BX27+'Schedule 3D_Income_The Cape'!BX27</f>
        <v>0</v>
      </c>
      <c r="BY27" s="665">
        <f>'Schedule 3B_Income_Eastern'!BY27+'Schedule 3C_Income_Western'!BY27+'Schedule 3D_Income_The Cape'!BY27</f>
        <v>0</v>
      </c>
      <c r="BZ27" s="665">
        <f>'Schedule 3B_Income_Eastern'!BZ27+'Schedule 3C_Income_Western'!BZ27+'Schedule 3D_Income_The Cape'!BZ27</f>
        <v>0</v>
      </c>
      <c r="CA27" s="665">
        <f>'Schedule 3B_Income_Eastern'!CA27+'Schedule 3C_Income_Western'!CA27+'Schedule 3D_Income_The Cape'!CA27</f>
        <v>0</v>
      </c>
      <c r="CB27" s="665">
        <f>'Schedule 3B_Income_Eastern'!CB27+'Schedule 3C_Income_Western'!CB27+'Schedule 3D_Income_The Cape'!CB27</f>
        <v>0</v>
      </c>
      <c r="CC27" s="665">
        <f>'Schedule 3B_Income_Eastern'!CC27+'Schedule 3C_Income_Western'!CC27+'Schedule 3D_Income_The Cape'!CC27</f>
        <v>0</v>
      </c>
      <c r="CD27" s="665">
        <f>'Schedule 3B_Income_Eastern'!CD27+'Schedule 3C_Income_Western'!CD27+'Schedule 3D_Income_The Cape'!CD27</f>
        <v>0</v>
      </c>
      <c r="CE27" s="665">
        <f>'Schedule 3B_Income_Eastern'!CE27+'Schedule 3C_Income_Western'!CE27+'Schedule 3D_Income_The Cape'!CE27</f>
        <v>0</v>
      </c>
      <c r="CF27" s="665">
        <f>'Schedule 3B_Income_Eastern'!CF27+'Schedule 3C_Income_Western'!CF27+'Schedule 3D_Income_The Cape'!CF27</f>
        <v>0</v>
      </c>
      <c r="CG27" s="665">
        <f>'Schedule 3B_Income_Eastern'!CG27+'Schedule 3C_Income_Western'!CG27+'Schedule 3D_Income_The Cape'!CG27</f>
        <v>0</v>
      </c>
      <c r="CH27" s="225">
        <v>9</v>
      </c>
      <c r="CI27" s="665">
        <f>'Schedule 3B_Income_Eastern'!CI27+'Schedule 3C_Income_Western'!CI27+'Schedule 3D_Income_The Cape'!CI27</f>
        <v>0</v>
      </c>
      <c r="CJ27" s="665">
        <f>'Schedule 3B_Income_Eastern'!CJ27+'Schedule 3C_Income_Western'!CJ27+'Schedule 3D_Income_The Cape'!CJ27</f>
        <v>0</v>
      </c>
      <c r="CK27" s="665">
        <f>'Schedule 3B_Income_Eastern'!CK27+'Schedule 3C_Income_Western'!CK27+'Schedule 3D_Income_The Cape'!CK27</f>
        <v>0</v>
      </c>
      <c r="CL27" s="665">
        <f>'Schedule 3B_Income_Eastern'!CL27+'Schedule 3C_Income_Western'!CL27+'Schedule 3D_Income_The Cape'!CL27</f>
        <v>0</v>
      </c>
      <c r="CM27" s="424">
        <f t="shared" si="0"/>
        <v>0</v>
      </c>
      <c r="CN27" s="665">
        <f>'Schedule 3B_Income_Eastern'!CN27+'Schedule 3C_Income_Western'!CN27+'Schedule 3D_Income_The Cape'!CN27</f>
        <v>0</v>
      </c>
      <c r="CO27" s="665">
        <f>'Schedule 3B_Income_Eastern'!CO27+'Schedule 3C_Income_Western'!CO27+'Schedule 3D_Income_The Cape'!CO27</f>
        <v>0</v>
      </c>
      <c r="CP27" s="665">
        <f>'Schedule 3B_Income_Eastern'!CP27+'Schedule 3C_Income_Western'!CP27+'Schedule 3D_Income_The Cape'!CP27</f>
        <v>0</v>
      </c>
      <c r="CQ27" s="665">
        <f>'Schedule 3B_Income_Eastern'!CQ27+'Schedule 3C_Income_Western'!CQ27+'Schedule 3D_Income_The Cape'!CQ27</f>
        <v>0</v>
      </c>
      <c r="CR27" s="424">
        <f t="shared" si="1"/>
        <v>0</v>
      </c>
      <c r="CS27" s="665">
        <f>'Schedule 3B_Income_Eastern'!CS27+'Schedule 3C_Income_Western'!CS27+'Schedule 3D_Income_The Cape'!CS27</f>
        <v>0</v>
      </c>
      <c r="CT27" s="665">
        <f>'Schedule 3B_Income_Eastern'!CT27+'Schedule 3C_Income_Western'!CT27+'Schedule 3D_Income_The Cape'!CT27</f>
        <v>0</v>
      </c>
      <c r="CU27" s="665">
        <f>'Schedule 3B_Income_Eastern'!CU27+'Schedule 3C_Income_Western'!CU27+'Schedule 3D_Income_The Cape'!CU27</f>
        <v>0</v>
      </c>
      <c r="CV27" s="665">
        <f>'Schedule 3B_Income_Eastern'!CV27+'Schedule 3C_Income_Western'!CV27+'Schedule 3D_Income_The Cape'!CV27</f>
        <v>0</v>
      </c>
      <c r="CW27" s="424">
        <f t="shared" si="2"/>
        <v>0</v>
      </c>
    </row>
    <row r="28" spans="1:101" ht="15.75" customHeight="1" x14ac:dyDescent="0.2">
      <c r="A28" s="85" t="s">
        <v>1385</v>
      </c>
      <c r="B28" s="225">
        <v>10</v>
      </c>
      <c r="C28" s="665">
        <f>'Schedule 3B_Income_Eastern'!C28+'Schedule 3C_Income_Western'!C28+'Schedule 3D_Income_The Cape'!C28</f>
        <v>0</v>
      </c>
      <c r="D28" s="665">
        <f>'Schedule 3B_Income_Eastern'!D28+'Schedule 3C_Income_Western'!D28+'Schedule 3D_Income_The Cape'!D28</f>
        <v>0</v>
      </c>
      <c r="E28" s="665">
        <f>'Schedule 3B_Income_Eastern'!E28+'Schedule 3C_Income_Western'!E28+'Schedule 3D_Income_The Cape'!E28</f>
        <v>0</v>
      </c>
      <c r="F28" s="665">
        <f>'Schedule 3B_Income_Eastern'!F28+'Schedule 3C_Income_Western'!F28+'Schedule 3D_Income_The Cape'!F28</f>
        <v>0</v>
      </c>
      <c r="G28" s="665">
        <f>'Schedule 3B_Income_Eastern'!G28+'Schedule 3C_Income_Western'!G28+'Schedule 3D_Income_The Cape'!G28</f>
        <v>0</v>
      </c>
      <c r="H28" s="665">
        <f>'Schedule 3B_Income_Eastern'!H28+'Schedule 3C_Income_Western'!H28+'Schedule 3D_Income_The Cape'!H28</f>
        <v>0</v>
      </c>
      <c r="I28" s="665">
        <f>'Schedule 3B_Income_Eastern'!I28+'Schedule 3C_Income_Western'!I28+'Schedule 3D_Income_The Cape'!I28</f>
        <v>0</v>
      </c>
      <c r="J28" s="665">
        <f>'Schedule 3B_Income_Eastern'!J28+'Schedule 3C_Income_Western'!J28+'Schedule 3D_Income_The Cape'!J28</f>
        <v>0</v>
      </c>
      <c r="K28" s="665">
        <f>'Schedule 3B_Income_Eastern'!K28+'Schedule 3C_Income_Western'!K28+'Schedule 3D_Income_The Cape'!K28</f>
        <v>0</v>
      </c>
      <c r="L28" s="665">
        <f>'Schedule 3B_Income_Eastern'!L28+'Schedule 3C_Income_Western'!L28+'Schedule 3D_Income_The Cape'!L28</f>
        <v>0</v>
      </c>
      <c r="M28" s="665">
        <f>'Schedule 3B_Income_Eastern'!M28+'Schedule 3C_Income_Western'!M28+'Schedule 3D_Income_The Cape'!M28</f>
        <v>0</v>
      </c>
      <c r="N28" s="225">
        <v>10</v>
      </c>
      <c r="O28" s="665">
        <f>'Schedule 3B_Income_Eastern'!O28+'Schedule 3C_Income_Western'!O28+'Schedule 3D_Income_The Cape'!O28</f>
        <v>0</v>
      </c>
      <c r="P28" s="665">
        <f>'Schedule 3B_Income_Eastern'!P28+'Schedule 3C_Income_Western'!P28+'Schedule 3D_Income_The Cape'!P28</f>
        <v>0</v>
      </c>
      <c r="Q28" s="665">
        <f>'Schedule 3B_Income_Eastern'!Q28+'Schedule 3C_Income_Western'!Q28+'Schedule 3D_Income_The Cape'!Q28</f>
        <v>0</v>
      </c>
      <c r="R28" s="665">
        <f>'Schedule 3B_Income_Eastern'!R28+'Schedule 3C_Income_Western'!R28+'Schedule 3D_Income_The Cape'!R28</f>
        <v>0</v>
      </c>
      <c r="S28" s="665">
        <f>'Schedule 3B_Income_Eastern'!S28+'Schedule 3C_Income_Western'!S28+'Schedule 3D_Income_The Cape'!S28</f>
        <v>0</v>
      </c>
      <c r="T28" s="665">
        <f>'Schedule 3B_Income_Eastern'!T28+'Schedule 3C_Income_Western'!T28+'Schedule 3D_Income_The Cape'!T28</f>
        <v>0</v>
      </c>
      <c r="U28" s="665">
        <f>'Schedule 3B_Income_Eastern'!U28+'Schedule 3C_Income_Western'!U28+'Schedule 3D_Income_The Cape'!U28</f>
        <v>0</v>
      </c>
      <c r="V28" s="665">
        <f>'Schedule 3B_Income_Eastern'!V28+'Schedule 3C_Income_Western'!V28+'Schedule 3D_Income_The Cape'!V28</f>
        <v>0</v>
      </c>
      <c r="W28" s="665">
        <f>'Schedule 3B_Income_Eastern'!W28+'Schedule 3C_Income_Western'!W28+'Schedule 3D_Income_The Cape'!W28</f>
        <v>0</v>
      </c>
      <c r="X28" s="665">
        <f>'Schedule 3B_Income_Eastern'!X28+'Schedule 3C_Income_Western'!X28+'Schedule 3D_Income_The Cape'!X28</f>
        <v>0</v>
      </c>
      <c r="Y28" s="665">
        <f>'Schedule 3B_Income_Eastern'!Y28+'Schedule 3C_Income_Western'!Y28+'Schedule 3D_Income_The Cape'!Y28</f>
        <v>0</v>
      </c>
      <c r="Z28" s="225">
        <v>10</v>
      </c>
      <c r="AA28" s="665">
        <f>'Schedule 3B_Income_Eastern'!AA28+'Schedule 3C_Income_Western'!AA28+'Schedule 3D_Income_The Cape'!AA28</f>
        <v>0</v>
      </c>
      <c r="AB28" s="665">
        <f>'Schedule 3B_Income_Eastern'!AB28+'Schedule 3C_Income_Western'!AB28+'Schedule 3D_Income_The Cape'!AB28</f>
        <v>0</v>
      </c>
      <c r="AC28" s="665">
        <f>'Schedule 3B_Income_Eastern'!AC28+'Schedule 3C_Income_Western'!AC28+'Schedule 3D_Income_The Cape'!AC28</f>
        <v>0</v>
      </c>
      <c r="AD28" s="665">
        <f>'Schedule 3B_Income_Eastern'!AD28+'Schedule 3C_Income_Western'!AD28+'Schedule 3D_Income_The Cape'!AD28</f>
        <v>0</v>
      </c>
      <c r="AE28" s="665">
        <f>'Schedule 3B_Income_Eastern'!AE28+'Schedule 3C_Income_Western'!AE28+'Schedule 3D_Income_The Cape'!AE28</f>
        <v>0</v>
      </c>
      <c r="AF28" s="665">
        <f>'Schedule 3B_Income_Eastern'!AF28+'Schedule 3C_Income_Western'!AF28+'Schedule 3D_Income_The Cape'!AF28</f>
        <v>0</v>
      </c>
      <c r="AG28" s="665">
        <f>'Schedule 3B_Income_Eastern'!AG28+'Schedule 3C_Income_Western'!AG28+'Schedule 3D_Income_The Cape'!AG28</f>
        <v>0</v>
      </c>
      <c r="AH28" s="665">
        <f>'Schedule 3B_Income_Eastern'!AH28+'Schedule 3C_Income_Western'!AH28+'Schedule 3D_Income_The Cape'!AH28</f>
        <v>0</v>
      </c>
      <c r="AI28" s="665">
        <f>'Schedule 3B_Income_Eastern'!AI28+'Schedule 3C_Income_Western'!AI28+'Schedule 3D_Income_The Cape'!AI28</f>
        <v>0</v>
      </c>
      <c r="AJ28" s="665">
        <f>'Schedule 3B_Income_Eastern'!AJ28+'Schedule 3C_Income_Western'!AJ28+'Schedule 3D_Income_The Cape'!AJ28</f>
        <v>0</v>
      </c>
      <c r="AK28" s="665">
        <f>'Schedule 3B_Income_Eastern'!AK28+'Schedule 3C_Income_Western'!AK28+'Schedule 3D_Income_The Cape'!AK28</f>
        <v>0</v>
      </c>
      <c r="AL28" s="225">
        <v>10</v>
      </c>
      <c r="AM28" s="665">
        <f>'Schedule 3B_Income_Eastern'!AM28+'Schedule 3C_Income_Western'!AM28+'Schedule 3D_Income_The Cape'!AM28</f>
        <v>0</v>
      </c>
      <c r="AN28" s="665">
        <f>'Schedule 3B_Income_Eastern'!AN28+'Schedule 3C_Income_Western'!AN28+'Schedule 3D_Income_The Cape'!AN28</f>
        <v>0</v>
      </c>
      <c r="AO28" s="665">
        <f>'Schedule 3B_Income_Eastern'!AO28+'Schedule 3C_Income_Western'!AO28+'Schedule 3D_Income_The Cape'!AO28</f>
        <v>0</v>
      </c>
      <c r="AP28" s="665">
        <f>'Schedule 3B_Income_Eastern'!AP28+'Schedule 3C_Income_Western'!AP28+'Schedule 3D_Income_The Cape'!AP28</f>
        <v>0</v>
      </c>
      <c r="AQ28" s="665">
        <f>'Schedule 3B_Income_Eastern'!AQ28+'Schedule 3C_Income_Western'!AQ28+'Schedule 3D_Income_The Cape'!AQ28</f>
        <v>0</v>
      </c>
      <c r="AR28" s="665">
        <f>'Schedule 3B_Income_Eastern'!AR28+'Schedule 3C_Income_Western'!AR28+'Schedule 3D_Income_The Cape'!AR28</f>
        <v>0</v>
      </c>
      <c r="AS28" s="665">
        <f>'Schedule 3B_Income_Eastern'!AS28+'Schedule 3C_Income_Western'!AS28+'Schedule 3D_Income_The Cape'!AS28</f>
        <v>0</v>
      </c>
      <c r="AT28" s="665">
        <f>'Schedule 3B_Income_Eastern'!AT28+'Schedule 3C_Income_Western'!AT28+'Schedule 3D_Income_The Cape'!AT28</f>
        <v>0</v>
      </c>
      <c r="AU28" s="665">
        <f>'Schedule 3B_Income_Eastern'!AU28+'Schedule 3C_Income_Western'!AU28+'Schedule 3D_Income_The Cape'!AU28</f>
        <v>0</v>
      </c>
      <c r="AV28" s="665">
        <f>'Schedule 3B_Income_Eastern'!AV28+'Schedule 3C_Income_Western'!AV28+'Schedule 3D_Income_The Cape'!AV28</f>
        <v>0</v>
      </c>
      <c r="AW28" s="665">
        <f>'Schedule 3B_Income_Eastern'!AW28+'Schedule 3C_Income_Western'!AW28+'Schedule 3D_Income_The Cape'!AW28</f>
        <v>0</v>
      </c>
      <c r="AX28" s="225">
        <v>10</v>
      </c>
      <c r="AY28" s="665">
        <f>'Schedule 3B_Income_Eastern'!AY28+'Schedule 3C_Income_Western'!AY28+'Schedule 3D_Income_The Cape'!AY28</f>
        <v>0</v>
      </c>
      <c r="AZ28" s="665">
        <f>'Schedule 3B_Income_Eastern'!AZ28+'Schedule 3C_Income_Western'!AZ28+'Schedule 3D_Income_The Cape'!AZ28</f>
        <v>0</v>
      </c>
      <c r="BA28" s="665">
        <f>'Schedule 3B_Income_Eastern'!BA28+'Schedule 3C_Income_Western'!BA28+'Schedule 3D_Income_The Cape'!BA28</f>
        <v>0</v>
      </c>
      <c r="BB28" s="665">
        <f>'Schedule 3B_Income_Eastern'!BB28+'Schedule 3C_Income_Western'!BB28+'Schedule 3D_Income_The Cape'!BB28</f>
        <v>0</v>
      </c>
      <c r="BC28" s="665">
        <f>'Schedule 3B_Income_Eastern'!BC28+'Schedule 3C_Income_Western'!BC28+'Schedule 3D_Income_The Cape'!BC28</f>
        <v>0</v>
      </c>
      <c r="BD28" s="665">
        <f>'Schedule 3B_Income_Eastern'!BD28+'Schedule 3C_Income_Western'!BD28+'Schedule 3D_Income_The Cape'!BD28</f>
        <v>0</v>
      </c>
      <c r="BE28" s="665">
        <f>'Schedule 3B_Income_Eastern'!BE28+'Schedule 3C_Income_Western'!BE28+'Schedule 3D_Income_The Cape'!BE28</f>
        <v>0</v>
      </c>
      <c r="BF28" s="665">
        <f>'Schedule 3B_Income_Eastern'!BF28+'Schedule 3C_Income_Western'!BF28+'Schedule 3D_Income_The Cape'!BF28</f>
        <v>0</v>
      </c>
      <c r="BG28" s="665">
        <f>'Schedule 3B_Income_Eastern'!BG28+'Schedule 3C_Income_Western'!BG28+'Schedule 3D_Income_The Cape'!BG28</f>
        <v>0</v>
      </c>
      <c r="BH28" s="665">
        <f>'Schedule 3B_Income_Eastern'!BH28+'Schedule 3C_Income_Western'!BH28+'Schedule 3D_Income_The Cape'!BH28</f>
        <v>0</v>
      </c>
      <c r="BI28" s="665">
        <f>'Schedule 3B_Income_Eastern'!BI28+'Schedule 3C_Income_Western'!BI28+'Schedule 3D_Income_The Cape'!BI28</f>
        <v>0</v>
      </c>
      <c r="BJ28" s="225">
        <v>10</v>
      </c>
      <c r="BK28" s="665">
        <f>'Schedule 3B_Income_Eastern'!BK28+'Schedule 3C_Income_Western'!BK28+'Schedule 3D_Income_The Cape'!BK28</f>
        <v>0</v>
      </c>
      <c r="BL28" s="665">
        <f>'Schedule 3B_Income_Eastern'!BL28+'Schedule 3C_Income_Western'!BL28+'Schedule 3D_Income_The Cape'!BL28</f>
        <v>0</v>
      </c>
      <c r="BM28" s="665">
        <f>'Schedule 3B_Income_Eastern'!BM28+'Schedule 3C_Income_Western'!BM28+'Schedule 3D_Income_The Cape'!BM28</f>
        <v>0</v>
      </c>
      <c r="BN28" s="665">
        <f>'Schedule 3B_Income_Eastern'!BN28+'Schedule 3C_Income_Western'!BN28+'Schedule 3D_Income_The Cape'!BN28</f>
        <v>0</v>
      </c>
      <c r="BO28" s="665">
        <f>'Schedule 3B_Income_Eastern'!BO28+'Schedule 3C_Income_Western'!BO28+'Schedule 3D_Income_The Cape'!BO28</f>
        <v>0</v>
      </c>
      <c r="BP28" s="665">
        <f>'Schedule 3B_Income_Eastern'!BP28+'Schedule 3C_Income_Western'!BP28+'Schedule 3D_Income_The Cape'!BP28</f>
        <v>0</v>
      </c>
      <c r="BQ28" s="665">
        <f>'Schedule 3B_Income_Eastern'!BQ28+'Schedule 3C_Income_Western'!BQ28+'Schedule 3D_Income_The Cape'!BQ28</f>
        <v>0</v>
      </c>
      <c r="BR28" s="665">
        <f>'Schedule 3B_Income_Eastern'!BR28+'Schedule 3C_Income_Western'!BR28+'Schedule 3D_Income_The Cape'!BR28</f>
        <v>0</v>
      </c>
      <c r="BS28" s="665">
        <f>'Schedule 3B_Income_Eastern'!BS28+'Schedule 3C_Income_Western'!BS28+'Schedule 3D_Income_The Cape'!BS28</f>
        <v>0</v>
      </c>
      <c r="BT28" s="665">
        <f>'Schedule 3B_Income_Eastern'!BT28+'Schedule 3C_Income_Western'!BT28+'Schedule 3D_Income_The Cape'!BT28</f>
        <v>0</v>
      </c>
      <c r="BU28" s="665">
        <f>'Schedule 3B_Income_Eastern'!BU28+'Schedule 3C_Income_Western'!BU28+'Schedule 3D_Income_The Cape'!BU28</f>
        <v>0</v>
      </c>
      <c r="BV28" s="225">
        <v>10</v>
      </c>
      <c r="BW28" s="665">
        <f>'Schedule 3B_Income_Eastern'!BW28+'Schedule 3C_Income_Western'!BW28+'Schedule 3D_Income_The Cape'!BW28</f>
        <v>0</v>
      </c>
      <c r="BX28" s="665">
        <f>'Schedule 3B_Income_Eastern'!BX28+'Schedule 3C_Income_Western'!BX28+'Schedule 3D_Income_The Cape'!BX28</f>
        <v>0</v>
      </c>
      <c r="BY28" s="665">
        <f>'Schedule 3B_Income_Eastern'!BY28+'Schedule 3C_Income_Western'!BY28+'Schedule 3D_Income_The Cape'!BY28</f>
        <v>0</v>
      </c>
      <c r="BZ28" s="665">
        <f>'Schedule 3B_Income_Eastern'!BZ28+'Schedule 3C_Income_Western'!BZ28+'Schedule 3D_Income_The Cape'!BZ28</f>
        <v>0</v>
      </c>
      <c r="CA28" s="665">
        <f>'Schedule 3B_Income_Eastern'!CA28+'Schedule 3C_Income_Western'!CA28+'Schedule 3D_Income_The Cape'!CA28</f>
        <v>0</v>
      </c>
      <c r="CB28" s="665">
        <f>'Schedule 3B_Income_Eastern'!CB28+'Schedule 3C_Income_Western'!CB28+'Schedule 3D_Income_The Cape'!CB28</f>
        <v>0</v>
      </c>
      <c r="CC28" s="665">
        <f>'Schedule 3B_Income_Eastern'!CC28+'Schedule 3C_Income_Western'!CC28+'Schedule 3D_Income_The Cape'!CC28</f>
        <v>0</v>
      </c>
      <c r="CD28" s="665">
        <f>'Schedule 3B_Income_Eastern'!CD28+'Schedule 3C_Income_Western'!CD28+'Schedule 3D_Income_The Cape'!CD28</f>
        <v>0</v>
      </c>
      <c r="CE28" s="665">
        <f>'Schedule 3B_Income_Eastern'!CE28+'Schedule 3C_Income_Western'!CE28+'Schedule 3D_Income_The Cape'!CE28</f>
        <v>0</v>
      </c>
      <c r="CF28" s="665">
        <f>'Schedule 3B_Income_Eastern'!CF28+'Schedule 3C_Income_Western'!CF28+'Schedule 3D_Income_The Cape'!CF28</f>
        <v>0</v>
      </c>
      <c r="CG28" s="665">
        <f>'Schedule 3B_Income_Eastern'!CG28+'Schedule 3C_Income_Western'!CG28+'Schedule 3D_Income_The Cape'!CG28</f>
        <v>0</v>
      </c>
      <c r="CH28" s="225">
        <v>10</v>
      </c>
      <c r="CI28" s="665">
        <f>'Schedule 3B_Income_Eastern'!CI28+'Schedule 3C_Income_Western'!CI28+'Schedule 3D_Income_The Cape'!CI28</f>
        <v>0</v>
      </c>
      <c r="CJ28" s="665">
        <f>'Schedule 3B_Income_Eastern'!CJ28+'Schedule 3C_Income_Western'!CJ28+'Schedule 3D_Income_The Cape'!CJ28</f>
        <v>0</v>
      </c>
      <c r="CK28" s="665">
        <f>'Schedule 3B_Income_Eastern'!CK28+'Schedule 3C_Income_Western'!CK28+'Schedule 3D_Income_The Cape'!CK28</f>
        <v>0</v>
      </c>
      <c r="CL28" s="665">
        <f>'Schedule 3B_Income_Eastern'!CL28+'Schedule 3C_Income_Western'!CL28+'Schedule 3D_Income_The Cape'!CL28</f>
        <v>0</v>
      </c>
      <c r="CM28" s="424">
        <f t="shared" si="0"/>
        <v>0</v>
      </c>
      <c r="CN28" s="665">
        <f>'Schedule 3B_Income_Eastern'!CN28+'Schedule 3C_Income_Western'!CN28+'Schedule 3D_Income_The Cape'!CN28</f>
        <v>0</v>
      </c>
      <c r="CO28" s="665">
        <f>'Schedule 3B_Income_Eastern'!CO28+'Schedule 3C_Income_Western'!CO28+'Schedule 3D_Income_The Cape'!CO28</f>
        <v>0</v>
      </c>
      <c r="CP28" s="665">
        <f>'Schedule 3B_Income_Eastern'!CP28+'Schedule 3C_Income_Western'!CP28+'Schedule 3D_Income_The Cape'!CP28</f>
        <v>0</v>
      </c>
      <c r="CQ28" s="665">
        <f>'Schedule 3B_Income_Eastern'!CQ28+'Schedule 3C_Income_Western'!CQ28+'Schedule 3D_Income_The Cape'!CQ28</f>
        <v>0</v>
      </c>
      <c r="CR28" s="424">
        <f t="shared" si="1"/>
        <v>0</v>
      </c>
      <c r="CS28" s="665">
        <f>'Schedule 3B_Income_Eastern'!CS28+'Schedule 3C_Income_Western'!CS28+'Schedule 3D_Income_The Cape'!CS28</f>
        <v>0</v>
      </c>
      <c r="CT28" s="665">
        <f>'Schedule 3B_Income_Eastern'!CT28+'Schedule 3C_Income_Western'!CT28+'Schedule 3D_Income_The Cape'!CT28</f>
        <v>0</v>
      </c>
      <c r="CU28" s="665">
        <f>'Schedule 3B_Income_Eastern'!CU28+'Schedule 3C_Income_Western'!CU28+'Schedule 3D_Income_The Cape'!CU28</f>
        <v>0</v>
      </c>
      <c r="CV28" s="665">
        <f>'Schedule 3B_Income_Eastern'!CV28+'Schedule 3C_Income_Western'!CV28+'Schedule 3D_Income_The Cape'!CV28</f>
        <v>0</v>
      </c>
      <c r="CW28" s="424">
        <f t="shared" si="2"/>
        <v>0</v>
      </c>
    </row>
    <row r="29" spans="1:101" ht="15.75" customHeight="1" x14ac:dyDescent="0.2">
      <c r="A29" s="130" t="s">
        <v>135</v>
      </c>
      <c r="B29" s="225">
        <v>11</v>
      </c>
      <c r="C29" s="665">
        <f>'Schedule 3B_Income_Eastern'!C29+'Schedule 3C_Income_Western'!C29+'Schedule 3D_Income_The Cape'!C29</f>
        <v>0</v>
      </c>
      <c r="D29" s="665">
        <f>'Schedule 3B_Income_Eastern'!D29+'Schedule 3C_Income_Western'!D29+'Schedule 3D_Income_The Cape'!D29</f>
        <v>0</v>
      </c>
      <c r="E29" s="665">
        <f>'Schedule 3B_Income_Eastern'!E29+'Schedule 3C_Income_Western'!E29+'Schedule 3D_Income_The Cape'!E29</f>
        <v>0</v>
      </c>
      <c r="F29" s="665">
        <f>'Schedule 3B_Income_Eastern'!F29+'Schedule 3C_Income_Western'!F29+'Schedule 3D_Income_The Cape'!F29</f>
        <v>0</v>
      </c>
      <c r="G29" s="665">
        <f>'Schedule 3B_Income_Eastern'!G29+'Schedule 3C_Income_Western'!G29+'Schedule 3D_Income_The Cape'!G29</f>
        <v>0</v>
      </c>
      <c r="H29" s="665">
        <f>'Schedule 3B_Income_Eastern'!H29+'Schedule 3C_Income_Western'!H29+'Schedule 3D_Income_The Cape'!H29</f>
        <v>0</v>
      </c>
      <c r="I29" s="665">
        <f>'Schedule 3B_Income_Eastern'!I29+'Schedule 3C_Income_Western'!I29+'Schedule 3D_Income_The Cape'!I29</f>
        <v>0</v>
      </c>
      <c r="J29" s="665">
        <f>'Schedule 3B_Income_Eastern'!J29+'Schedule 3C_Income_Western'!J29+'Schedule 3D_Income_The Cape'!J29</f>
        <v>0</v>
      </c>
      <c r="K29" s="665">
        <f>'Schedule 3B_Income_Eastern'!K29+'Schedule 3C_Income_Western'!K29+'Schedule 3D_Income_The Cape'!K29</f>
        <v>0</v>
      </c>
      <c r="L29" s="665">
        <f>'Schedule 3B_Income_Eastern'!L29+'Schedule 3C_Income_Western'!L29+'Schedule 3D_Income_The Cape'!L29</f>
        <v>0</v>
      </c>
      <c r="M29" s="665">
        <f>'Schedule 3B_Income_Eastern'!M29+'Schedule 3C_Income_Western'!M29+'Schedule 3D_Income_The Cape'!M29</f>
        <v>0</v>
      </c>
      <c r="N29" s="225">
        <v>11</v>
      </c>
      <c r="O29" s="665">
        <f>'Schedule 3B_Income_Eastern'!O29+'Schedule 3C_Income_Western'!O29+'Schedule 3D_Income_The Cape'!O29</f>
        <v>0</v>
      </c>
      <c r="P29" s="665">
        <f>'Schedule 3B_Income_Eastern'!P29+'Schedule 3C_Income_Western'!P29+'Schedule 3D_Income_The Cape'!P29</f>
        <v>0</v>
      </c>
      <c r="Q29" s="665">
        <f>'Schedule 3B_Income_Eastern'!Q29+'Schedule 3C_Income_Western'!Q29+'Schedule 3D_Income_The Cape'!Q29</f>
        <v>0</v>
      </c>
      <c r="R29" s="665">
        <f>'Schedule 3B_Income_Eastern'!R29+'Schedule 3C_Income_Western'!R29+'Schedule 3D_Income_The Cape'!R29</f>
        <v>0</v>
      </c>
      <c r="S29" s="665">
        <f>'Schedule 3B_Income_Eastern'!S29+'Schedule 3C_Income_Western'!S29+'Schedule 3D_Income_The Cape'!S29</f>
        <v>0</v>
      </c>
      <c r="T29" s="665">
        <f>'Schedule 3B_Income_Eastern'!T29+'Schedule 3C_Income_Western'!T29+'Schedule 3D_Income_The Cape'!T29</f>
        <v>0</v>
      </c>
      <c r="U29" s="665">
        <f>'Schedule 3B_Income_Eastern'!U29+'Schedule 3C_Income_Western'!U29+'Schedule 3D_Income_The Cape'!U29</f>
        <v>0</v>
      </c>
      <c r="V29" s="665">
        <f>'Schedule 3B_Income_Eastern'!V29+'Schedule 3C_Income_Western'!V29+'Schedule 3D_Income_The Cape'!V29</f>
        <v>0</v>
      </c>
      <c r="W29" s="665">
        <f>'Schedule 3B_Income_Eastern'!W29+'Schedule 3C_Income_Western'!W29+'Schedule 3D_Income_The Cape'!W29</f>
        <v>0</v>
      </c>
      <c r="X29" s="665">
        <f>'Schedule 3B_Income_Eastern'!X29+'Schedule 3C_Income_Western'!X29+'Schedule 3D_Income_The Cape'!X29</f>
        <v>0</v>
      </c>
      <c r="Y29" s="665">
        <f>'Schedule 3B_Income_Eastern'!Y29+'Schedule 3C_Income_Western'!Y29+'Schedule 3D_Income_The Cape'!Y29</f>
        <v>0</v>
      </c>
      <c r="Z29" s="225">
        <v>11</v>
      </c>
      <c r="AA29" s="665">
        <f>'Schedule 3B_Income_Eastern'!AA29+'Schedule 3C_Income_Western'!AA29+'Schedule 3D_Income_The Cape'!AA29</f>
        <v>0</v>
      </c>
      <c r="AB29" s="665">
        <f>'Schedule 3B_Income_Eastern'!AB29+'Schedule 3C_Income_Western'!AB29+'Schedule 3D_Income_The Cape'!AB29</f>
        <v>0</v>
      </c>
      <c r="AC29" s="665">
        <f>'Schedule 3B_Income_Eastern'!AC29+'Schedule 3C_Income_Western'!AC29+'Schedule 3D_Income_The Cape'!AC29</f>
        <v>0</v>
      </c>
      <c r="AD29" s="665">
        <f>'Schedule 3B_Income_Eastern'!AD29+'Schedule 3C_Income_Western'!AD29+'Schedule 3D_Income_The Cape'!AD29</f>
        <v>0</v>
      </c>
      <c r="AE29" s="665">
        <f>'Schedule 3B_Income_Eastern'!AE29+'Schedule 3C_Income_Western'!AE29+'Schedule 3D_Income_The Cape'!AE29</f>
        <v>0</v>
      </c>
      <c r="AF29" s="665">
        <f>'Schedule 3B_Income_Eastern'!AF29+'Schedule 3C_Income_Western'!AF29+'Schedule 3D_Income_The Cape'!AF29</f>
        <v>0</v>
      </c>
      <c r="AG29" s="665">
        <f>'Schedule 3B_Income_Eastern'!AG29+'Schedule 3C_Income_Western'!AG29+'Schedule 3D_Income_The Cape'!AG29</f>
        <v>0</v>
      </c>
      <c r="AH29" s="665">
        <f>'Schedule 3B_Income_Eastern'!AH29+'Schedule 3C_Income_Western'!AH29+'Schedule 3D_Income_The Cape'!AH29</f>
        <v>0</v>
      </c>
      <c r="AI29" s="665">
        <f>'Schedule 3B_Income_Eastern'!AI29+'Schedule 3C_Income_Western'!AI29+'Schedule 3D_Income_The Cape'!AI29</f>
        <v>0</v>
      </c>
      <c r="AJ29" s="665">
        <f>'Schedule 3B_Income_Eastern'!AJ29+'Schedule 3C_Income_Western'!AJ29+'Schedule 3D_Income_The Cape'!AJ29</f>
        <v>0</v>
      </c>
      <c r="AK29" s="665">
        <f>'Schedule 3B_Income_Eastern'!AK29+'Schedule 3C_Income_Western'!AK29+'Schedule 3D_Income_The Cape'!AK29</f>
        <v>0</v>
      </c>
      <c r="AL29" s="225">
        <v>11</v>
      </c>
      <c r="AM29" s="665">
        <f>'Schedule 3B_Income_Eastern'!AM29+'Schedule 3C_Income_Western'!AM29+'Schedule 3D_Income_The Cape'!AM29</f>
        <v>0</v>
      </c>
      <c r="AN29" s="665">
        <f>'Schedule 3B_Income_Eastern'!AN29+'Schedule 3C_Income_Western'!AN29+'Schedule 3D_Income_The Cape'!AN29</f>
        <v>0</v>
      </c>
      <c r="AO29" s="665">
        <f>'Schedule 3B_Income_Eastern'!AO29+'Schedule 3C_Income_Western'!AO29+'Schedule 3D_Income_The Cape'!AO29</f>
        <v>0</v>
      </c>
      <c r="AP29" s="665">
        <f>'Schedule 3B_Income_Eastern'!AP29+'Schedule 3C_Income_Western'!AP29+'Schedule 3D_Income_The Cape'!AP29</f>
        <v>0</v>
      </c>
      <c r="AQ29" s="665">
        <f>'Schedule 3B_Income_Eastern'!AQ29+'Schedule 3C_Income_Western'!AQ29+'Schedule 3D_Income_The Cape'!AQ29</f>
        <v>0</v>
      </c>
      <c r="AR29" s="665">
        <f>'Schedule 3B_Income_Eastern'!AR29+'Schedule 3C_Income_Western'!AR29+'Schedule 3D_Income_The Cape'!AR29</f>
        <v>0</v>
      </c>
      <c r="AS29" s="665">
        <f>'Schedule 3B_Income_Eastern'!AS29+'Schedule 3C_Income_Western'!AS29+'Schedule 3D_Income_The Cape'!AS29</f>
        <v>0</v>
      </c>
      <c r="AT29" s="665">
        <f>'Schedule 3B_Income_Eastern'!AT29+'Schedule 3C_Income_Western'!AT29+'Schedule 3D_Income_The Cape'!AT29</f>
        <v>0</v>
      </c>
      <c r="AU29" s="665">
        <f>'Schedule 3B_Income_Eastern'!AU29+'Schedule 3C_Income_Western'!AU29+'Schedule 3D_Income_The Cape'!AU29</f>
        <v>0</v>
      </c>
      <c r="AV29" s="665">
        <f>'Schedule 3B_Income_Eastern'!AV29+'Schedule 3C_Income_Western'!AV29+'Schedule 3D_Income_The Cape'!AV29</f>
        <v>0</v>
      </c>
      <c r="AW29" s="665">
        <f>'Schedule 3B_Income_Eastern'!AW29+'Schedule 3C_Income_Western'!AW29+'Schedule 3D_Income_The Cape'!AW29</f>
        <v>0</v>
      </c>
      <c r="AX29" s="225">
        <v>11</v>
      </c>
      <c r="AY29" s="665">
        <f>'Schedule 3B_Income_Eastern'!AY29+'Schedule 3C_Income_Western'!AY29+'Schedule 3D_Income_The Cape'!AY29</f>
        <v>0</v>
      </c>
      <c r="AZ29" s="665">
        <f>'Schedule 3B_Income_Eastern'!AZ29+'Schedule 3C_Income_Western'!AZ29+'Schedule 3D_Income_The Cape'!AZ29</f>
        <v>0</v>
      </c>
      <c r="BA29" s="665">
        <f>'Schedule 3B_Income_Eastern'!BA29+'Schedule 3C_Income_Western'!BA29+'Schedule 3D_Income_The Cape'!BA29</f>
        <v>0</v>
      </c>
      <c r="BB29" s="665">
        <f>'Schedule 3B_Income_Eastern'!BB29+'Schedule 3C_Income_Western'!BB29+'Schedule 3D_Income_The Cape'!BB29</f>
        <v>0</v>
      </c>
      <c r="BC29" s="665">
        <f>'Schedule 3B_Income_Eastern'!BC29+'Schedule 3C_Income_Western'!BC29+'Schedule 3D_Income_The Cape'!BC29</f>
        <v>0</v>
      </c>
      <c r="BD29" s="665">
        <f>'Schedule 3B_Income_Eastern'!BD29+'Schedule 3C_Income_Western'!BD29+'Schedule 3D_Income_The Cape'!BD29</f>
        <v>0</v>
      </c>
      <c r="BE29" s="665">
        <f>'Schedule 3B_Income_Eastern'!BE29+'Schedule 3C_Income_Western'!BE29+'Schedule 3D_Income_The Cape'!BE29</f>
        <v>0</v>
      </c>
      <c r="BF29" s="665">
        <f>'Schedule 3B_Income_Eastern'!BF29+'Schedule 3C_Income_Western'!BF29+'Schedule 3D_Income_The Cape'!BF29</f>
        <v>0</v>
      </c>
      <c r="BG29" s="665">
        <f>'Schedule 3B_Income_Eastern'!BG29+'Schedule 3C_Income_Western'!BG29+'Schedule 3D_Income_The Cape'!BG29</f>
        <v>0</v>
      </c>
      <c r="BH29" s="665">
        <f>'Schedule 3B_Income_Eastern'!BH29+'Schedule 3C_Income_Western'!BH29+'Schedule 3D_Income_The Cape'!BH29</f>
        <v>0</v>
      </c>
      <c r="BI29" s="665">
        <f>'Schedule 3B_Income_Eastern'!BI29+'Schedule 3C_Income_Western'!BI29+'Schedule 3D_Income_The Cape'!BI29</f>
        <v>0</v>
      </c>
      <c r="BJ29" s="225">
        <v>11</v>
      </c>
      <c r="BK29" s="665">
        <f>'Schedule 3B_Income_Eastern'!BK29+'Schedule 3C_Income_Western'!BK29+'Schedule 3D_Income_The Cape'!BK29</f>
        <v>0</v>
      </c>
      <c r="BL29" s="665">
        <f>'Schedule 3B_Income_Eastern'!BL29+'Schedule 3C_Income_Western'!BL29+'Schedule 3D_Income_The Cape'!BL29</f>
        <v>0</v>
      </c>
      <c r="BM29" s="665">
        <f>'Schedule 3B_Income_Eastern'!BM29+'Schedule 3C_Income_Western'!BM29+'Schedule 3D_Income_The Cape'!BM29</f>
        <v>0</v>
      </c>
      <c r="BN29" s="665">
        <f>'Schedule 3B_Income_Eastern'!BN29+'Schedule 3C_Income_Western'!BN29+'Schedule 3D_Income_The Cape'!BN29</f>
        <v>0</v>
      </c>
      <c r="BO29" s="665">
        <f>'Schedule 3B_Income_Eastern'!BO29+'Schedule 3C_Income_Western'!BO29+'Schedule 3D_Income_The Cape'!BO29</f>
        <v>0</v>
      </c>
      <c r="BP29" s="665">
        <f>'Schedule 3B_Income_Eastern'!BP29+'Schedule 3C_Income_Western'!BP29+'Schedule 3D_Income_The Cape'!BP29</f>
        <v>0</v>
      </c>
      <c r="BQ29" s="665">
        <f>'Schedule 3B_Income_Eastern'!BQ29+'Schedule 3C_Income_Western'!BQ29+'Schedule 3D_Income_The Cape'!BQ29</f>
        <v>0</v>
      </c>
      <c r="BR29" s="665">
        <f>'Schedule 3B_Income_Eastern'!BR29+'Schedule 3C_Income_Western'!BR29+'Schedule 3D_Income_The Cape'!BR29</f>
        <v>0</v>
      </c>
      <c r="BS29" s="665">
        <f>'Schedule 3B_Income_Eastern'!BS29+'Schedule 3C_Income_Western'!BS29+'Schedule 3D_Income_The Cape'!BS29</f>
        <v>0</v>
      </c>
      <c r="BT29" s="665">
        <f>'Schedule 3B_Income_Eastern'!BT29+'Schedule 3C_Income_Western'!BT29+'Schedule 3D_Income_The Cape'!BT29</f>
        <v>0</v>
      </c>
      <c r="BU29" s="665">
        <f>'Schedule 3B_Income_Eastern'!BU29+'Schedule 3C_Income_Western'!BU29+'Schedule 3D_Income_The Cape'!BU29</f>
        <v>0</v>
      </c>
      <c r="BV29" s="225">
        <v>11</v>
      </c>
      <c r="BW29" s="665">
        <f>'Schedule 3B_Income_Eastern'!BW29+'Schedule 3C_Income_Western'!BW29+'Schedule 3D_Income_The Cape'!BW29</f>
        <v>0</v>
      </c>
      <c r="BX29" s="665">
        <f>'Schedule 3B_Income_Eastern'!BX29+'Schedule 3C_Income_Western'!BX29+'Schedule 3D_Income_The Cape'!BX29</f>
        <v>0</v>
      </c>
      <c r="BY29" s="665">
        <f>'Schedule 3B_Income_Eastern'!BY29+'Schedule 3C_Income_Western'!BY29+'Schedule 3D_Income_The Cape'!BY29</f>
        <v>0</v>
      </c>
      <c r="BZ29" s="665">
        <f>'Schedule 3B_Income_Eastern'!BZ29+'Schedule 3C_Income_Western'!BZ29+'Schedule 3D_Income_The Cape'!BZ29</f>
        <v>0</v>
      </c>
      <c r="CA29" s="665">
        <f>'Schedule 3B_Income_Eastern'!CA29+'Schedule 3C_Income_Western'!CA29+'Schedule 3D_Income_The Cape'!CA29</f>
        <v>0</v>
      </c>
      <c r="CB29" s="665">
        <f>'Schedule 3B_Income_Eastern'!CB29+'Schedule 3C_Income_Western'!CB29+'Schedule 3D_Income_The Cape'!CB29</f>
        <v>0</v>
      </c>
      <c r="CC29" s="665">
        <f>'Schedule 3B_Income_Eastern'!CC29+'Schedule 3C_Income_Western'!CC29+'Schedule 3D_Income_The Cape'!CC29</f>
        <v>0</v>
      </c>
      <c r="CD29" s="665">
        <f>'Schedule 3B_Income_Eastern'!CD29+'Schedule 3C_Income_Western'!CD29+'Schedule 3D_Income_The Cape'!CD29</f>
        <v>0</v>
      </c>
      <c r="CE29" s="665">
        <f>'Schedule 3B_Income_Eastern'!CE29+'Schedule 3C_Income_Western'!CE29+'Schedule 3D_Income_The Cape'!CE29</f>
        <v>0</v>
      </c>
      <c r="CF29" s="665">
        <f>'Schedule 3B_Income_Eastern'!CF29+'Schedule 3C_Income_Western'!CF29+'Schedule 3D_Income_The Cape'!CF29</f>
        <v>0</v>
      </c>
      <c r="CG29" s="665">
        <f>'Schedule 3B_Income_Eastern'!CG29+'Schedule 3C_Income_Western'!CG29+'Schedule 3D_Income_The Cape'!CG29</f>
        <v>0</v>
      </c>
      <c r="CH29" s="225">
        <v>11</v>
      </c>
      <c r="CI29" s="665">
        <f>'Schedule 3B_Income_Eastern'!CI29+'Schedule 3C_Income_Western'!CI29+'Schedule 3D_Income_The Cape'!CI29</f>
        <v>0</v>
      </c>
      <c r="CJ29" s="665">
        <f>'Schedule 3B_Income_Eastern'!CJ29+'Schedule 3C_Income_Western'!CJ29+'Schedule 3D_Income_The Cape'!CJ29</f>
        <v>0</v>
      </c>
      <c r="CK29" s="665">
        <f>'Schedule 3B_Income_Eastern'!CK29+'Schedule 3C_Income_Western'!CK29+'Schedule 3D_Income_The Cape'!CK29</f>
        <v>0</v>
      </c>
      <c r="CL29" s="665">
        <f>'Schedule 3B_Income_Eastern'!CL29+'Schedule 3C_Income_Western'!CL29+'Schedule 3D_Income_The Cape'!CL29</f>
        <v>0</v>
      </c>
      <c r="CM29" s="424">
        <f t="shared" si="0"/>
        <v>0</v>
      </c>
      <c r="CN29" s="665">
        <f>'Schedule 3B_Income_Eastern'!CN29+'Schedule 3C_Income_Western'!CN29+'Schedule 3D_Income_The Cape'!CN29</f>
        <v>0</v>
      </c>
      <c r="CO29" s="665">
        <f>'Schedule 3B_Income_Eastern'!CO29+'Schedule 3C_Income_Western'!CO29+'Schedule 3D_Income_The Cape'!CO29</f>
        <v>0</v>
      </c>
      <c r="CP29" s="665">
        <f>'Schedule 3B_Income_Eastern'!CP29+'Schedule 3C_Income_Western'!CP29+'Schedule 3D_Income_The Cape'!CP29</f>
        <v>0</v>
      </c>
      <c r="CQ29" s="665">
        <f>'Schedule 3B_Income_Eastern'!CQ29+'Schedule 3C_Income_Western'!CQ29+'Schedule 3D_Income_The Cape'!CQ29</f>
        <v>0</v>
      </c>
      <c r="CR29" s="424">
        <f t="shared" si="1"/>
        <v>0</v>
      </c>
      <c r="CS29" s="665">
        <f>'Schedule 3B_Income_Eastern'!CS29+'Schedule 3C_Income_Western'!CS29+'Schedule 3D_Income_The Cape'!CS29</f>
        <v>0</v>
      </c>
      <c r="CT29" s="665">
        <f>'Schedule 3B_Income_Eastern'!CT29+'Schedule 3C_Income_Western'!CT29+'Schedule 3D_Income_The Cape'!CT29</f>
        <v>0</v>
      </c>
      <c r="CU29" s="665">
        <f>'Schedule 3B_Income_Eastern'!CU29+'Schedule 3C_Income_Western'!CU29+'Schedule 3D_Income_The Cape'!CU29</f>
        <v>0</v>
      </c>
      <c r="CV29" s="665">
        <f>'Schedule 3B_Income_Eastern'!CV29+'Schedule 3C_Income_Western'!CV29+'Schedule 3D_Income_The Cape'!CV29</f>
        <v>0</v>
      </c>
      <c r="CW29" s="424">
        <f t="shared" si="2"/>
        <v>0</v>
      </c>
    </row>
    <row r="30" spans="1:101" ht="15.75" customHeight="1" x14ac:dyDescent="0.2">
      <c r="A30" s="130" t="s">
        <v>139</v>
      </c>
      <c r="B30" s="225"/>
      <c r="C30" s="186" t="s">
        <v>32</v>
      </c>
      <c r="D30" s="186" t="s">
        <v>32</v>
      </c>
      <c r="E30" s="186" t="s">
        <v>32</v>
      </c>
      <c r="F30" s="186" t="s">
        <v>32</v>
      </c>
      <c r="G30" s="389"/>
      <c r="H30" s="390" t="s">
        <v>32</v>
      </c>
      <c r="I30" s="186" t="s">
        <v>32</v>
      </c>
      <c r="J30" s="186" t="s">
        <v>32</v>
      </c>
      <c r="K30" s="186" t="s">
        <v>32</v>
      </c>
      <c r="L30" s="391"/>
      <c r="M30" s="390" t="s">
        <v>32</v>
      </c>
      <c r="N30" s="225"/>
      <c r="O30" s="186" t="s">
        <v>32</v>
      </c>
      <c r="P30" s="186" t="s">
        <v>32</v>
      </c>
      <c r="Q30" s="186" t="s">
        <v>32</v>
      </c>
      <c r="R30" s="186" t="s">
        <v>32</v>
      </c>
      <c r="S30" s="389"/>
      <c r="T30" s="390" t="s">
        <v>32</v>
      </c>
      <c r="U30" s="186" t="s">
        <v>32</v>
      </c>
      <c r="V30" s="186" t="s">
        <v>32</v>
      </c>
      <c r="W30" s="186" t="s">
        <v>32</v>
      </c>
      <c r="X30" s="391"/>
      <c r="Y30" s="390" t="s">
        <v>32</v>
      </c>
      <c r="Z30" s="225"/>
      <c r="AA30" s="186" t="s">
        <v>32</v>
      </c>
      <c r="AB30" s="186" t="s">
        <v>32</v>
      </c>
      <c r="AC30" s="186" t="s">
        <v>32</v>
      </c>
      <c r="AD30" s="186" t="s">
        <v>32</v>
      </c>
      <c r="AE30" s="389"/>
      <c r="AF30" s="390" t="s">
        <v>32</v>
      </c>
      <c r="AG30" s="186" t="s">
        <v>32</v>
      </c>
      <c r="AH30" s="186" t="s">
        <v>32</v>
      </c>
      <c r="AI30" s="186" t="s">
        <v>32</v>
      </c>
      <c r="AJ30" s="391"/>
      <c r="AK30" s="390" t="s">
        <v>32</v>
      </c>
      <c r="AL30" s="225"/>
      <c r="AM30" s="186" t="s">
        <v>32</v>
      </c>
      <c r="AN30" s="186" t="s">
        <v>32</v>
      </c>
      <c r="AO30" s="186" t="s">
        <v>32</v>
      </c>
      <c r="AP30" s="186" t="s">
        <v>32</v>
      </c>
      <c r="AQ30" s="389"/>
      <c r="AR30" s="390" t="s">
        <v>32</v>
      </c>
      <c r="AS30" s="186" t="s">
        <v>32</v>
      </c>
      <c r="AT30" s="186" t="s">
        <v>32</v>
      </c>
      <c r="AU30" s="186" t="s">
        <v>32</v>
      </c>
      <c r="AV30" s="391"/>
      <c r="AW30" s="390" t="s">
        <v>32</v>
      </c>
      <c r="AX30" s="225"/>
      <c r="AY30" s="186" t="s">
        <v>32</v>
      </c>
      <c r="AZ30" s="186" t="s">
        <v>32</v>
      </c>
      <c r="BA30" s="186" t="s">
        <v>32</v>
      </c>
      <c r="BB30" s="186" t="s">
        <v>32</v>
      </c>
      <c r="BC30" s="389"/>
      <c r="BD30" s="390" t="s">
        <v>32</v>
      </c>
      <c r="BE30" s="186" t="s">
        <v>32</v>
      </c>
      <c r="BF30" s="186" t="s">
        <v>32</v>
      </c>
      <c r="BG30" s="186" t="s">
        <v>32</v>
      </c>
      <c r="BH30" s="391"/>
      <c r="BI30" s="390" t="s">
        <v>32</v>
      </c>
      <c r="BJ30" s="225"/>
      <c r="BK30" s="186" t="s">
        <v>32</v>
      </c>
      <c r="BL30" s="186" t="s">
        <v>32</v>
      </c>
      <c r="BM30" s="186" t="s">
        <v>32</v>
      </c>
      <c r="BN30" s="186" t="s">
        <v>32</v>
      </c>
      <c r="BO30" s="389"/>
      <c r="BP30" s="390" t="s">
        <v>32</v>
      </c>
      <c r="BQ30" s="186" t="s">
        <v>32</v>
      </c>
      <c r="BR30" s="186" t="s">
        <v>32</v>
      </c>
      <c r="BS30" s="186" t="s">
        <v>32</v>
      </c>
      <c r="BT30" s="391"/>
      <c r="BU30" s="390" t="s">
        <v>32</v>
      </c>
      <c r="BV30" s="225"/>
      <c r="BW30" s="186" t="s">
        <v>32</v>
      </c>
      <c r="BX30" s="186" t="s">
        <v>32</v>
      </c>
      <c r="BY30" s="186" t="s">
        <v>32</v>
      </c>
      <c r="BZ30" s="186" t="s">
        <v>32</v>
      </c>
      <c r="CA30" s="389"/>
      <c r="CB30" s="390" t="s">
        <v>32</v>
      </c>
      <c r="CC30" s="186" t="s">
        <v>32</v>
      </c>
      <c r="CD30" s="186" t="s">
        <v>32</v>
      </c>
      <c r="CE30" s="186" t="s">
        <v>32</v>
      </c>
      <c r="CF30" s="391"/>
      <c r="CG30" s="390" t="s">
        <v>32</v>
      </c>
      <c r="CH30" s="225"/>
      <c r="CI30" s="391"/>
      <c r="CJ30" s="391"/>
      <c r="CK30" s="391"/>
      <c r="CL30" s="391"/>
      <c r="CM30" s="186"/>
      <c r="CN30" s="391"/>
      <c r="CO30" s="391"/>
      <c r="CP30" s="391"/>
      <c r="CQ30" s="391"/>
      <c r="CR30" s="186"/>
      <c r="CS30" s="391"/>
      <c r="CT30" s="391"/>
      <c r="CU30" s="391"/>
      <c r="CV30" s="391"/>
      <c r="CW30" s="186"/>
    </row>
    <row r="31" spans="1:101" s="326" customFormat="1" ht="15.75" customHeight="1" x14ac:dyDescent="0.2">
      <c r="A31" s="19" t="s">
        <v>1438</v>
      </c>
      <c r="B31" s="225">
        <v>12</v>
      </c>
      <c r="C31" s="213">
        <f t="shared" ref="C31:M31" si="3">C22+C29</f>
        <v>4894983.4433521759</v>
      </c>
      <c r="D31" s="213">
        <f t="shared" si="3"/>
        <v>4062002.3555718223</v>
      </c>
      <c r="E31" s="213">
        <f t="shared" si="3"/>
        <v>3800222.3851862289</v>
      </c>
      <c r="F31" s="213">
        <f t="shared" si="3"/>
        <v>0</v>
      </c>
      <c r="G31" s="218">
        <f t="shared" si="3"/>
        <v>12757208.184110224</v>
      </c>
      <c r="H31" s="215">
        <f t="shared" si="3"/>
        <v>28657702.683909342</v>
      </c>
      <c r="I31" s="213">
        <f t="shared" si="3"/>
        <v>22434677.45270589</v>
      </c>
      <c r="J31" s="213">
        <f t="shared" si="3"/>
        <v>20275362.152784519</v>
      </c>
      <c r="K31" s="213">
        <f t="shared" si="3"/>
        <v>0</v>
      </c>
      <c r="L31" s="216">
        <f t="shared" si="3"/>
        <v>71367742.289399758</v>
      </c>
      <c r="M31" s="215">
        <f t="shared" si="3"/>
        <v>84124950.473509967</v>
      </c>
      <c r="N31" s="225">
        <v>12</v>
      </c>
      <c r="O31" s="213">
        <f t="shared" ref="O31:Y31" si="4">O22+O29</f>
        <v>13166151.021347255</v>
      </c>
      <c r="P31" s="213">
        <f t="shared" si="4"/>
        <v>12258890.080516513</v>
      </c>
      <c r="Q31" s="213">
        <f t="shared" si="4"/>
        <v>11602599.418026311</v>
      </c>
      <c r="R31" s="213">
        <f t="shared" si="4"/>
        <v>0</v>
      </c>
      <c r="S31" s="218">
        <f t="shared" si="4"/>
        <v>37027640.519890077</v>
      </c>
      <c r="T31" s="215">
        <f t="shared" si="4"/>
        <v>30747800.487389874</v>
      </c>
      <c r="U31" s="213">
        <f t="shared" si="4"/>
        <v>28540129.386710983</v>
      </c>
      <c r="V31" s="213">
        <f t="shared" si="4"/>
        <v>26534493.329878818</v>
      </c>
      <c r="W31" s="213">
        <f t="shared" si="4"/>
        <v>0</v>
      </c>
      <c r="X31" s="216">
        <f t="shared" si="4"/>
        <v>85822423.203979686</v>
      </c>
      <c r="Y31" s="215">
        <f t="shared" si="4"/>
        <v>122850063.72386977</v>
      </c>
      <c r="Z31" s="225">
        <v>12</v>
      </c>
      <c r="AA31" s="213">
        <f t="shared" ref="AA31:AK31" si="5">AA22+AA29</f>
        <v>3385022.7402088568</v>
      </c>
      <c r="AB31" s="213">
        <f t="shared" si="5"/>
        <v>3100030.3076034756</v>
      </c>
      <c r="AC31" s="213">
        <f t="shared" si="5"/>
        <v>3037305.9725823635</v>
      </c>
      <c r="AD31" s="213">
        <f t="shared" si="5"/>
        <v>0</v>
      </c>
      <c r="AE31" s="218">
        <f t="shared" si="5"/>
        <v>9522359.0203946959</v>
      </c>
      <c r="AF31" s="215">
        <f t="shared" si="5"/>
        <v>5576298.9838251714</v>
      </c>
      <c r="AG31" s="213">
        <f t="shared" si="5"/>
        <v>5065007.708808261</v>
      </c>
      <c r="AH31" s="213">
        <f t="shared" si="5"/>
        <v>4930671.0447848765</v>
      </c>
      <c r="AI31" s="213">
        <f t="shared" si="5"/>
        <v>0</v>
      </c>
      <c r="AJ31" s="216">
        <f t="shared" si="5"/>
        <v>15571977.737418309</v>
      </c>
      <c r="AK31" s="215">
        <f t="shared" si="5"/>
        <v>25094336.757813007</v>
      </c>
      <c r="AL31" s="225">
        <v>12</v>
      </c>
      <c r="AM31" s="213">
        <f t="shared" ref="AM31:AW31" si="6">AM22+AM29</f>
        <v>161231378.73317787</v>
      </c>
      <c r="AN31" s="213">
        <f t="shared" si="6"/>
        <v>162385372.18856713</v>
      </c>
      <c r="AO31" s="213">
        <f t="shared" si="6"/>
        <v>165046534.21173763</v>
      </c>
      <c r="AP31" s="213">
        <f t="shared" si="6"/>
        <v>0</v>
      </c>
      <c r="AQ31" s="218">
        <f t="shared" si="6"/>
        <v>488663285.13348264</v>
      </c>
      <c r="AR31" s="215">
        <f t="shared" si="6"/>
        <v>149482982.5870533</v>
      </c>
      <c r="AS31" s="213">
        <f t="shared" si="6"/>
        <v>148308821.5399608</v>
      </c>
      <c r="AT31" s="213">
        <f t="shared" si="6"/>
        <v>148440421.58351403</v>
      </c>
      <c r="AU31" s="213">
        <f t="shared" si="6"/>
        <v>0</v>
      </c>
      <c r="AV31" s="216">
        <f t="shared" si="6"/>
        <v>446232225.71052814</v>
      </c>
      <c r="AW31" s="215">
        <f t="shared" si="6"/>
        <v>934895510.84401083</v>
      </c>
      <c r="AX31" s="225">
        <v>12</v>
      </c>
      <c r="AY31" s="213">
        <f t="shared" ref="AY31:BI31" si="7">AY22+AY29</f>
        <v>6722423.0418816209</v>
      </c>
      <c r="AZ31" s="213">
        <f t="shared" si="7"/>
        <v>6971304.7950346554</v>
      </c>
      <c r="BA31" s="213">
        <f t="shared" si="7"/>
        <v>7116657.8331834627</v>
      </c>
      <c r="BB31" s="213">
        <f t="shared" si="7"/>
        <v>0</v>
      </c>
      <c r="BC31" s="218">
        <f t="shared" si="7"/>
        <v>20810385.670099739</v>
      </c>
      <c r="BD31" s="215">
        <f t="shared" si="7"/>
        <v>3006435.6138358358</v>
      </c>
      <c r="BE31" s="213">
        <f t="shared" si="7"/>
        <v>3144947.684630149</v>
      </c>
      <c r="BF31" s="213">
        <f t="shared" si="7"/>
        <v>3216983.3265538896</v>
      </c>
      <c r="BG31" s="213">
        <f t="shared" si="7"/>
        <v>0</v>
      </c>
      <c r="BH31" s="216">
        <f t="shared" si="7"/>
        <v>9368366.6250198763</v>
      </c>
      <c r="BI31" s="215">
        <f t="shared" si="7"/>
        <v>30178752.295119613</v>
      </c>
      <c r="BJ31" s="225">
        <v>12</v>
      </c>
      <c r="BK31" s="213">
        <f t="shared" ref="BK31:BU31" si="8">BK22+BK29</f>
        <v>0</v>
      </c>
      <c r="BL31" s="213">
        <f t="shared" si="8"/>
        <v>0</v>
      </c>
      <c r="BM31" s="213">
        <f t="shared" si="8"/>
        <v>0</v>
      </c>
      <c r="BN31" s="213">
        <f t="shared" si="8"/>
        <v>0</v>
      </c>
      <c r="BO31" s="218">
        <f t="shared" si="8"/>
        <v>0</v>
      </c>
      <c r="BP31" s="215">
        <f t="shared" si="8"/>
        <v>0</v>
      </c>
      <c r="BQ31" s="213">
        <f t="shared" si="8"/>
        <v>0</v>
      </c>
      <c r="BR31" s="213">
        <f t="shared" si="8"/>
        <v>0</v>
      </c>
      <c r="BS31" s="213">
        <f t="shared" si="8"/>
        <v>0</v>
      </c>
      <c r="BT31" s="216">
        <f t="shared" si="8"/>
        <v>0</v>
      </c>
      <c r="BU31" s="215">
        <f t="shared" si="8"/>
        <v>0</v>
      </c>
      <c r="BV31" s="225">
        <v>12</v>
      </c>
      <c r="BW31" s="213">
        <f t="shared" ref="BW31:CG31" si="9">BW22+BW29</f>
        <v>9245317.2484971657</v>
      </c>
      <c r="BX31" s="213">
        <f t="shared" si="9"/>
        <v>8890884.6300677005</v>
      </c>
      <c r="BY31" s="213">
        <f t="shared" si="9"/>
        <v>8840449.0434578676</v>
      </c>
      <c r="BZ31" s="213">
        <f t="shared" si="9"/>
        <v>0</v>
      </c>
      <c r="CA31" s="218">
        <f t="shared" si="9"/>
        <v>26976650.922022734</v>
      </c>
      <c r="CB31" s="215">
        <f t="shared" si="9"/>
        <v>3957962.1487368159</v>
      </c>
      <c r="CC31" s="213">
        <f t="shared" si="9"/>
        <v>3783031.8831761265</v>
      </c>
      <c r="CD31" s="213">
        <f t="shared" si="9"/>
        <v>4072063.9005496576</v>
      </c>
      <c r="CE31" s="213">
        <f t="shared" si="9"/>
        <v>0</v>
      </c>
      <c r="CF31" s="216">
        <f t="shared" si="9"/>
        <v>11813057.932462601</v>
      </c>
      <c r="CG31" s="215">
        <f t="shared" si="9"/>
        <v>38789708.854485333</v>
      </c>
      <c r="CH31" s="225">
        <v>12</v>
      </c>
      <c r="CI31" s="216">
        <f t="shared" ref="CI31:CL31" si="10">CI22+CI29</f>
        <v>198645276.22846496</v>
      </c>
      <c r="CJ31" s="216">
        <f t="shared" si="10"/>
        <v>197668484.35736132</v>
      </c>
      <c r="CK31" s="216">
        <f t="shared" si="10"/>
        <v>199443768.86417386</v>
      </c>
      <c r="CL31" s="216">
        <f t="shared" si="10"/>
        <v>0</v>
      </c>
      <c r="CM31" s="213">
        <f>SUM(CI31:CL31)</f>
        <v>595757529.45000017</v>
      </c>
      <c r="CN31" s="216">
        <f t="shared" ref="CN31:CQ31" si="11">CN22+CN29</f>
        <v>221429182.50475037</v>
      </c>
      <c r="CO31" s="216">
        <f t="shared" si="11"/>
        <v>211276615.65599221</v>
      </c>
      <c r="CP31" s="216">
        <f t="shared" si="11"/>
        <v>207469995.3380658</v>
      </c>
      <c r="CQ31" s="216">
        <f t="shared" si="11"/>
        <v>0</v>
      </c>
      <c r="CR31" s="213">
        <f>SUM(CN31:CQ31)</f>
        <v>640175793.49880838</v>
      </c>
      <c r="CS31" s="216">
        <f t="shared" ref="CS31:CV31" si="12">CS22+CS29</f>
        <v>420074458.73321533</v>
      </c>
      <c r="CT31" s="216">
        <f t="shared" si="12"/>
        <v>408945100.01335353</v>
      </c>
      <c r="CU31" s="216">
        <f t="shared" si="12"/>
        <v>406913764.20223969</v>
      </c>
      <c r="CV31" s="216">
        <f t="shared" si="12"/>
        <v>0</v>
      </c>
      <c r="CW31" s="213">
        <f>SUM(CS31:CV31)</f>
        <v>1235933322.9488087</v>
      </c>
    </row>
    <row r="32" spans="1:101" ht="15.75" customHeight="1" x14ac:dyDescent="0.2">
      <c r="A32" s="131"/>
      <c r="B32" s="192"/>
      <c r="C32" s="96"/>
      <c r="D32" s="96"/>
      <c r="E32" s="96"/>
      <c r="F32" s="96"/>
      <c r="G32" s="386"/>
      <c r="H32" s="387"/>
      <c r="I32" s="96"/>
      <c r="J32" s="96"/>
      <c r="K32" s="96"/>
      <c r="L32" s="96"/>
      <c r="M32" s="388"/>
      <c r="N32" s="192"/>
      <c r="O32" s="96"/>
      <c r="P32" s="96"/>
      <c r="Q32" s="96"/>
      <c r="R32" s="96"/>
      <c r="S32" s="386"/>
      <c r="T32" s="387"/>
      <c r="U32" s="96"/>
      <c r="V32" s="96"/>
      <c r="W32" s="96"/>
      <c r="X32" s="96"/>
      <c r="Y32" s="388"/>
      <c r="Z32" s="192"/>
      <c r="AA32" s="96"/>
      <c r="AB32" s="96"/>
      <c r="AC32" s="96"/>
      <c r="AD32" s="96"/>
      <c r="AE32" s="386"/>
      <c r="AF32" s="387"/>
      <c r="AG32" s="96"/>
      <c r="AH32" s="96"/>
      <c r="AI32" s="96"/>
      <c r="AJ32" s="96"/>
      <c r="AK32" s="388"/>
      <c r="AL32" s="192"/>
      <c r="AM32" s="96"/>
      <c r="AN32" s="96"/>
      <c r="AO32" s="96"/>
      <c r="AP32" s="96"/>
      <c r="AQ32" s="386"/>
      <c r="AR32" s="387"/>
      <c r="AS32" s="96"/>
      <c r="AT32" s="96"/>
      <c r="AU32" s="96"/>
      <c r="AV32" s="96"/>
      <c r="AW32" s="388"/>
      <c r="AX32" s="192"/>
      <c r="AY32" s="96"/>
      <c r="AZ32" s="96"/>
      <c r="BA32" s="96"/>
      <c r="BB32" s="96"/>
      <c r="BC32" s="386"/>
      <c r="BD32" s="387"/>
      <c r="BE32" s="96"/>
      <c r="BF32" s="96"/>
      <c r="BG32" s="96"/>
      <c r="BH32" s="96"/>
      <c r="BI32" s="388"/>
      <c r="BJ32" s="192"/>
      <c r="BK32" s="96"/>
      <c r="BL32" s="96"/>
      <c r="BM32" s="96"/>
      <c r="BN32" s="96"/>
      <c r="BO32" s="386"/>
      <c r="BP32" s="387"/>
      <c r="BQ32" s="96"/>
      <c r="BR32" s="96"/>
      <c r="BS32" s="96"/>
      <c r="BT32" s="96"/>
      <c r="BU32" s="388"/>
      <c r="BV32" s="192"/>
      <c r="BW32" s="96"/>
      <c r="BX32" s="96"/>
      <c r="BY32" s="96"/>
      <c r="BZ32" s="96"/>
      <c r="CA32" s="386"/>
      <c r="CB32" s="387"/>
      <c r="CC32" s="96"/>
      <c r="CD32" s="96"/>
      <c r="CE32" s="96"/>
      <c r="CF32" s="96"/>
      <c r="CG32" s="388"/>
      <c r="CH32" s="192"/>
      <c r="CI32" s="177"/>
      <c r="CJ32" s="177"/>
      <c r="CK32" s="177"/>
      <c r="CL32" s="177"/>
      <c r="CM32" s="427"/>
      <c r="CN32" s="177"/>
      <c r="CO32" s="177"/>
      <c r="CP32" s="177"/>
      <c r="CQ32" s="177"/>
      <c r="CR32" s="427"/>
      <c r="CS32" s="177"/>
      <c r="CT32" s="177"/>
      <c r="CU32" s="177"/>
      <c r="CV32" s="177"/>
      <c r="CW32" s="427"/>
    </row>
    <row r="33" spans="1:101" ht="15.75" customHeight="1" x14ac:dyDescent="0.2">
      <c r="A33" s="19" t="s">
        <v>275</v>
      </c>
      <c r="B33" s="192"/>
      <c r="C33" s="177"/>
      <c r="D33" s="177"/>
      <c r="E33" s="177"/>
      <c r="F33" s="177"/>
      <c r="G33" s="392"/>
      <c r="H33" s="393"/>
      <c r="I33" s="177"/>
      <c r="J33" s="177"/>
      <c r="K33" s="177"/>
      <c r="L33" s="177"/>
      <c r="M33" s="394"/>
      <c r="N33" s="192"/>
      <c r="O33" s="177"/>
      <c r="P33" s="177"/>
      <c r="Q33" s="177"/>
      <c r="R33" s="177"/>
      <c r="S33" s="392"/>
      <c r="T33" s="393"/>
      <c r="U33" s="177"/>
      <c r="V33" s="177"/>
      <c r="W33" s="177"/>
      <c r="X33" s="177"/>
      <c r="Y33" s="394"/>
      <c r="Z33" s="192"/>
      <c r="AA33" s="177"/>
      <c r="AB33" s="177"/>
      <c r="AC33" s="177"/>
      <c r="AD33" s="177"/>
      <c r="AE33" s="392"/>
      <c r="AF33" s="393"/>
      <c r="AG33" s="177"/>
      <c r="AH33" s="177"/>
      <c r="AI33" s="177"/>
      <c r="AJ33" s="177"/>
      <c r="AK33" s="394"/>
      <c r="AL33" s="192"/>
      <c r="AM33" s="177"/>
      <c r="AN33" s="177"/>
      <c r="AO33" s="177"/>
      <c r="AP33" s="177"/>
      <c r="AQ33" s="392"/>
      <c r="AR33" s="393"/>
      <c r="AS33" s="177"/>
      <c r="AT33" s="177"/>
      <c r="AU33" s="177"/>
      <c r="AV33" s="177"/>
      <c r="AW33" s="394"/>
      <c r="AX33" s="192"/>
      <c r="AY33" s="177"/>
      <c r="AZ33" s="177"/>
      <c r="BA33" s="177"/>
      <c r="BB33" s="177"/>
      <c r="BC33" s="392"/>
      <c r="BD33" s="393"/>
      <c r="BE33" s="177"/>
      <c r="BF33" s="177"/>
      <c r="BG33" s="177"/>
      <c r="BH33" s="177"/>
      <c r="BI33" s="394"/>
      <c r="BJ33" s="192"/>
      <c r="BK33" s="177"/>
      <c r="BL33" s="177"/>
      <c r="BM33" s="177"/>
      <c r="BN33" s="177"/>
      <c r="BO33" s="392"/>
      <c r="BP33" s="393"/>
      <c r="BQ33" s="177"/>
      <c r="BR33" s="177"/>
      <c r="BS33" s="177"/>
      <c r="BT33" s="177"/>
      <c r="BU33" s="394"/>
      <c r="BV33" s="192"/>
      <c r="BW33" s="177"/>
      <c r="BX33" s="177"/>
      <c r="BY33" s="177"/>
      <c r="BZ33" s="177"/>
      <c r="CA33" s="392"/>
      <c r="CB33" s="393"/>
      <c r="CC33" s="177"/>
      <c r="CD33" s="177"/>
      <c r="CE33" s="177"/>
      <c r="CF33" s="177"/>
      <c r="CG33" s="394"/>
      <c r="CH33" s="192"/>
      <c r="CI33" s="177"/>
      <c r="CJ33" s="177"/>
      <c r="CK33" s="177"/>
      <c r="CL33" s="177"/>
      <c r="CM33" s="427"/>
      <c r="CN33" s="177"/>
      <c r="CO33" s="177"/>
      <c r="CP33" s="177"/>
      <c r="CQ33" s="177"/>
      <c r="CR33" s="427"/>
      <c r="CS33" s="177"/>
      <c r="CT33" s="177"/>
      <c r="CU33" s="177"/>
      <c r="CV33" s="177"/>
      <c r="CW33" s="427"/>
    </row>
    <row r="34" spans="1:101" ht="15.75" customHeight="1" x14ac:dyDescent="0.2">
      <c r="A34" s="85" t="s">
        <v>253</v>
      </c>
      <c r="B34" s="225">
        <v>13</v>
      </c>
      <c r="C34" s="665">
        <f>'Schedule 3B_Income_Eastern'!C34+'Schedule 3C_Income_Western'!C34+'Schedule 3D_Income_The Cape'!C34</f>
        <v>566572.66241068381</v>
      </c>
      <c r="D34" s="665">
        <f>'Schedule 3B_Income_Eastern'!D34+'Schedule 3C_Income_Western'!D34+'Schedule 3D_Income_The Cape'!D34</f>
        <v>342691.10923026851</v>
      </c>
      <c r="E34" s="665">
        <f>'Schedule 3B_Income_Eastern'!E34+'Schedule 3C_Income_Western'!E34+'Schedule 3D_Income_The Cape'!E34</f>
        <v>302181.21166163229</v>
      </c>
      <c r="F34" s="665">
        <f>'Schedule 3B_Income_Eastern'!F34+'Schedule 3C_Income_Western'!F34+'Schedule 3D_Income_The Cape'!F34</f>
        <v>0</v>
      </c>
      <c r="G34" s="665">
        <f>'Schedule 3B_Income_Eastern'!G34+'Schedule 3C_Income_Western'!G34+'Schedule 3D_Income_The Cape'!G34</f>
        <v>1211444.9833025848</v>
      </c>
      <c r="H34" s="665">
        <f>'Schedule 3B_Income_Eastern'!H34+'Schedule 3C_Income_Western'!H34+'Schedule 3D_Income_The Cape'!H34</f>
        <v>6304461.2177440496</v>
      </c>
      <c r="I34" s="665">
        <f>'Schedule 3B_Income_Eastern'!I34+'Schedule 3C_Income_Western'!I34+'Schedule 3D_Income_The Cape'!I34</f>
        <v>4590371.4232816966</v>
      </c>
      <c r="J34" s="665">
        <f>'Schedule 3B_Income_Eastern'!J34+'Schedule 3C_Income_Western'!J34+'Schedule 3D_Income_The Cape'!J34</f>
        <v>3380988.0965993358</v>
      </c>
      <c r="K34" s="665">
        <f>'Schedule 3B_Income_Eastern'!K34+'Schedule 3C_Income_Western'!K34+'Schedule 3D_Income_The Cape'!K34</f>
        <v>0</v>
      </c>
      <c r="L34" s="665">
        <f>'Schedule 3B_Income_Eastern'!L34+'Schedule 3C_Income_Western'!L34+'Schedule 3D_Income_The Cape'!L34</f>
        <v>14275820.737625081</v>
      </c>
      <c r="M34" s="665">
        <f>'Schedule 3B_Income_Eastern'!M34+'Schedule 3C_Income_Western'!M34+'Schedule 3D_Income_The Cape'!M34</f>
        <v>15487265.720927667</v>
      </c>
      <c r="N34" s="225">
        <v>13</v>
      </c>
      <c r="O34" s="665">
        <f>'Schedule 3B_Income_Eastern'!O34+'Schedule 3C_Income_Western'!O34+'Schedule 3D_Income_The Cape'!O34</f>
        <v>424238.62136493018</v>
      </c>
      <c r="P34" s="665">
        <f>'Schedule 3B_Income_Eastern'!P34+'Schedule 3C_Income_Western'!P34+'Schedule 3D_Income_The Cape'!P34</f>
        <v>356990.62634316797</v>
      </c>
      <c r="Q34" s="665">
        <f>'Schedule 3B_Income_Eastern'!Q34+'Schedule 3C_Income_Western'!Q34+'Schedule 3D_Income_The Cape'!Q34</f>
        <v>311684.98055775918</v>
      </c>
      <c r="R34" s="665">
        <f>'Schedule 3B_Income_Eastern'!R34+'Schedule 3C_Income_Western'!R34+'Schedule 3D_Income_The Cape'!R34</f>
        <v>0</v>
      </c>
      <c r="S34" s="665">
        <f>'Schedule 3B_Income_Eastern'!S34+'Schedule 3C_Income_Western'!S34+'Schedule 3D_Income_The Cape'!S34</f>
        <v>1092914.2282658573</v>
      </c>
      <c r="T34" s="665">
        <f>'Schedule 3B_Income_Eastern'!T34+'Schedule 3C_Income_Western'!T34+'Schedule 3D_Income_The Cape'!T34</f>
        <v>3608920.9286310803</v>
      </c>
      <c r="U34" s="665">
        <f>'Schedule 3B_Income_Eastern'!U34+'Schedule 3C_Income_Western'!U34+'Schedule 3D_Income_The Cape'!U34</f>
        <v>3685183.4923216198</v>
      </c>
      <c r="V34" s="665">
        <f>'Schedule 3B_Income_Eastern'!V34+'Schedule 3C_Income_Western'!V34+'Schedule 3D_Income_The Cape'!V34</f>
        <v>3521178.0394832827</v>
      </c>
      <c r="W34" s="665">
        <f>'Schedule 3B_Income_Eastern'!W34+'Schedule 3C_Income_Western'!W34+'Schedule 3D_Income_The Cape'!W34</f>
        <v>0</v>
      </c>
      <c r="X34" s="665">
        <f>'Schedule 3B_Income_Eastern'!X34+'Schedule 3C_Income_Western'!X34+'Schedule 3D_Income_The Cape'!X34</f>
        <v>10815282.460435983</v>
      </c>
      <c r="Y34" s="665">
        <f>'Schedule 3B_Income_Eastern'!Y34+'Schedule 3C_Income_Western'!Y34+'Schedule 3D_Income_The Cape'!Y34</f>
        <v>11908196.688701838</v>
      </c>
      <c r="Z34" s="225">
        <v>13</v>
      </c>
      <c r="AA34" s="665">
        <f>'Schedule 3B_Income_Eastern'!AA34+'Schedule 3C_Income_Western'!AA34+'Schedule 3D_Income_The Cape'!AA34</f>
        <v>95054.477411805958</v>
      </c>
      <c r="AB34" s="665">
        <f>'Schedule 3B_Income_Eastern'!AB34+'Schedule 3C_Income_Western'!AB34+'Schedule 3D_Income_The Cape'!AB34</f>
        <v>94175.985011255354</v>
      </c>
      <c r="AC34" s="665">
        <f>'Schedule 3B_Income_Eastern'!AC34+'Schedule 3C_Income_Western'!AC34+'Schedule 3D_Income_The Cape'!AC34</f>
        <v>82443.917879568529</v>
      </c>
      <c r="AD34" s="665">
        <f>'Schedule 3B_Income_Eastern'!AD34+'Schedule 3C_Income_Western'!AD34+'Schedule 3D_Income_The Cape'!AD34</f>
        <v>0</v>
      </c>
      <c r="AE34" s="665">
        <f>'Schedule 3B_Income_Eastern'!AE34+'Schedule 3C_Income_Western'!AE34+'Schedule 3D_Income_The Cape'!AE34</f>
        <v>271674.38030262984</v>
      </c>
      <c r="AF34" s="665">
        <f>'Schedule 3B_Income_Eastern'!AF34+'Schedule 3C_Income_Western'!AF34+'Schedule 3D_Income_The Cape'!AF34</f>
        <v>680937.36515901645</v>
      </c>
      <c r="AG34" s="665">
        <f>'Schedule 3B_Income_Eastern'!AG34+'Schedule 3C_Income_Western'!AG34+'Schedule 3D_Income_The Cape'!AG34</f>
        <v>935067.7328877917</v>
      </c>
      <c r="AH34" s="665">
        <f>'Schedule 3B_Income_Eastern'!AH34+'Schedule 3C_Income_Western'!AH34+'Schedule 3D_Income_The Cape'!AH34</f>
        <v>903404.39711354719</v>
      </c>
      <c r="AI34" s="665">
        <f>'Schedule 3B_Income_Eastern'!AI34+'Schedule 3C_Income_Western'!AI34+'Schedule 3D_Income_The Cape'!AI34</f>
        <v>0</v>
      </c>
      <c r="AJ34" s="665">
        <f>'Schedule 3B_Income_Eastern'!AJ34+'Schedule 3C_Income_Western'!AJ34+'Schedule 3D_Income_The Cape'!AJ34</f>
        <v>2519409.4951603557</v>
      </c>
      <c r="AK34" s="665">
        <f>'Schedule 3B_Income_Eastern'!AK34+'Schedule 3C_Income_Western'!AK34+'Schedule 3D_Income_The Cape'!AK34</f>
        <v>2791083.8754629851</v>
      </c>
      <c r="AL34" s="225">
        <v>13</v>
      </c>
      <c r="AM34" s="665">
        <f>'Schedule 3B_Income_Eastern'!AM34+'Schedule 3C_Income_Western'!AM34+'Schedule 3D_Income_The Cape'!AM34</f>
        <v>3443421.1820281339</v>
      </c>
      <c r="AN34" s="665">
        <f>'Schedule 3B_Income_Eastern'!AN34+'Schedule 3C_Income_Western'!AN34+'Schedule 3D_Income_The Cape'!AN34</f>
        <v>2937996.757095797</v>
      </c>
      <c r="AO34" s="665">
        <f>'Schedule 3B_Income_Eastern'!AO34+'Schedule 3C_Income_Western'!AO34+'Schedule 3D_Income_The Cape'!AO34</f>
        <v>2600721.4004303608</v>
      </c>
      <c r="AP34" s="665">
        <f>'Schedule 3B_Income_Eastern'!AP34+'Schedule 3C_Income_Western'!AP34+'Schedule 3D_Income_The Cape'!AP34</f>
        <v>0</v>
      </c>
      <c r="AQ34" s="665">
        <f>'Schedule 3B_Income_Eastern'!AQ34+'Schedule 3C_Income_Western'!AQ34+'Schedule 3D_Income_The Cape'!AQ34</f>
        <v>8982139.3395542912</v>
      </c>
      <c r="AR34" s="665">
        <f>'Schedule 3B_Income_Eastern'!AR34+'Schedule 3C_Income_Western'!AR34+'Schedule 3D_Income_The Cape'!AR34</f>
        <v>37233111.597590476</v>
      </c>
      <c r="AS34" s="665">
        <f>'Schedule 3B_Income_Eastern'!AS34+'Schedule 3C_Income_Western'!AS34+'Schedule 3D_Income_The Cape'!AS34</f>
        <v>36240034.636115305</v>
      </c>
      <c r="AT34" s="665">
        <f>'Schedule 3B_Income_Eastern'!AT34+'Schedule 3C_Income_Western'!AT34+'Schedule 3D_Income_The Cape'!AT34</f>
        <v>32104285.620828528</v>
      </c>
      <c r="AU34" s="665">
        <f>'Schedule 3B_Income_Eastern'!AU34+'Schedule 3C_Income_Western'!AU34+'Schedule 3D_Income_The Cape'!AU34</f>
        <v>0</v>
      </c>
      <c r="AV34" s="665">
        <f>'Schedule 3B_Income_Eastern'!AV34+'Schedule 3C_Income_Western'!AV34+'Schedule 3D_Income_The Cape'!AV34</f>
        <v>105577431.8545343</v>
      </c>
      <c r="AW34" s="665">
        <f>'Schedule 3B_Income_Eastern'!AW34+'Schedule 3C_Income_Western'!AW34+'Schedule 3D_Income_The Cape'!AW34</f>
        <v>114559571.19408859</v>
      </c>
      <c r="AX34" s="225">
        <v>13</v>
      </c>
      <c r="AY34" s="665">
        <f>'Schedule 3B_Income_Eastern'!AY34+'Schedule 3C_Income_Western'!AY34+'Schedule 3D_Income_The Cape'!AY34</f>
        <v>89754.132381386051</v>
      </c>
      <c r="AZ34" s="665">
        <f>'Schedule 3B_Income_Eastern'!AZ34+'Schedule 3C_Income_Western'!AZ34+'Schedule 3D_Income_The Cape'!AZ34</f>
        <v>86785.730108082716</v>
      </c>
      <c r="BA34" s="665">
        <f>'Schedule 3B_Income_Eastern'!BA34+'Schedule 3C_Income_Western'!BA34+'Schedule 3D_Income_The Cape'!BA34</f>
        <v>93913.317596240231</v>
      </c>
      <c r="BB34" s="665">
        <f>'Schedule 3B_Income_Eastern'!BB34+'Schedule 3C_Income_Western'!BB34+'Schedule 3D_Income_The Cape'!BB34</f>
        <v>0</v>
      </c>
      <c r="BC34" s="665">
        <f>'Schedule 3B_Income_Eastern'!BC34+'Schedule 3C_Income_Western'!BC34+'Schedule 3D_Income_The Cape'!BC34</f>
        <v>270453.18008570903</v>
      </c>
      <c r="BD34" s="665">
        <f>'Schedule 3B_Income_Eastern'!BD34+'Schedule 3C_Income_Western'!BD34+'Schedule 3D_Income_The Cape'!BD34</f>
        <v>1175889.3241606718</v>
      </c>
      <c r="BE34" s="665">
        <f>'Schedule 3B_Income_Eastern'!BE34+'Schedule 3C_Income_Western'!BE34+'Schedule 3D_Income_The Cape'!BE34</f>
        <v>1299023.5907893993</v>
      </c>
      <c r="BF34" s="665">
        <f>'Schedule 3B_Income_Eastern'!BF34+'Schedule 3C_Income_Western'!BF34+'Schedule 3D_Income_The Cape'!BF34</f>
        <v>1155973.7329682359</v>
      </c>
      <c r="BG34" s="665">
        <f>'Schedule 3B_Income_Eastern'!BG34+'Schedule 3C_Income_Western'!BG34+'Schedule 3D_Income_The Cape'!BG34</f>
        <v>0</v>
      </c>
      <c r="BH34" s="665">
        <f>'Schedule 3B_Income_Eastern'!BH34+'Schedule 3C_Income_Western'!BH34+'Schedule 3D_Income_The Cape'!BH34</f>
        <v>3630886.6479183072</v>
      </c>
      <c r="BI34" s="665">
        <f>'Schedule 3B_Income_Eastern'!BI34+'Schedule 3C_Income_Western'!BI34+'Schedule 3D_Income_The Cape'!BI34</f>
        <v>3901339.8280040161</v>
      </c>
      <c r="BJ34" s="225">
        <v>13</v>
      </c>
      <c r="BK34" s="665">
        <f>'Schedule 3B_Income_Eastern'!BK34+'Schedule 3C_Income_Western'!BK34+'Schedule 3D_Income_The Cape'!BK34</f>
        <v>0</v>
      </c>
      <c r="BL34" s="665">
        <f>'Schedule 3B_Income_Eastern'!BL34+'Schedule 3C_Income_Western'!BL34+'Schedule 3D_Income_The Cape'!BL34</f>
        <v>0</v>
      </c>
      <c r="BM34" s="665">
        <f>'Schedule 3B_Income_Eastern'!BM34+'Schedule 3C_Income_Western'!BM34+'Schedule 3D_Income_The Cape'!BM34</f>
        <v>0</v>
      </c>
      <c r="BN34" s="665">
        <f>'Schedule 3B_Income_Eastern'!BN34+'Schedule 3C_Income_Western'!BN34+'Schedule 3D_Income_The Cape'!BN34</f>
        <v>0</v>
      </c>
      <c r="BO34" s="665">
        <f>'Schedule 3B_Income_Eastern'!BO34+'Schedule 3C_Income_Western'!BO34+'Schedule 3D_Income_The Cape'!BO34</f>
        <v>0</v>
      </c>
      <c r="BP34" s="665">
        <f>'Schedule 3B_Income_Eastern'!BP34+'Schedule 3C_Income_Western'!BP34+'Schedule 3D_Income_The Cape'!BP34</f>
        <v>0</v>
      </c>
      <c r="BQ34" s="665">
        <f>'Schedule 3B_Income_Eastern'!BQ34+'Schedule 3C_Income_Western'!BQ34+'Schedule 3D_Income_The Cape'!BQ34</f>
        <v>0</v>
      </c>
      <c r="BR34" s="665">
        <f>'Schedule 3B_Income_Eastern'!BR34+'Schedule 3C_Income_Western'!BR34+'Schedule 3D_Income_The Cape'!BR34</f>
        <v>0</v>
      </c>
      <c r="BS34" s="665">
        <f>'Schedule 3B_Income_Eastern'!BS34+'Schedule 3C_Income_Western'!BS34+'Schedule 3D_Income_The Cape'!BS34</f>
        <v>0</v>
      </c>
      <c r="BT34" s="665">
        <f>'Schedule 3B_Income_Eastern'!BT34+'Schedule 3C_Income_Western'!BT34+'Schedule 3D_Income_The Cape'!BT34</f>
        <v>0</v>
      </c>
      <c r="BU34" s="665">
        <f>'Schedule 3B_Income_Eastern'!BU34+'Schedule 3C_Income_Western'!BU34+'Schedule 3D_Income_The Cape'!BU34</f>
        <v>0</v>
      </c>
      <c r="BV34" s="225">
        <v>13</v>
      </c>
      <c r="BW34" s="665">
        <f>'Schedule 3B_Income_Eastern'!BW34+'Schedule 3C_Income_Western'!BW34+'Schedule 3D_Income_The Cape'!BW34</f>
        <v>109852.38988365103</v>
      </c>
      <c r="BX34" s="665">
        <f>'Schedule 3B_Income_Eastern'!BX34+'Schedule 3C_Income_Western'!BX34+'Schedule 3D_Income_The Cape'!BX34</f>
        <v>71214.471507336275</v>
      </c>
      <c r="BY34" s="665">
        <f>'Schedule 3B_Income_Eastern'!BY34+'Schedule 3C_Income_Western'!BY34+'Schedule 3D_Income_The Cape'!BY34</f>
        <v>114914.98295282654</v>
      </c>
      <c r="BZ34" s="665">
        <f>'Schedule 3B_Income_Eastern'!BZ34+'Schedule 3C_Income_Western'!BZ34+'Schedule 3D_Income_The Cape'!BZ34</f>
        <v>0</v>
      </c>
      <c r="CA34" s="665">
        <f>'Schedule 3B_Income_Eastern'!CA34+'Schedule 3C_Income_Western'!CA34+'Schedule 3D_Income_The Cape'!CA34</f>
        <v>295981.84434381389</v>
      </c>
      <c r="CB34" s="665">
        <f>'Schedule 3B_Income_Eastern'!CB34+'Schedule 3C_Income_Western'!CB34+'Schedule 3D_Income_The Cape'!CB34</f>
        <v>1413360.1307467236</v>
      </c>
      <c r="CC34" s="665">
        <f>'Schedule 3B_Income_Eastern'!CC34+'Schedule 3C_Income_Western'!CC34+'Schedule 3D_Income_The Cape'!CC34</f>
        <v>1757576.5297462619</v>
      </c>
      <c r="CD34" s="665">
        <f>'Schedule 3B_Income_Eastern'!CD34+'Schedule 3C_Income_Western'!CD34+'Schedule 3D_Income_The Cape'!CD34</f>
        <v>1584054.8083020397</v>
      </c>
      <c r="CE34" s="665">
        <f>'Schedule 3B_Income_Eastern'!CE34+'Schedule 3C_Income_Western'!CE34+'Schedule 3D_Income_The Cape'!CE34</f>
        <v>0</v>
      </c>
      <c r="CF34" s="665">
        <f>'Schedule 3B_Income_Eastern'!CF34+'Schedule 3C_Income_Western'!CF34+'Schedule 3D_Income_The Cape'!CF34</f>
        <v>4754991.4687950248</v>
      </c>
      <c r="CG34" s="665">
        <f>'Schedule 3B_Income_Eastern'!CG34+'Schedule 3C_Income_Western'!CG34+'Schedule 3D_Income_The Cape'!CG34</f>
        <v>5050973.3131388389</v>
      </c>
      <c r="CH34" s="225">
        <v>13</v>
      </c>
      <c r="CI34" s="665">
        <f>'Schedule 3B_Income_Eastern'!CI34+'Schedule 3C_Income_Western'!CI34+'Schedule 3D_Income_The Cape'!CI34</f>
        <v>4728893.4654805902</v>
      </c>
      <c r="CJ34" s="665">
        <f>'Schedule 3B_Income_Eastern'!CJ34+'Schedule 3C_Income_Western'!CJ34+'Schedule 3D_Income_The Cape'!CJ34</f>
        <v>3889854.6792959073</v>
      </c>
      <c r="CK34" s="665">
        <f>'Schedule 3B_Income_Eastern'!CK34+'Schedule 3C_Income_Western'!CK34+'Schedule 3D_Income_The Cape'!CK34</f>
        <v>3505859.8110783878</v>
      </c>
      <c r="CL34" s="665">
        <f>'Schedule 3B_Income_Eastern'!CL34+'Schedule 3C_Income_Western'!CL34+'Schedule 3D_Income_The Cape'!CL34</f>
        <v>0</v>
      </c>
      <c r="CM34" s="424">
        <f>SUM(CI34:CL34)</f>
        <v>12124607.955854885</v>
      </c>
      <c r="CN34" s="665">
        <f>'Schedule 3B_Income_Eastern'!CN34+'Schedule 3C_Income_Western'!CN34+'Schedule 3D_Income_The Cape'!CN34</f>
        <v>50416680.564032011</v>
      </c>
      <c r="CO34" s="665">
        <f>'Schedule 3B_Income_Eastern'!CO34+'Schedule 3C_Income_Western'!CO34+'Schedule 3D_Income_The Cape'!CO34</f>
        <v>48507257.405142076</v>
      </c>
      <c r="CP34" s="665">
        <f>'Schedule 3B_Income_Eastern'!CP34+'Schedule 3C_Income_Western'!CP34+'Schedule 3D_Income_The Cape'!CP34</f>
        <v>42649884.695294961</v>
      </c>
      <c r="CQ34" s="665">
        <f>'Schedule 3B_Income_Eastern'!CQ34+'Schedule 3C_Income_Western'!CQ34+'Schedule 3D_Income_The Cape'!CQ34</f>
        <v>0</v>
      </c>
      <c r="CR34" s="424">
        <f>SUM(CN34:CQ34)</f>
        <v>141573822.66446906</v>
      </c>
      <c r="CS34" s="665">
        <f>'Schedule 3B_Income_Eastern'!CS34+'Schedule 3C_Income_Western'!CS34+'Schedule 3D_Income_The Cape'!CS34</f>
        <v>55145574.029512607</v>
      </c>
      <c r="CT34" s="665">
        <f>'Schedule 3B_Income_Eastern'!CT34+'Schedule 3C_Income_Western'!CT34+'Schedule 3D_Income_The Cape'!CT34</f>
        <v>52397112.084437981</v>
      </c>
      <c r="CU34" s="665">
        <f>'Schedule 3B_Income_Eastern'!CU34+'Schedule 3C_Income_Western'!CU34+'Schedule 3D_Income_The Cape'!CU34</f>
        <v>46155744.506373353</v>
      </c>
      <c r="CV34" s="665">
        <f>'Schedule 3B_Income_Eastern'!CV34+'Schedule 3C_Income_Western'!CV34+'Schedule 3D_Income_The Cape'!CV34</f>
        <v>0</v>
      </c>
      <c r="CW34" s="424">
        <f>SUM(CS34:CV34)</f>
        <v>153698430.62032393</v>
      </c>
    </row>
    <row r="35" spans="1:101" ht="15.75" customHeight="1" x14ac:dyDescent="0.2">
      <c r="A35" s="85" t="s">
        <v>254</v>
      </c>
      <c r="B35" s="225">
        <v>14</v>
      </c>
      <c r="C35" s="665">
        <f>'Schedule 3B_Income_Eastern'!C35+'Schedule 3C_Income_Western'!C35+'Schedule 3D_Income_The Cape'!C35</f>
        <v>244228.81322865436</v>
      </c>
      <c r="D35" s="665">
        <f>'Schedule 3B_Income_Eastern'!D35+'Schedule 3C_Income_Western'!D35+'Schedule 3D_Income_The Cape'!D35</f>
        <v>143557.9600438549</v>
      </c>
      <c r="E35" s="665">
        <f>'Schedule 3B_Income_Eastern'!E35+'Schedule 3C_Income_Western'!E35+'Schedule 3D_Income_The Cape'!E35</f>
        <v>82767.590114797596</v>
      </c>
      <c r="F35" s="665">
        <f>'Schedule 3B_Income_Eastern'!F35+'Schedule 3C_Income_Western'!F35+'Schedule 3D_Income_The Cape'!F35</f>
        <v>0</v>
      </c>
      <c r="G35" s="665">
        <f>'Schedule 3B_Income_Eastern'!G35+'Schedule 3C_Income_Western'!G35+'Schedule 3D_Income_The Cape'!G35</f>
        <v>470554.36338730686</v>
      </c>
      <c r="H35" s="665">
        <f>'Schedule 3B_Income_Eastern'!H35+'Schedule 3C_Income_Western'!H35+'Schedule 3D_Income_The Cape'!H35</f>
        <v>2232646.4715569774</v>
      </c>
      <c r="I35" s="665">
        <f>'Schedule 3B_Income_Eastern'!I35+'Schedule 3C_Income_Western'!I35+'Schedule 3D_Income_The Cape'!I35</f>
        <v>1506028.2346194529</v>
      </c>
      <c r="J35" s="665">
        <f>'Schedule 3B_Income_Eastern'!J35+'Schedule 3C_Income_Western'!J35+'Schedule 3D_Income_The Cape'!J35</f>
        <v>685026.82338157797</v>
      </c>
      <c r="K35" s="665">
        <f>'Schedule 3B_Income_Eastern'!K35+'Schedule 3C_Income_Western'!K35+'Schedule 3D_Income_The Cape'!K35</f>
        <v>0</v>
      </c>
      <c r="L35" s="665">
        <f>'Schedule 3B_Income_Eastern'!L35+'Schedule 3C_Income_Western'!L35+'Schedule 3D_Income_The Cape'!L35</f>
        <v>4423701.5295580085</v>
      </c>
      <c r="M35" s="665">
        <f>'Schedule 3B_Income_Eastern'!M35+'Schedule 3C_Income_Western'!M35+'Schedule 3D_Income_The Cape'!M35</f>
        <v>4894255.8929453157</v>
      </c>
      <c r="N35" s="225">
        <v>14</v>
      </c>
      <c r="O35" s="665">
        <f>'Schedule 3B_Income_Eastern'!O35+'Schedule 3C_Income_Western'!O35+'Schedule 3D_Income_The Cape'!O35</f>
        <v>298792.05875161523</v>
      </c>
      <c r="P35" s="665">
        <f>'Schedule 3B_Income_Eastern'!P35+'Schedule 3C_Income_Western'!P35+'Schedule 3D_Income_The Cape'!P35</f>
        <v>234009.34727411458</v>
      </c>
      <c r="Q35" s="665">
        <f>'Schedule 3B_Income_Eastern'!Q35+'Schedule 3C_Income_Western'!Q35+'Schedule 3D_Income_The Cape'!Q35</f>
        <v>219382.62279977984</v>
      </c>
      <c r="R35" s="665">
        <f>'Schedule 3B_Income_Eastern'!R35+'Schedule 3C_Income_Western'!R35+'Schedule 3D_Income_The Cape'!R35</f>
        <v>0</v>
      </c>
      <c r="S35" s="665">
        <f>'Schedule 3B_Income_Eastern'!S35+'Schedule 3C_Income_Western'!S35+'Schedule 3D_Income_The Cape'!S35</f>
        <v>752184.02882550971</v>
      </c>
      <c r="T35" s="665">
        <f>'Schedule 3B_Income_Eastern'!T35+'Schedule 3C_Income_Western'!T35+'Schedule 3D_Income_The Cape'!T35</f>
        <v>2343849.5829031342</v>
      </c>
      <c r="U35" s="665">
        <f>'Schedule 3B_Income_Eastern'!U35+'Schedule 3C_Income_Western'!U35+'Schedule 3D_Income_The Cape'!U35</f>
        <v>1888134.2932459041</v>
      </c>
      <c r="V35" s="665">
        <f>'Schedule 3B_Income_Eastern'!V35+'Schedule 3C_Income_Western'!V35+'Schedule 3D_Income_The Cape'!V35</f>
        <v>1903457.8987292573</v>
      </c>
      <c r="W35" s="665">
        <f>'Schedule 3B_Income_Eastern'!W35+'Schedule 3C_Income_Western'!W35+'Schedule 3D_Income_The Cape'!W35</f>
        <v>0</v>
      </c>
      <c r="X35" s="665">
        <f>'Schedule 3B_Income_Eastern'!X35+'Schedule 3C_Income_Western'!X35+'Schedule 3D_Income_The Cape'!X35</f>
        <v>6135441.7748782961</v>
      </c>
      <c r="Y35" s="665">
        <f>'Schedule 3B_Income_Eastern'!Y35+'Schedule 3C_Income_Western'!Y35+'Schedule 3D_Income_The Cape'!Y35</f>
        <v>6887625.8037038054</v>
      </c>
      <c r="Z35" s="225">
        <v>14</v>
      </c>
      <c r="AA35" s="665">
        <f>'Schedule 3B_Income_Eastern'!AA35+'Schedule 3C_Income_Western'!AA35+'Schedule 3D_Income_The Cape'!AA35</f>
        <v>199744.56746382799</v>
      </c>
      <c r="AB35" s="665">
        <f>'Schedule 3B_Income_Eastern'!AB35+'Schedule 3C_Income_Western'!AB35+'Schedule 3D_Income_The Cape'!AB35</f>
        <v>207855.46010835571</v>
      </c>
      <c r="AC35" s="665">
        <f>'Schedule 3B_Income_Eastern'!AC35+'Schedule 3C_Income_Western'!AC35+'Schedule 3D_Income_The Cape'!AC35</f>
        <v>164730.24658278961</v>
      </c>
      <c r="AD35" s="665">
        <f>'Schedule 3B_Income_Eastern'!AD35+'Schedule 3C_Income_Western'!AD35+'Schedule 3D_Income_The Cape'!AD35</f>
        <v>0</v>
      </c>
      <c r="AE35" s="665">
        <f>'Schedule 3B_Income_Eastern'!AE35+'Schedule 3C_Income_Western'!AE35+'Schedule 3D_Income_The Cape'!AE35</f>
        <v>572330.27415497333</v>
      </c>
      <c r="AF35" s="665">
        <f>'Schedule 3B_Income_Eastern'!AF35+'Schedule 3C_Income_Western'!AF35+'Schedule 3D_Income_The Cape'!AF35</f>
        <v>1260248.7807541019</v>
      </c>
      <c r="AG35" s="665">
        <f>'Schedule 3B_Income_Eastern'!AG35+'Schedule 3C_Income_Western'!AG35+'Schedule 3D_Income_The Cape'!AG35</f>
        <v>1364872.6853424041</v>
      </c>
      <c r="AH35" s="665">
        <f>'Schedule 3B_Income_Eastern'!AH35+'Schedule 3C_Income_Western'!AH35+'Schedule 3D_Income_The Cape'!AH35</f>
        <v>1263964.0440353882</v>
      </c>
      <c r="AI35" s="665">
        <f>'Schedule 3B_Income_Eastern'!AI35+'Schedule 3C_Income_Western'!AI35+'Schedule 3D_Income_The Cape'!AI35</f>
        <v>0</v>
      </c>
      <c r="AJ35" s="665">
        <f>'Schedule 3B_Income_Eastern'!AJ35+'Schedule 3C_Income_Western'!AJ35+'Schedule 3D_Income_The Cape'!AJ35</f>
        <v>3889085.5101318941</v>
      </c>
      <c r="AK35" s="665">
        <f>'Schedule 3B_Income_Eastern'!AK35+'Schedule 3C_Income_Western'!AK35+'Schedule 3D_Income_The Cape'!AK35</f>
        <v>4461415.7842868688</v>
      </c>
      <c r="AL35" s="225">
        <v>14</v>
      </c>
      <c r="AM35" s="665">
        <f>'Schedule 3B_Income_Eastern'!AM35+'Schedule 3C_Income_Western'!AM35+'Schedule 3D_Income_The Cape'!AM35</f>
        <v>1630459.845518467</v>
      </c>
      <c r="AN35" s="665">
        <f>'Schedule 3B_Income_Eastern'!AN35+'Schedule 3C_Income_Western'!AN35+'Schedule 3D_Income_The Cape'!AN35</f>
        <v>1380857.3708059564</v>
      </c>
      <c r="AO35" s="665">
        <f>'Schedule 3B_Income_Eastern'!AO35+'Schedule 3C_Income_Western'!AO35+'Schedule 3D_Income_The Cape'!AO35</f>
        <v>1219824.5086107147</v>
      </c>
      <c r="AP35" s="665">
        <f>'Schedule 3B_Income_Eastern'!AP35+'Schedule 3C_Income_Western'!AP35+'Schedule 3D_Income_The Cape'!AP35</f>
        <v>0</v>
      </c>
      <c r="AQ35" s="665">
        <f>'Schedule 3B_Income_Eastern'!AQ35+'Schedule 3C_Income_Western'!AQ35+'Schedule 3D_Income_The Cape'!AQ35</f>
        <v>4231141.7249351386</v>
      </c>
      <c r="AR35" s="665">
        <f>'Schedule 3B_Income_Eastern'!AR35+'Schedule 3C_Income_Western'!AR35+'Schedule 3D_Income_The Cape'!AR35</f>
        <v>13809709.45541963</v>
      </c>
      <c r="AS35" s="665">
        <f>'Schedule 3B_Income_Eastern'!AS35+'Schedule 3C_Income_Western'!AS35+'Schedule 3D_Income_The Cape'!AS35</f>
        <v>14061641.757852335</v>
      </c>
      <c r="AT35" s="665">
        <f>'Schedule 3B_Income_Eastern'!AT35+'Schedule 3C_Income_Western'!AT35+'Schedule 3D_Income_The Cape'!AT35</f>
        <v>11528483.273965307</v>
      </c>
      <c r="AU35" s="665">
        <f>'Schedule 3B_Income_Eastern'!AU35+'Schedule 3C_Income_Western'!AU35+'Schedule 3D_Income_The Cape'!AU35</f>
        <v>0</v>
      </c>
      <c r="AV35" s="665">
        <f>'Schedule 3B_Income_Eastern'!AV35+'Schedule 3C_Income_Western'!AV35+'Schedule 3D_Income_The Cape'!AV35</f>
        <v>39399834.487237267</v>
      </c>
      <c r="AW35" s="665">
        <f>'Schedule 3B_Income_Eastern'!AW35+'Schedule 3C_Income_Western'!AW35+'Schedule 3D_Income_The Cape'!AW35</f>
        <v>43630976.212172404</v>
      </c>
      <c r="AX35" s="225">
        <v>14</v>
      </c>
      <c r="AY35" s="665">
        <f>'Schedule 3B_Income_Eastern'!AY35+'Schedule 3C_Income_Western'!AY35+'Schedule 3D_Income_The Cape'!AY35</f>
        <v>1672.2327713263105</v>
      </c>
      <c r="AZ35" s="665">
        <f>'Schedule 3B_Income_Eastern'!AZ35+'Schedule 3C_Income_Western'!AZ35+'Schedule 3D_Income_The Cape'!AZ35</f>
        <v>1862.0133501571781</v>
      </c>
      <c r="BA35" s="665">
        <f>'Schedule 3B_Income_Eastern'!BA35+'Schedule 3C_Income_Western'!BA35+'Schedule 3D_Income_The Cape'!BA35</f>
        <v>0</v>
      </c>
      <c r="BB35" s="665">
        <f>'Schedule 3B_Income_Eastern'!BB35+'Schedule 3C_Income_Western'!BB35+'Schedule 3D_Income_The Cape'!BB35</f>
        <v>0</v>
      </c>
      <c r="BC35" s="665">
        <f>'Schedule 3B_Income_Eastern'!BC35+'Schedule 3C_Income_Western'!BC35+'Schedule 3D_Income_The Cape'!BC35</f>
        <v>3534.2461214834884</v>
      </c>
      <c r="BD35" s="665">
        <f>'Schedule 3B_Income_Eastern'!BD35+'Schedule 3C_Income_Western'!BD35+'Schedule 3D_Income_The Cape'!BD35</f>
        <v>10542.762220568224</v>
      </c>
      <c r="BE35" s="665">
        <f>'Schedule 3B_Income_Eastern'!BE35+'Schedule 3C_Income_Western'!BE35+'Schedule 3D_Income_The Cape'!BE35</f>
        <v>29778.500209431586</v>
      </c>
      <c r="BF35" s="665">
        <f>'Schedule 3B_Income_Eastern'!BF35+'Schedule 3C_Income_Western'!BF35+'Schedule 3D_Income_The Cape'!BF35</f>
        <v>0</v>
      </c>
      <c r="BG35" s="665">
        <f>'Schedule 3B_Income_Eastern'!BG35+'Schedule 3C_Income_Western'!BG35+'Schedule 3D_Income_The Cape'!BG35</f>
        <v>0</v>
      </c>
      <c r="BH35" s="665">
        <f>'Schedule 3B_Income_Eastern'!BH35+'Schedule 3C_Income_Western'!BH35+'Schedule 3D_Income_The Cape'!BH35</f>
        <v>40321.262429999813</v>
      </c>
      <c r="BI35" s="665">
        <f>'Schedule 3B_Income_Eastern'!BI35+'Schedule 3C_Income_Western'!BI35+'Schedule 3D_Income_The Cape'!BI35</f>
        <v>43855.508551483304</v>
      </c>
      <c r="BJ35" s="225">
        <v>14</v>
      </c>
      <c r="BK35" s="665">
        <f>'Schedule 3B_Income_Eastern'!BK35+'Schedule 3C_Income_Western'!BK35+'Schedule 3D_Income_The Cape'!BK35</f>
        <v>0</v>
      </c>
      <c r="BL35" s="665">
        <f>'Schedule 3B_Income_Eastern'!BL35+'Schedule 3C_Income_Western'!BL35+'Schedule 3D_Income_The Cape'!BL35</f>
        <v>0</v>
      </c>
      <c r="BM35" s="665">
        <f>'Schedule 3B_Income_Eastern'!BM35+'Schedule 3C_Income_Western'!BM35+'Schedule 3D_Income_The Cape'!BM35</f>
        <v>0</v>
      </c>
      <c r="BN35" s="665">
        <f>'Schedule 3B_Income_Eastern'!BN35+'Schedule 3C_Income_Western'!BN35+'Schedule 3D_Income_The Cape'!BN35</f>
        <v>0</v>
      </c>
      <c r="BO35" s="665">
        <f>'Schedule 3B_Income_Eastern'!BO35+'Schedule 3C_Income_Western'!BO35+'Schedule 3D_Income_The Cape'!BO35</f>
        <v>0</v>
      </c>
      <c r="BP35" s="665">
        <f>'Schedule 3B_Income_Eastern'!BP35+'Schedule 3C_Income_Western'!BP35+'Schedule 3D_Income_The Cape'!BP35</f>
        <v>0</v>
      </c>
      <c r="BQ35" s="665">
        <f>'Schedule 3B_Income_Eastern'!BQ35+'Schedule 3C_Income_Western'!BQ35+'Schedule 3D_Income_The Cape'!BQ35</f>
        <v>0</v>
      </c>
      <c r="BR35" s="665">
        <f>'Schedule 3B_Income_Eastern'!BR35+'Schedule 3C_Income_Western'!BR35+'Schedule 3D_Income_The Cape'!BR35</f>
        <v>0</v>
      </c>
      <c r="BS35" s="665">
        <f>'Schedule 3B_Income_Eastern'!BS35+'Schedule 3C_Income_Western'!BS35+'Schedule 3D_Income_The Cape'!BS35</f>
        <v>0</v>
      </c>
      <c r="BT35" s="665">
        <f>'Schedule 3B_Income_Eastern'!BT35+'Schedule 3C_Income_Western'!BT35+'Schedule 3D_Income_The Cape'!BT35</f>
        <v>0</v>
      </c>
      <c r="BU35" s="665">
        <f>'Schedule 3B_Income_Eastern'!BU35+'Schedule 3C_Income_Western'!BU35+'Schedule 3D_Income_The Cape'!BU35</f>
        <v>0</v>
      </c>
      <c r="BV35" s="225">
        <v>14</v>
      </c>
      <c r="BW35" s="665">
        <f>'Schedule 3B_Income_Eastern'!BW35+'Schedule 3C_Income_Western'!BW35+'Schedule 3D_Income_The Cape'!BW35</f>
        <v>17050.193614751013</v>
      </c>
      <c r="BX35" s="665">
        <f>'Schedule 3B_Income_Eastern'!BX35+'Schedule 3C_Income_Western'!BX35+'Schedule 3D_Income_The Cape'!BX35</f>
        <v>25714.40490938853</v>
      </c>
      <c r="BY35" s="665">
        <f>'Schedule 3B_Income_Eastern'!BY35+'Schedule 3C_Income_Western'!BY35+'Schedule 3D_Income_The Cape'!BY35</f>
        <v>13353.915747918742</v>
      </c>
      <c r="BZ35" s="665">
        <f>'Schedule 3B_Income_Eastern'!BZ35+'Schedule 3C_Income_Western'!BZ35+'Schedule 3D_Income_The Cape'!BZ35</f>
        <v>0</v>
      </c>
      <c r="CA35" s="665">
        <f>'Schedule 3B_Income_Eastern'!CA35+'Schedule 3C_Income_Western'!CA35+'Schedule 3D_Income_The Cape'!CA35</f>
        <v>56118.514272058288</v>
      </c>
      <c r="CB35" s="665">
        <f>'Schedule 3B_Income_Eastern'!CB35+'Schedule 3C_Income_Western'!CB35+'Schedule 3D_Income_The Cape'!CB35</f>
        <v>436492.85615642223</v>
      </c>
      <c r="CC35" s="665">
        <f>'Schedule 3B_Income_Eastern'!CC35+'Schedule 3C_Income_Western'!CC35+'Schedule 3D_Income_The Cape'!CC35</f>
        <v>543577.61055978481</v>
      </c>
      <c r="CD35" s="665">
        <f>'Schedule 3B_Income_Eastern'!CD35+'Schedule 3C_Income_Western'!CD35+'Schedule 3D_Income_The Cape'!CD35</f>
        <v>247888.09589002104</v>
      </c>
      <c r="CE35" s="665">
        <f>'Schedule 3B_Income_Eastern'!CE35+'Schedule 3C_Income_Western'!CE35+'Schedule 3D_Income_The Cape'!CE35</f>
        <v>0</v>
      </c>
      <c r="CF35" s="665">
        <f>'Schedule 3B_Income_Eastern'!CF35+'Schedule 3C_Income_Western'!CF35+'Schedule 3D_Income_The Cape'!CF35</f>
        <v>1227958.562606228</v>
      </c>
      <c r="CG35" s="665">
        <f>'Schedule 3B_Income_Eastern'!CG35+'Schedule 3C_Income_Western'!CG35+'Schedule 3D_Income_The Cape'!CG35</f>
        <v>1284077.0768782864</v>
      </c>
      <c r="CH35" s="225">
        <v>14</v>
      </c>
      <c r="CI35" s="665">
        <f>'Schedule 3B_Income_Eastern'!CI35+'Schedule 3C_Income_Western'!CI35+'Schedule 3D_Income_The Cape'!CI35</f>
        <v>2391947.7113486421</v>
      </c>
      <c r="CJ35" s="665">
        <f>'Schedule 3B_Income_Eastern'!CJ35+'Schedule 3C_Income_Western'!CJ35+'Schedule 3D_Income_The Cape'!CJ35</f>
        <v>1993856.5564918274</v>
      </c>
      <c r="CK35" s="665">
        <f>'Schedule 3B_Income_Eastern'!CK35+'Schedule 3C_Income_Western'!CK35+'Schedule 3D_Income_The Cape'!CK35</f>
        <v>1700058.8838560004</v>
      </c>
      <c r="CL35" s="665">
        <f>'Schedule 3B_Income_Eastern'!CL35+'Schedule 3C_Income_Western'!CL35+'Schedule 3D_Income_The Cape'!CL35</f>
        <v>0</v>
      </c>
      <c r="CM35" s="424">
        <f t="shared" ref="CM35:CM63" si="13">SUM(CI35:CL35)</f>
        <v>6085863.1516964696</v>
      </c>
      <c r="CN35" s="665">
        <f>'Schedule 3B_Income_Eastern'!CN35+'Schedule 3C_Income_Western'!CN35+'Schedule 3D_Income_The Cape'!CN35</f>
        <v>20093489.909010835</v>
      </c>
      <c r="CO35" s="665">
        <f>'Schedule 3B_Income_Eastern'!CO35+'Schedule 3C_Income_Western'!CO35+'Schedule 3D_Income_The Cape'!CO35</f>
        <v>19394033.081829313</v>
      </c>
      <c r="CP35" s="665">
        <f>'Schedule 3B_Income_Eastern'!CP35+'Schedule 3C_Income_Western'!CP35+'Schedule 3D_Income_The Cape'!CP35</f>
        <v>15628820.13600155</v>
      </c>
      <c r="CQ35" s="665">
        <f>'Schedule 3B_Income_Eastern'!CQ35+'Schedule 3C_Income_Western'!CQ35+'Schedule 3D_Income_The Cape'!CQ35</f>
        <v>0</v>
      </c>
      <c r="CR35" s="424">
        <f t="shared" ref="CR35:CR63" si="14">SUM(CN35:CQ35)</f>
        <v>55116343.126841702</v>
      </c>
      <c r="CS35" s="665">
        <f>'Schedule 3B_Income_Eastern'!CS35+'Schedule 3C_Income_Western'!CS35+'Schedule 3D_Income_The Cape'!CS35</f>
        <v>22485437.620359477</v>
      </c>
      <c r="CT35" s="665">
        <f>'Schedule 3B_Income_Eastern'!CT35+'Schedule 3C_Income_Western'!CT35+'Schedule 3D_Income_The Cape'!CT35</f>
        <v>21387889.638321135</v>
      </c>
      <c r="CU35" s="665">
        <f>'Schedule 3B_Income_Eastern'!CU35+'Schedule 3C_Income_Western'!CU35+'Schedule 3D_Income_The Cape'!CU35</f>
        <v>17328879.019857552</v>
      </c>
      <c r="CV35" s="665">
        <f>'Schedule 3B_Income_Eastern'!CV35+'Schedule 3C_Income_Western'!CV35+'Schedule 3D_Income_The Cape'!CV35</f>
        <v>0</v>
      </c>
      <c r="CW35" s="424">
        <f t="shared" ref="CW35:CW63" si="15">SUM(CS35:CV35)</f>
        <v>61202206.278538167</v>
      </c>
    </row>
    <row r="36" spans="1:101" ht="15.75" customHeight="1" x14ac:dyDescent="0.2">
      <c r="A36" s="85" t="s">
        <v>255</v>
      </c>
      <c r="B36" s="225">
        <v>15</v>
      </c>
      <c r="C36" s="665">
        <f>'Schedule 3B_Income_Eastern'!C36+'Schedule 3C_Income_Western'!C36+'Schedule 3D_Income_The Cape'!C36</f>
        <v>1087838.0151380934</v>
      </c>
      <c r="D36" s="665">
        <f>'Schedule 3B_Income_Eastern'!D36+'Schedule 3C_Income_Western'!D36+'Schedule 3D_Income_The Cape'!D36</f>
        <v>763276.86172600952</v>
      </c>
      <c r="E36" s="665">
        <f>'Schedule 3B_Income_Eastern'!E36+'Schedule 3C_Income_Western'!E36+'Schedule 3D_Income_The Cape'!E36</f>
        <v>731551.49030939455</v>
      </c>
      <c r="F36" s="665">
        <f>'Schedule 3B_Income_Eastern'!F36+'Schedule 3C_Income_Western'!F36+'Schedule 3D_Income_The Cape'!F36</f>
        <v>0</v>
      </c>
      <c r="G36" s="665">
        <f>'Schedule 3B_Income_Eastern'!G36+'Schedule 3C_Income_Western'!G36+'Schedule 3D_Income_The Cape'!G36</f>
        <v>2582666.3671734976</v>
      </c>
      <c r="H36" s="665">
        <f>'Schedule 3B_Income_Eastern'!H36+'Schedule 3C_Income_Western'!H36+'Schedule 3D_Income_The Cape'!H36</f>
        <v>5117440.7750933338</v>
      </c>
      <c r="I36" s="665">
        <f>'Schedule 3B_Income_Eastern'!I36+'Schedule 3C_Income_Western'!I36+'Schedule 3D_Income_The Cape'!I36</f>
        <v>4768261.1002783244</v>
      </c>
      <c r="J36" s="665">
        <f>'Schedule 3B_Income_Eastern'!J36+'Schedule 3C_Income_Western'!J36+'Schedule 3D_Income_The Cape'!J36</f>
        <v>4811149.1911475901</v>
      </c>
      <c r="K36" s="665">
        <f>'Schedule 3B_Income_Eastern'!K36+'Schedule 3C_Income_Western'!K36+'Schedule 3D_Income_The Cape'!K36</f>
        <v>0</v>
      </c>
      <c r="L36" s="665">
        <f>'Schedule 3B_Income_Eastern'!L36+'Schedule 3C_Income_Western'!L36+'Schedule 3D_Income_The Cape'!L36</f>
        <v>14696851.066519247</v>
      </c>
      <c r="M36" s="665">
        <f>'Schedule 3B_Income_Eastern'!M36+'Schedule 3C_Income_Western'!M36+'Schedule 3D_Income_The Cape'!M36</f>
        <v>17279517.433692746</v>
      </c>
      <c r="N36" s="225">
        <v>15</v>
      </c>
      <c r="O36" s="665">
        <f>'Schedule 3B_Income_Eastern'!O36+'Schedule 3C_Income_Western'!O36+'Schedule 3D_Income_The Cape'!O36</f>
        <v>1097737.0509951496</v>
      </c>
      <c r="P36" s="665">
        <f>'Schedule 3B_Income_Eastern'!P36+'Schedule 3C_Income_Western'!P36+'Schedule 3D_Income_The Cape'!P36</f>
        <v>796740.25294738996</v>
      </c>
      <c r="Q36" s="665">
        <f>'Schedule 3B_Income_Eastern'!Q36+'Schedule 3C_Income_Western'!Q36+'Schedule 3D_Income_The Cape'!Q36</f>
        <v>795962.00066781102</v>
      </c>
      <c r="R36" s="665">
        <f>'Schedule 3B_Income_Eastern'!R36+'Schedule 3C_Income_Western'!R36+'Schedule 3D_Income_The Cape'!R36</f>
        <v>0</v>
      </c>
      <c r="S36" s="665">
        <f>'Schedule 3B_Income_Eastern'!S36+'Schedule 3C_Income_Western'!S36+'Schedule 3D_Income_The Cape'!S36</f>
        <v>2690439.3046103506</v>
      </c>
      <c r="T36" s="665">
        <f>'Schedule 3B_Income_Eastern'!T36+'Schedule 3C_Income_Western'!T36+'Schedule 3D_Income_The Cape'!T36</f>
        <v>4832545.1590201119</v>
      </c>
      <c r="U36" s="665">
        <f>'Schedule 3B_Income_Eastern'!U36+'Schedule 3C_Income_Western'!U36+'Schedule 3D_Income_The Cape'!U36</f>
        <v>4720407.4651884623</v>
      </c>
      <c r="V36" s="665">
        <f>'Schedule 3B_Income_Eastern'!V36+'Schedule 3C_Income_Western'!V36+'Schedule 3D_Income_The Cape'!V36</f>
        <v>4851206.371824244</v>
      </c>
      <c r="W36" s="665">
        <f>'Schedule 3B_Income_Eastern'!W36+'Schedule 3C_Income_Western'!W36+'Schedule 3D_Income_The Cape'!W36</f>
        <v>0</v>
      </c>
      <c r="X36" s="665">
        <f>'Schedule 3B_Income_Eastern'!X36+'Schedule 3C_Income_Western'!X36+'Schedule 3D_Income_The Cape'!X36</f>
        <v>14404158.996032819</v>
      </c>
      <c r="Y36" s="665">
        <f>'Schedule 3B_Income_Eastern'!Y36+'Schedule 3C_Income_Western'!Y36+'Schedule 3D_Income_The Cape'!Y36</f>
        <v>17094598.300643168</v>
      </c>
      <c r="Z36" s="225">
        <v>15</v>
      </c>
      <c r="AA36" s="665">
        <f>'Schedule 3B_Income_Eastern'!AA36+'Schedule 3C_Income_Western'!AA36+'Schedule 3D_Income_The Cape'!AA36</f>
        <v>184578.11984957717</v>
      </c>
      <c r="AB36" s="665">
        <f>'Schedule 3B_Income_Eastern'!AB36+'Schedule 3C_Income_Western'!AB36+'Schedule 3D_Income_The Cape'!AB36</f>
        <v>117893.76321593292</v>
      </c>
      <c r="AC36" s="665">
        <f>'Schedule 3B_Income_Eastern'!AC36+'Schedule 3C_Income_Western'!AC36+'Schedule 3D_Income_The Cape'!AC36</f>
        <v>139884.24368319084</v>
      </c>
      <c r="AD36" s="665">
        <f>'Schedule 3B_Income_Eastern'!AD36+'Schedule 3C_Income_Western'!AD36+'Schedule 3D_Income_The Cape'!AD36</f>
        <v>0</v>
      </c>
      <c r="AE36" s="665">
        <f>'Schedule 3B_Income_Eastern'!AE36+'Schedule 3C_Income_Western'!AE36+'Schedule 3D_Income_The Cape'!AE36</f>
        <v>442356.12674870092</v>
      </c>
      <c r="AF36" s="665">
        <f>'Schedule 3B_Income_Eastern'!AF36+'Schedule 3C_Income_Western'!AF36+'Schedule 3D_Income_The Cape'!AF36</f>
        <v>1138276.1693245156</v>
      </c>
      <c r="AG36" s="665">
        <f>'Schedule 3B_Income_Eastern'!AG36+'Schedule 3C_Income_Western'!AG36+'Schedule 3D_Income_The Cape'!AG36</f>
        <v>968067.67967095831</v>
      </c>
      <c r="AH36" s="665">
        <f>'Schedule 3B_Income_Eastern'!AH36+'Schedule 3C_Income_Western'!AH36+'Schedule 3D_Income_The Cape'!AH36</f>
        <v>1066986.9767161889</v>
      </c>
      <c r="AI36" s="665">
        <f>'Schedule 3B_Income_Eastern'!AI36+'Schedule 3C_Income_Western'!AI36+'Schedule 3D_Income_The Cape'!AI36</f>
        <v>0</v>
      </c>
      <c r="AJ36" s="665">
        <f>'Schedule 3B_Income_Eastern'!AJ36+'Schedule 3C_Income_Western'!AJ36+'Schedule 3D_Income_The Cape'!AJ36</f>
        <v>3173330.8257116633</v>
      </c>
      <c r="AK36" s="665">
        <f>'Schedule 3B_Income_Eastern'!AK36+'Schedule 3C_Income_Western'!AK36+'Schedule 3D_Income_The Cape'!AK36</f>
        <v>3615686.9524603644</v>
      </c>
      <c r="AL36" s="225">
        <v>15</v>
      </c>
      <c r="AM36" s="665">
        <f>'Schedule 3B_Income_Eastern'!AM36+'Schedule 3C_Income_Western'!AM36+'Schedule 3D_Income_The Cape'!AM36</f>
        <v>6128895.0483401464</v>
      </c>
      <c r="AN36" s="665">
        <f>'Schedule 3B_Income_Eastern'!AN36+'Schedule 3C_Income_Western'!AN36+'Schedule 3D_Income_The Cape'!AN36</f>
        <v>5043803.655246052</v>
      </c>
      <c r="AO36" s="665">
        <f>'Schedule 3B_Income_Eastern'!AO36+'Schedule 3C_Income_Western'!AO36+'Schedule 3D_Income_The Cape'!AO36</f>
        <v>5486910.0283367895</v>
      </c>
      <c r="AP36" s="665">
        <f>'Schedule 3B_Income_Eastern'!AP36+'Schedule 3C_Income_Western'!AP36+'Schedule 3D_Income_The Cape'!AP36</f>
        <v>0</v>
      </c>
      <c r="AQ36" s="665">
        <f>'Schedule 3B_Income_Eastern'!AQ36+'Schedule 3C_Income_Western'!AQ36+'Schedule 3D_Income_The Cape'!AQ36</f>
        <v>16659608.73192299</v>
      </c>
      <c r="AR36" s="665">
        <f>'Schedule 3B_Income_Eastern'!AR36+'Schedule 3C_Income_Western'!AR36+'Schedule 3D_Income_The Cape'!AR36</f>
        <v>28354895.998716384</v>
      </c>
      <c r="AS36" s="665">
        <f>'Schedule 3B_Income_Eastern'!AS36+'Schedule 3C_Income_Western'!AS36+'Schedule 3D_Income_The Cape'!AS36</f>
        <v>30304664.20664078</v>
      </c>
      <c r="AT36" s="665">
        <f>'Schedule 3B_Income_Eastern'!AT36+'Schedule 3C_Income_Western'!AT36+'Schedule 3D_Income_The Cape'!AT36</f>
        <v>33209295.549766354</v>
      </c>
      <c r="AU36" s="665">
        <f>'Schedule 3B_Income_Eastern'!AU36+'Schedule 3C_Income_Western'!AU36+'Schedule 3D_Income_The Cape'!AU36</f>
        <v>0</v>
      </c>
      <c r="AV36" s="665">
        <f>'Schedule 3B_Income_Eastern'!AV36+'Schedule 3C_Income_Western'!AV36+'Schedule 3D_Income_The Cape'!AV36</f>
        <v>91868855.755123511</v>
      </c>
      <c r="AW36" s="665">
        <f>'Schedule 3B_Income_Eastern'!AW36+'Schedule 3C_Income_Western'!AW36+'Schedule 3D_Income_The Cape'!AW36</f>
        <v>108528464.48704651</v>
      </c>
      <c r="AX36" s="225">
        <v>15</v>
      </c>
      <c r="AY36" s="665">
        <f>'Schedule 3B_Income_Eastern'!AY36+'Schedule 3C_Income_Western'!AY36+'Schedule 3D_Income_The Cape'!AY36</f>
        <v>78350.374463205706</v>
      </c>
      <c r="AZ36" s="665">
        <f>'Schedule 3B_Income_Eastern'!AZ36+'Schedule 3C_Income_Western'!AZ36+'Schedule 3D_Income_The Cape'!AZ36</f>
        <v>74343.407964471946</v>
      </c>
      <c r="BA36" s="665">
        <f>'Schedule 3B_Income_Eastern'!BA36+'Schedule 3C_Income_Western'!BA36+'Schedule 3D_Income_The Cape'!BA36</f>
        <v>71802.081427875208</v>
      </c>
      <c r="BB36" s="665">
        <f>'Schedule 3B_Income_Eastern'!BB36+'Schedule 3C_Income_Western'!BB36+'Schedule 3D_Income_The Cape'!BB36</f>
        <v>0</v>
      </c>
      <c r="BC36" s="665">
        <f>'Schedule 3B_Income_Eastern'!BC36+'Schedule 3C_Income_Western'!BC36+'Schedule 3D_Income_The Cape'!BC36</f>
        <v>224495.86385555286</v>
      </c>
      <c r="BD36" s="665">
        <f>'Schedule 3B_Income_Eastern'!BD36+'Schedule 3C_Income_Western'!BD36+'Schedule 3D_Income_The Cape'!BD36</f>
        <v>318595.00159739418</v>
      </c>
      <c r="BE36" s="665">
        <f>'Schedule 3B_Income_Eastern'!BE36+'Schedule 3C_Income_Western'!BE36+'Schedule 3D_Income_The Cape'!BE36</f>
        <v>354135.33029310749</v>
      </c>
      <c r="BF36" s="665">
        <f>'Schedule 3B_Income_Eastern'!BF36+'Schedule 3C_Income_Western'!BF36+'Schedule 3D_Income_The Cape'!BF36</f>
        <v>420974.71273790509</v>
      </c>
      <c r="BG36" s="665">
        <f>'Schedule 3B_Income_Eastern'!BG36+'Schedule 3C_Income_Western'!BG36+'Schedule 3D_Income_The Cape'!BG36</f>
        <v>0</v>
      </c>
      <c r="BH36" s="665">
        <f>'Schedule 3B_Income_Eastern'!BH36+'Schedule 3C_Income_Western'!BH36+'Schedule 3D_Income_The Cape'!BH36</f>
        <v>1093705.0446284069</v>
      </c>
      <c r="BI36" s="665">
        <f>'Schedule 3B_Income_Eastern'!BI36+'Schedule 3C_Income_Western'!BI36+'Schedule 3D_Income_The Cape'!BI36</f>
        <v>1318200.9084839597</v>
      </c>
      <c r="BJ36" s="225">
        <v>15</v>
      </c>
      <c r="BK36" s="665">
        <f>'Schedule 3B_Income_Eastern'!BK36+'Schedule 3C_Income_Western'!BK36+'Schedule 3D_Income_The Cape'!BK36</f>
        <v>0</v>
      </c>
      <c r="BL36" s="665">
        <f>'Schedule 3B_Income_Eastern'!BL36+'Schedule 3C_Income_Western'!BL36+'Schedule 3D_Income_The Cape'!BL36</f>
        <v>0</v>
      </c>
      <c r="BM36" s="665">
        <f>'Schedule 3B_Income_Eastern'!BM36+'Schedule 3C_Income_Western'!BM36+'Schedule 3D_Income_The Cape'!BM36</f>
        <v>0</v>
      </c>
      <c r="BN36" s="665">
        <f>'Schedule 3B_Income_Eastern'!BN36+'Schedule 3C_Income_Western'!BN36+'Schedule 3D_Income_The Cape'!BN36</f>
        <v>0</v>
      </c>
      <c r="BO36" s="665">
        <f>'Schedule 3B_Income_Eastern'!BO36+'Schedule 3C_Income_Western'!BO36+'Schedule 3D_Income_The Cape'!BO36</f>
        <v>0</v>
      </c>
      <c r="BP36" s="665">
        <f>'Schedule 3B_Income_Eastern'!BP36+'Schedule 3C_Income_Western'!BP36+'Schedule 3D_Income_The Cape'!BP36</f>
        <v>0</v>
      </c>
      <c r="BQ36" s="665">
        <f>'Schedule 3B_Income_Eastern'!BQ36+'Schedule 3C_Income_Western'!BQ36+'Schedule 3D_Income_The Cape'!BQ36</f>
        <v>0</v>
      </c>
      <c r="BR36" s="665">
        <f>'Schedule 3B_Income_Eastern'!BR36+'Schedule 3C_Income_Western'!BR36+'Schedule 3D_Income_The Cape'!BR36</f>
        <v>0</v>
      </c>
      <c r="BS36" s="665">
        <f>'Schedule 3B_Income_Eastern'!BS36+'Schedule 3C_Income_Western'!BS36+'Schedule 3D_Income_The Cape'!BS36</f>
        <v>0</v>
      </c>
      <c r="BT36" s="665">
        <f>'Schedule 3B_Income_Eastern'!BT36+'Schedule 3C_Income_Western'!BT36+'Schedule 3D_Income_The Cape'!BT36</f>
        <v>0</v>
      </c>
      <c r="BU36" s="665">
        <f>'Schedule 3B_Income_Eastern'!BU36+'Schedule 3C_Income_Western'!BU36+'Schedule 3D_Income_The Cape'!BU36</f>
        <v>0</v>
      </c>
      <c r="BV36" s="225">
        <v>15</v>
      </c>
      <c r="BW36" s="665">
        <f>'Schedule 3B_Income_Eastern'!BW36+'Schedule 3C_Income_Western'!BW36+'Schedule 3D_Income_The Cape'!BW36</f>
        <v>86131.432292504818</v>
      </c>
      <c r="BX36" s="665">
        <f>'Schedule 3B_Income_Eastern'!BX36+'Schedule 3C_Income_Western'!BX36+'Schedule 3D_Income_The Cape'!BX36</f>
        <v>61132.668213110919</v>
      </c>
      <c r="BY36" s="665">
        <f>'Schedule 3B_Income_Eastern'!BY36+'Schedule 3C_Income_Western'!BY36+'Schedule 3D_Income_The Cape'!BY36</f>
        <v>62920.535795503136</v>
      </c>
      <c r="BZ36" s="665">
        <f>'Schedule 3B_Income_Eastern'!BZ36+'Schedule 3C_Income_Western'!BZ36+'Schedule 3D_Income_The Cape'!BZ36</f>
        <v>0</v>
      </c>
      <c r="CA36" s="665">
        <f>'Schedule 3B_Income_Eastern'!CA36+'Schedule 3C_Income_Western'!CA36+'Schedule 3D_Income_The Cape'!CA36</f>
        <v>210184.63630111888</v>
      </c>
      <c r="CB36" s="665">
        <f>'Schedule 3B_Income_Eastern'!CB36+'Schedule 3C_Income_Western'!CB36+'Schedule 3D_Income_The Cape'!CB36</f>
        <v>380523.91434264439</v>
      </c>
      <c r="CC36" s="665">
        <f>'Schedule 3B_Income_Eastern'!CC36+'Schedule 3C_Income_Western'!CC36+'Schedule 3D_Income_The Cape'!CC36</f>
        <v>422145.31606789608</v>
      </c>
      <c r="CD36" s="665">
        <f>'Schedule 3B_Income_Eastern'!CD36+'Schedule 3C_Income_Western'!CD36+'Schedule 3D_Income_The Cape'!CD36</f>
        <v>515878.34434516769</v>
      </c>
      <c r="CE36" s="665">
        <f>'Schedule 3B_Income_Eastern'!CE36+'Schedule 3C_Income_Western'!CE36+'Schedule 3D_Income_The Cape'!CE36</f>
        <v>0</v>
      </c>
      <c r="CF36" s="665">
        <f>'Schedule 3B_Income_Eastern'!CF36+'Schedule 3C_Income_Western'!CF36+'Schedule 3D_Income_The Cape'!CF36</f>
        <v>1318547.5747557082</v>
      </c>
      <c r="CG36" s="665">
        <f>'Schedule 3B_Income_Eastern'!CG36+'Schedule 3C_Income_Western'!CG36+'Schedule 3D_Income_The Cape'!CG36</f>
        <v>1528732.2110568273</v>
      </c>
      <c r="CH36" s="225">
        <v>15</v>
      </c>
      <c r="CI36" s="665">
        <f>'Schedule 3B_Income_Eastern'!CI36+'Schedule 3C_Income_Western'!CI36+'Schedule 3D_Income_The Cape'!CI36</f>
        <v>8663530.0410786774</v>
      </c>
      <c r="CJ36" s="665">
        <f>'Schedule 3B_Income_Eastern'!CJ36+'Schedule 3C_Income_Western'!CJ36+'Schedule 3D_Income_The Cape'!CJ36</f>
        <v>6857190.6093129665</v>
      </c>
      <c r="CK36" s="665">
        <f>'Schedule 3B_Income_Eastern'!CK36+'Schedule 3C_Income_Western'!CK36+'Schedule 3D_Income_The Cape'!CK36</f>
        <v>7289030.380220565</v>
      </c>
      <c r="CL36" s="665">
        <f>'Schedule 3B_Income_Eastern'!CL36+'Schedule 3C_Income_Western'!CL36+'Schedule 3D_Income_The Cape'!CL36</f>
        <v>0</v>
      </c>
      <c r="CM36" s="424">
        <f t="shared" si="13"/>
        <v>22809751.030612208</v>
      </c>
      <c r="CN36" s="665">
        <f>'Schedule 3B_Income_Eastern'!CN36+'Schedule 3C_Income_Western'!CN36+'Schedule 3D_Income_The Cape'!CN36</f>
        <v>40142277.018094383</v>
      </c>
      <c r="CO36" s="665">
        <f>'Schedule 3B_Income_Eastern'!CO36+'Schedule 3C_Income_Western'!CO36+'Schedule 3D_Income_The Cape'!CO36</f>
        <v>41537681.098139524</v>
      </c>
      <c r="CP36" s="665">
        <f>'Schedule 3B_Income_Eastern'!CP36+'Schedule 3C_Income_Western'!CP36+'Schedule 3D_Income_The Cape'!CP36</f>
        <v>44875491.146537453</v>
      </c>
      <c r="CQ36" s="665">
        <f>'Schedule 3B_Income_Eastern'!CQ36+'Schedule 3C_Income_Western'!CQ36+'Schedule 3D_Income_The Cape'!CQ36</f>
        <v>0</v>
      </c>
      <c r="CR36" s="424">
        <f t="shared" si="14"/>
        <v>126555449.26277137</v>
      </c>
      <c r="CS36" s="665">
        <f>'Schedule 3B_Income_Eastern'!CS36+'Schedule 3C_Income_Western'!CS36+'Schedule 3D_Income_The Cape'!CS36</f>
        <v>48805807.059173062</v>
      </c>
      <c r="CT36" s="665">
        <f>'Schedule 3B_Income_Eastern'!CT36+'Schedule 3C_Income_Western'!CT36+'Schedule 3D_Income_The Cape'!CT36</f>
        <v>48394871.707452498</v>
      </c>
      <c r="CU36" s="665">
        <f>'Schedule 3B_Income_Eastern'!CU36+'Schedule 3C_Income_Western'!CU36+'Schedule 3D_Income_The Cape'!CU36</f>
        <v>52164521.526758015</v>
      </c>
      <c r="CV36" s="665">
        <f>'Schedule 3B_Income_Eastern'!CV36+'Schedule 3C_Income_Western'!CV36+'Schedule 3D_Income_The Cape'!CV36</f>
        <v>0</v>
      </c>
      <c r="CW36" s="424">
        <f t="shared" si="15"/>
        <v>149365200.29338357</v>
      </c>
    </row>
    <row r="37" spans="1:101" ht="15.75" customHeight="1" x14ac:dyDescent="0.2">
      <c r="A37" s="85" t="s">
        <v>256</v>
      </c>
      <c r="B37" s="225">
        <v>16</v>
      </c>
      <c r="C37" s="665">
        <f>'Schedule 3B_Income_Eastern'!C37+'Schedule 3C_Income_Western'!C37+'Schedule 3D_Income_The Cape'!C37</f>
        <v>951738.09176704963</v>
      </c>
      <c r="D37" s="665">
        <f>'Schedule 3B_Income_Eastern'!D37+'Schedule 3C_Income_Western'!D37+'Schedule 3D_Income_The Cape'!D37</f>
        <v>650029.42506043089</v>
      </c>
      <c r="E37" s="665">
        <f>'Schedule 3B_Income_Eastern'!E37+'Schedule 3C_Income_Western'!E37+'Schedule 3D_Income_The Cape'!E37</f>
        <v>592224.49383932014</v>
      </c>
      <c r="F37" s="665">
        <f>'Schedule 3B_Income_Eastern'!F37+'Schedule 3C_Income_Western'!F37+'Schedule 3D_Income_The Cape'!F37</f>
        <v>0</v>
      </c>
      <c r="G37" s="665">
        <f>'Schedule 3B_Income_Eastern'!G37+'Schedule 3C_Income_Western'!G37+'Schedule 3D_Income_The Cape'!G37</f>
        <v>2193992.0106668007</v>
      </c>
      <c r="H37" s="665">
        <f>'Schedule 3B_Income_Eastern'!H37+'Schedule 3C_Income_Western'!H37+'Schedule 3D_Income_The Cape'!H37</f>
        <v>532717.44580244366</v>
      </c>
      <c r="I37" s="665">
        <f>'Schedule 3B_Income_Eastern'!I37+'Schedule 3C_Income_Western'!I37+'Schedule 3D_Income_The Cape'!I37</f>
        <v>436057.65447486809</v>
      </c>
      <c r="J37" s="665">
        <f>'Schedule 3B_Income_Eastern'!J37+'Schedule 3C_Income_Western'!J37+'Schedule 3D_Income_The Cape'!J37</f>
        <v>369378.95763601898</v>
      </c>
      <c r="K37" s="665">
        <f>'Schedule 3B_Income_Eastern'!K37+'Schedule 3C_Income_Western'!K37+'Schedule 3D_Income_The Cape'!K37</f>
        <v>0</v>
      </c>
      <c r="L37" s="665">
        <f>'Schedule 3B_Income_Eastern'!L37+'Schedule 3C_Income_Western'!L37+'Schedule 3D_Income_The Cape'!L37</f>
        <v>1338154.0579133306</v>
      </c>
      <c r="M37" s="665">
        <f>'Schedule 3B_Income_Eastern'!M37+'Schedule 3C_Income_Western'!M37+'Schedule 3D_Income_The Cape'!M37</f>
        <v>3532146.068580131</v>
      </c>
      <c r="N37" s="225">
        <v>16</v>
      </c>
      <c r="O37" s="665">
        <f>'Schedule 3B_Income_Eastern'!O37+'Schedule 3C_Income_Western'!O37+'Schedule 3D_Income_The Cape'!O37</f>
        <v>1506688.0110138752</v>
      </c>
      <c r="P37" s="665">
        <f>'Schedule 3B_Income_Eastern'!P37+'Schedule 3C_Income_Western'!P37+'Schedule 3D_Income_The Cape'!P37</f>
        <v>1309646.7664307328</v>
      </c>
      <c r="Q37" s="665">
        <f>'Schedule 3B_Income_Eastern'!Q37+'Schedule 3C_Income_Western'!Q37+'Schedule 3D_Income_The Cape'!Q37</f>
        <v>1447709.010694036</v>
      </c>
      <c r="R37" s="665">
        <f>'Schedule 3B_Income_Eastern'!R37+'Schedule 3C_Income_Western'!R37+'Schedule 3D_Income_The Cape'!R37</f>
        <v>0</v>
      </c>
      <c r="S37" s="665">
        <f>'Schedule 3B_Income_Eastern'!S37+'Schedule 3C_Income_Western'!S37+'Schedule 3D_Income_The Cape'!S37</f>
        <v>4264043.7881386429</v>
      </c>
      <c r="T37" s="665">
        <f>'Schedule 3B_Income_Eastern'!T37+'Schedule 3C_Income_Western'!T37+'Schedule 3D_Income_The Cape'!T37</f>
        <v>1245609.9012999013</v>
      </c>
      <c r="U37" s="665">
        <f>'Schedule 3B_Income_Eastern'!U37+'Schedule 3C_Income_Western'!U37+'Schedule 3D_Income_The Cape'!U37</f>
        <v>1422519.2429071462</v>
      </c>
      <c r="V37" s="665">
        <f>'Schedule 3B_Income_Eastern'!V37+'Schedule 3C_Income_Western'!V37+'Schedule 3D_Income_The Cape'!V37</f>
        <v>1536970.8230114686</v>
      </c>
      <c r="W37" s="665">
        <f>'Schedule 3B_Income_Eastern'!W37+'Schedule 3C_Income_Western'!W37+'Schedule 3D_Income_The Cape'!W37</f>
        <v>0</v>
      </c>
      <c r="X37" s="665">
        <f>'Schedule 3B_Income_Eastern'!X37+'Schedule 3C_Income_Western'!X37+'Schedule 3D_Income_The Cape'!X37</f>
        <v>4205099.9672185164</v>
      </c>
      <c r="Y37" s="665">
        <f>'Schedule 3B_Income_Eastern'!Y37+'Schedule 3C_Income_Western'!Y37+'Schedule 3D_Income_The Cape'!Y37</f>
        <v>8469143.7553571593</v>
      </c>
      <c r="Z37" s="225">
        <v>16</v>
      </c>
      <c r="AA37" s="665">
        <f>'Schedule 3B_Income_Eastern'!AA37+'Schedule 3C_Income_Western'!AA37+'Schedule 3D_Income_The Cape'!AA37</f>
        <v>776909.0810409023</v>
      </c>
      <c r="AB37" s="665">
        <f>'Schedule 3B_Income_Eastern'!AB37+'Schedule 3C_Income_Western'!AB37+'Schedule 3D_Income_The Cape'!AB37</f>
        <v>697684.83667825628</v>
      </c>
      <c r="AC37" s="665">
        <f>'Schedule 3B_Income_Eastern'!AC37+'Schedule 3C_Income_Western'!AC37+'Schedule 3D_Income_The Cape'!AC37</f>
        <v>1028899.4959262739</v>
      </c>
      <c r="AD37" s="665">
        <f>'Schedule 3B_Income_Eastern'!AD37+'Schedule 3C_Income_Western'!AD37+'Schedule 3D_Income_The Cape'!AD37</f>
        <v>0</v>
      </c>
      <c r="AE37" s="665">
        <f>'Schedule 3B_Income_Eastern'!AE37+'Schedule 3C_Income_Western'!AE37+'Schedule 3D_Income_The Cape'!AE37</f>
        <v>2503493.4136454323</v>
      </c>
      <c r="AF37" s="665">
        <f>'Schedule 3B_Income_Eastern'!AF37+'Schedule 3C_Income_Western'!AF37+'Schedule 3D_Income_The Cape'!AF37</f>
        <v>297999.53940631828</v>
      </c>
      <c r="AG37" s="665">
        <f>'Schedule 3B_Income_Eastern'!AG37+'Schedule 3C_Income_Western'!AG37+'Schedule 3D_Income_The Cape'!AG37</f>
        <v>368814.20088267571</v>
      </c>
      <c r="AH37" s="665">
        <f>'Schedule 3B_Income_Eastern'!AH37+'Schedule 3C_Income_Western'!AH37+'Schedule 3D_Income_The Cape'!AH37</f>
        <v>379055.98518208077</v>
      </c>
      <c r="AI37" s="665">
        <f>'Schedule 3B_Income_Eastern'!AI37+'Schedule 3C_Income_Western'!AI37+'Schedule 3D_Income_The Cape'!AI37</f>
        <v>0</v>
      </c>
      <c r="AJ37" s="665">
        <f>'Schedule 3B_Income_Eastern'!AJ37+'Schedule 3C_Income_Western'!AJ37+'Schedule 3D_Income_The Cape'!AJ37</f>
        <v>1045869.7254710747</v>
      </c>
      <c r="AK37" s="665">
        <f>'Schedule 3B_Income_Eastern'!AK37+'Schedule 3C_Income_Western'!AK37+'Schedule 3D_Income_The Cape'!AK37</f>
        <v>3549363.139116507</v>
      </c>
      <c r="AL37" s="225">
        <v>16</v>
      </c>
      <c r="AM37" s="665">
        <f>'Schedule 3B_Income_Eastern'!AM37+'Schedule 3C_Income_Western'!AM37+'Schedule 3D_Income_The Cape'!AM37</f>
        <v>7814263.178120357</v>
      </c>
      <c r="AN37" s="665">
        <f>'Schedule 3B_Income_Eastern'!AN37+'Schedule 3C_Income_Western'!AN37+'Schedule 3D_Income_The Cape'!AN37</f>
        <v>7766625.7522912221</v>
      </c>
      <c r="AO37" s="665">
        <f>'Schedule 3B_Income_Eastern'!AO37+'Schedule 3C_Income_Western'!AO37+'Schedule 3D_Income_The Cape'!AO37</f>
        <v>8406822.7744922247</v>
      </c>
      <c r="AP37" s="665">
        <f>'Schedule 3B_Income_Eastern'!AP37+'Schedule 3C_Income_Western'!AP37+'Schedule 3D_Income_The Cape'!AP37</f>
        <v>0</v>
      </c>
      <c r="AQ37" s="665">
        <f>'Schedule 3B_Income_Eastern'!AQ37+'Schedule 3C_Income_Western'!AQ37+'Schedule 3D_Income_The Cape'!AQ37</f>
        <v>23987711.7049038</v>
      </c>
      <c r="AR37" s="665">
        <f>'Schedule 3B_Income_Eastern'!AR37+'Schedule 3C_Income_Western'!AR37+'Schedule 3D_Income_The Cape'!AR37</f>
        <v>5197028.1884649741</v>
      </c>
      <c r="AS37" s="665">
        <f>'Schedule 3B_Income_Eastern'!AS37+'Schedule 3C_Income_Western'!AS37+'Schedule 3D_Income_The Cape'!AS37</f>
        <v>5786213.5648314934</v>
      </c>
      <c r="AT37" s="665">
        <f>'Schedule 3B_Income_Eastern'!AT37+'Schedule 3C_Income_Western'!AT37+'Schedule 3D_Income_The Cape'!AT37</f>
        <v>6291471.5887586931</v>
      </c>
      <c r="AU37" s="665">
        <f>'Schedule 3B_Income_Eastern'!AU37+'Schedule 3C_Income_Western'!AU37+'Schedule 3D_Income_The Cape'!AU37</f>
        <v>0</v>
      </c>
      <c r="AV37" s="665">
        <f>'Schedule 3B_Income_Eastern'!AV37+'Schedule 3C_Income_Western'!AV37+'Schedule 3D_Income_The Cape'!AV37</f>
        <v>17274713.342055161</v>
      </c>
      <c r="AW37" s="665">
        <f>'Schedule 3B_Income_Eastern'!AW37+'Schedule 3C_Income_Western'!AW37+'Schedule 3D_Income_The Cape'!AW37</f>
        <v>41262425.046958968</v>
      </c>
      <c r="AX37" s="225">
        <v>16</v>
      </c>
      <c r="AY37" s="665">
        <f>'Schedule 3B_Income_Eastern'!AY37+'Schedule 3C_Income_Western'!AY37+'Schedule 3D_Income_The Cape'!AY37</f>
        <v>20812.134506279737</v>
      </c>
      <c r="AZ37" s="665">
        <f>'Schedule 3B_Income_Eastern'!AZ37+'Schedule 3C_Income_Western'!AZ37+'Schedule 3D_Income_The Cape'!AZ37</f>
        <v>18936.432210105155</v>
      </c>
      <c r="BA37" s="665">
        <f>'Schedule 3B_Income_Eastern'!BA37+'Schedule 3C_Income_Western'!BA37+'Schedule 3D_Income_The Cape'!BA37</f>
        <v>19077.873329021411</v>
      </c>
      <c r="BB37" s="665">
        <f>'Schedule 3B_Income_Eastern'!BB37+'Schedule 3C_Income_Western'!BB37+'Schedule 3D_Income_The Cape'!BB37</f>
        <v>0</v>
      </c>
      <c r="BC37" s="665">
        <f>'Schedule 3B_Income_Eastern'!BC37+'Schedule 3C_Income_Western'!BC37+'Schedule 3D_Income_The Cape'!BC37</f>
        <v>58826.440045406307</v>
      </c>
      <c r="BD37" s="665">
        <f>'Schedule 3B_Income_Eastern'!BD37+'Schedule 3C_Income_Western'!BD37+'Schedule 3D_Income_The Cape'!BD37</f>
        <v>34670.334188862893</v>
      </c>
      <c r="BE37" s="665">
        <f>'Schedule 3B_Income_Eastern'!BE37+'Schedule 3C_Income_Western'!BE37+'Schedule 3D_Income_The Cape'!BE37</f>
        <v>47190.26081601208</v>
      </c>
      <c r="BF37" s="665">
        <f>'Schedule 3B_Income_Eastern'!BF37+'Schedule 3C_Income_Western'!BF37+'Schedule 3D_Income_The Cape'!BF37</f>
        <v>39349.10691359108</v>
      </c>
      <c r="BG37" s="665">
        <f>'Schedule 3B_Income_Eastern'!BG37+'Schedule 3C_Income_Western'!BG37+'Schedule 3D_Income_The Cape'!BG37</f>
        <v>0</v>
      </c>
      <c r="BH37" s="665">
        <f>'Schedule 3B_Income_Eastern'!BH37+'Schedule 3C_Income_Western'!BH37+'Schedule 3D_Income_The Cape'!BH37</f>
        <v>121209.70191846606</v>
      </c>
      <c r="BI37" s="665">
        <f>'Schedule 3B_Income_Eastern'!BI37+'Schedule 3C_Income_Western'!BI37+'Schedule 3D_Income_The Cape'!BI37</f>
        <v>180036.14196387236</v>
      </c>
      <c r="BJ37" s="225">
        <v>16</v>
      </c>
      <c r="BK37" s="665">
        <f>'Schedule 3B_Income_Eastern'!BK37+'Schedule 3C_Income_Western'!BK37+'Schedule 3D_Income_The Cape'!BK37</f>
        <v>0</v>
      </c>
      <c r="BL37" s="665">
        <f>'Schedule 3B_Income_Eastern'!BL37+'Schedule 3C_Income_Western'!BL37+'Schedule 3D_Income_The Cape'!BL37</f>
        <v>0</v>
      </c>
      <c r="BM37" s="665">
        <f>'Schedule 3B_Income_Eastern'!BM37+'Schedule 3C_Income_Western'!BM37+'Schedule 3D_Income_The Cape'!BM37</f>
        <v>0</v>
      </c>
      <c r="BN37" s="665">
        <f>'Schedule 3B_Income_Eastern'!BN37+'Schedule 3C_Income_Western'!BN37+'Schedule 3D_Income_The Cape'!BN37</f>
        <v>0</v>
      </c>
      <c r="BO37" s="665">
        <f>'Schedule 3B_Income_Eastern'!BO37+'Schedule 3C_Income_Western'!BO37+'Schedule 3D_Income_The Cape'!BO37</f>
        <v>0</v>
      </c>
      <c r="BP37" s="665">
        <f>'Schedule 3B_Income_Eastern'!BP37+'Schedule 3C_Income_Western'!BP37+'Schedule 3D_Income_The Cape'!BP37</f>
        <v>0</v>
      </c>
      <c r="BQ37" s="665">
        <f>'Schedule 3B_Income_Eastern'!BQ37+'Schedule 3C_Income_Western'!BQ37+'Schedule 3D_Income_The Cape'!BQ37</f>
        <v>0</v>
      </c>
      <c r="BR37" s="665">
        <f>'Schedule 3B_Income_Eastern'!BR37+'Schedule 3C_Income_Western'!BR37+'Schedule 3D_Income_The Cape'!BR37</f>
        <v>0</v>
      </c>
      <c r="BS37" s="665">
        <f>'Schedule 3B_Income_Eastern'!BS37+'Schedule 3C_Income_Western'!BS37+'Schedule 3D_Income_The Cape'!BS37</f>
        <v>0</v>
      </c>
      <c r="BT37" s="665">
        <f>'Schedule 3B_Income_Eastern'!BT37+'Schedule 3C_Income_Western'!BT37+'Schedule 3D_Income_The Cape'!BT37</f>
        <v>0</v>
      </c>
      <c r="BU37" s="665">
        <f>'Schedule 3B_Income_Eastern'!BU37+'Schedule 3C_Income_Western'!BU37+'Schedule 3D_Income_The Cape'!BU37</f>
        <v>0</v>
      </c>
      <c r="BV37" s="225">
        <v>16</v>
      </c>
      <c r="BW37" s="665">
        <f>'Schedule 3B_Income_Eastern'!BW37+'Schedule 3C_Income_Western'!BW37+'Schedule 3D_Income_The Cape'!BW37</f>
        <v>49558.595176046729</v>
      </c>
      <c r="BX37" s="665">
        <f>'Schedule 3B_Income_Eastern'!BX37+'Schedule 3C_Income_Western'!BX37+'Schedule 3D_Income_The Cape'!BX37</f>
        <v>39194.172610011308</v>
      </c>
      <c r="BY37" s="665">
        <f>'Schedule 3B_Income_Eastern'!BY37+'Schedule 3C_Income_Western'!BY37+'Schedule 3D_Income_The Cape'!BY37</f>
        <v>92854.515499193338</v>
      </c>
      <c r="BZ37" s="665">
        <f>'Schedule 3B_Income_Eastern'!BZ37+'Schedule 3C_Income_Western'!BZ37+'Schedule 3D_Income_The Cape'!BZ37</f>
        <v>0</v>
      </c>
      <c r="CA37" s="665">
        <f>'Schedule 3B_Income_Eastern'!CA37+'Schedule 3C_Income_Western'!CA37+'Schedule 3D_Income_The Cape'!CA37</f>
        <v>181607.28328525138</v>
      </c>
      <c r="CB37" s="665">
        <f>'Schedule 3B_Income_Eastern'!CB37+'Schedule 3C_Income_Western'!CB37+'Schedule 3D_Income_The Cape'!CB37</f>
        <v>45378.994031046008</v>
      </c>
      <c r="CC37" s="665">
        <f>'Schedule 3B_Income_Eastern'!CC37+'Schedule 3C_Income_Western'!CC37+'Schedule 3D_Income_The Cape'!CC37</f>
        <v>66081.179397033527</v>
      </c>
      <c r="CD37" s="665">
        <f>'Schedule 3B_Income_Eastern'!CD37+'Schedule 3C_Income_Western'!CD37+'Schedule 3D_Income_The Cape'!CD37</f>
        <v>70850.411124736143</v>
      </c>
      <c r="CE37" s="665">
        <f>'Schedule 3B_Income_Eastern'!CE37+'Schedule 3C_Income_Western'!CE37+'Schedule 3D_Income_The Cape'!CE37</f>
        <v>0</v>
      </c>
      <c r="CF37" s="665">
        <f>'Schedule 3B_Income_Eastern'!CF37+'Schedule 3C_Income_Western'!CF37+'Schedule 3D_Income_The Cape'!CF37</f>
        <v>182310.58455281565</v>
      </c>
      <c r="CG37" s="665">
        <f>'Schedule 3B_Income_Eastern'!CG37+'Schedule 3C_Income_Western'!CG37+'Schedule 3D_Income_The Cape'!CG37</f>
        <v>363917.867838067</v>
      </c>
      <c r="CH37" s="225">
        <v>16</v>
      </c>
      <c r="CI37" s="665">
        <f>'Schedule 3B_Income_Eastern'!CI37+'Schedule 3C_Income_Western'!CI37+'Schedule 3D_Income_The Cape'!CI37</f>
        <v>11119969.091624511</v>
      </c>
      <c r="CJ37" s="665">
        <f>'Schedule 3B_Income_Eastern'!CJ37+'Schedule 3C_Income_Western'!CJ37+'Schedule 3D_Income_The Cape'!CJ37</f>
        <v>10482117.385280758</v>
      </c>
      <c r="CK37" s="665">
        <f>'Schedule 3B_Income_Eastern'!CK37+'Schedule 3C_Income_Western'!CK37+'Schedule 3D_Income_The Cape'!CK37</f>
        <v>11587588.163780069</v>
      </c>
      <c r="CL37" s="665">
        <f>'Schedule 3B_Income_Eastern'!CL37+'Schedule 3C_Income_Western'!CL37+'Schedule 3D_Income_The Cape'!CL37</f>
        <v>0</v>
      </c>
      <c r="CM37" s="424">
        <f t="shared" si="13"/>
        <v>33189674.640685342</v>
      </c>
      <c r="CN37" s="665">
        <f>'Schedule 3B_Income_Eastern'!CN37+'Schedule 3C_Income_Western'!CN37+'Schedule 3D_Income_The Cape'!CN37</f>
        <v>7353404.4031935455</v>
      </c>
      <c r="CO37" s="665">
        <f>'Schedule 3B_Income_Eastern'!CO37+'Schedule 3C_Income_Western'!CO37+'Schedule 3D_Income_The Cape'!CO37</f>
        <v>8126876.103309229</v>
      </c>
      <c r="CP37" s="665">
        <f>'Schedule 3B_Income_Eastern'!CP37+'Schedule 3C_Income_Western'!CP37+'Schedule 3D_Income_The Cape'!CP37</f>
        <v>8687076.8726265896</v>
      </c>
      <c r="CQ37" s="665">
        <f>'Schedule 3B_Income_Eastern'!CQ37+'Schedule 3C_Income_Western'!CQ37+'Schedule 3D_Income_The Cape'!CQ37</f>
        <v>0</v>
      </c>
      <c r="CR37" s="424">
        <f t="shared" si="14"/>
        <v>24167357.379129365</v>
      </c>
      <c r="CS37" s="665">
        <f>'Schedule 3B_Income_Eastern'!CS37+'Schedule 3C_Income_Western'!CS37+'Schedule 3D_Income_The Cape'!CS37</f>
        <v>18473373.494818058</v>
      </c>
      <c r="CT37" s="665">
        <f>'Schedule 3B_Income_Eastern'!CT37+'Schedule 3C_Income_Western'!CT37+'Schedule 3D_Income_The Cape'!CT37</f>
        <v>18608993.488589987</v>
      </c>
      <c r="CU37" s="665">
        <f>'Schedule 3B_Income_Eastern'!CU37+'Schedule 3C_Income_Western'!CU37+'Schedule 3D_Income_The Cape'!CU37</f>
        <v>20274665.036406659</v>
      </c>
      <c r="CV37" s="665">
        <f>'Schedule 3B_Income_Eastern'!CV37+'Schedule 3C_Income_Western'!CV37+'Schedule 3D_Income_The Cape'!CV37</f>
        <v>0</v>
      </c>
      <c r="CW37" s="424">
        <f t="shared" si="15"/>
        <v>57357032.019814707</v>
      </c>
    </row>
    <row r="38" spans="1:101" ht="15.75" customHeight="1" x14ac:dyDescent="0.2">
      <c r="A38" s="85" t="s">
        <v>217</v>
      </c>
      <c r="B38" s="225">
        <v>17</v>
      </c>
      <c r="C38" s="665">
        <f>'Schedule 3B_Income_Eastern'!C38+'Schedule 3C_Income_Western'!C38+'Schedule 3D_Income_The Cape'!C38</f>
        <v>710717.9171598946</v>
      </c>
      <c r="D38" s="665">
        <f>'Schedule 3B_Income_Eastern'!D38+'Schedule 3C_Income_Western'!D38+'Schedule 3D_Income_The Cape'!D38</f>
        <v>383451.40559659526</v>
      </c>
      <c r="E38" s="665">
        <f>'Schedule 3B_Income_Eastern'!E38+'Schedule 3C_Income_Western'!E38+'Schedule 3D_Income_The Cape'!E38</f>
        <v>346668.77630682319</v>
      </c>
      <c r="F38" s="665">
        <f>'Schedule 3B_Income_Eastern'!F38+'Schedule 3C_Income_Western'!F38+'Schedule 3D_Income_The Cape'!F38</f>
        <v>0</v>
      </c>
      <c r="G38" s="665">
        <f>'Schedule 3B_Income_Eastern'!G38+'Schedule 3C_Income_Western'!G38+'Schedule 3D_Income_The Cape'!G38</f>
        <v>1440838.0990633131</v>
      </c>
      <c r="H38" s="665">
        <f>'Schedule 3B_Income_Eastern'!H38+'Schedule 3C_Income_Western'!H38+'Schedule 3D_Income_The Cape'!H38</f>
        <v>2231488.9882542337</v>
      </c>
      <c r="I38" s="665">
        <f>'Schedule 3B_Income_Eastern'!I38+'Schedule 3C_Income_Western'!I38+'Schedule 3D_Income_The Cape'!I38</f>
        <v>1924184.003316296</v>
      </c>
      <c r="J38" s="665">
        <f>'Schedule 3B_Income_Eastern'!J38+'Schedule 3C_Income_Western'!J38+'Schedule 3D_Income_The Cape'!J38</f>
        <v>1780587.1614842946</v>
      </c>
      <c r="K38" s="665">
        <f>'Schedule 3B_Income_Eastern'!K38+'Schedule 3C_Income_Western'!K38+'Schedule 3D_Income_The Cape'!K38</f>
        <v>0</v>
      </c>
      <c r="L38" s="665">
        <f>'Schedule 3B_Income_Eastern'!L38+'Schedule 3C_Income_Western'!L38+'Schedule 3D_Income_The Cape'!L38</f>
        <v>5936260.1530548241</v>
      </c>
      <c r="M38" s="665">
        <f>'Schedule 3B_Income_Eastern'!M38+'Schedule 3C_Income_Western'!M38+'Schedule 3D_Income_The Cape'!M38</f>
        <v>7377098.2521181367</v>
      </c>
      <c r="N38" s="225">
        <v>17</v>
      </c>
      <c r="O38" s="665">
        <f>'Schedule 3B_Income_Eastern'!O38+'Schedule 3C_Income_Western'!O38+'Schedule 3D_Income_The Cape'!O38</f>
        <v>891714.87043769483</v>
      </c>
      <c r="P38" s="665">
        <f>'Schedule 3B_Income_Eastern'!P38+'Schedule 3C_Income_Western'!P38+'Schedule 3D_Income_The Cape'!P38</f>
        <v>549158.50597690151</v>
      </c>
      <c r="Q38" s="665">
        <f>'Schedule 3B_Income_Eastern'!Q38+'Schedule 3C_Income_Western'!Q38+'Schedule 3D_Income_The Cape'!Q38</f>
        <v>577164.96588744223</v>
      </c>
      <c r="R38" s="665">
        <f>'Schedule 3B_Income_Eastern'!R38+'Schedule 3C_Income_Western'!R38+'Schedule 3D_Income_The Cape'!R38</f>
        <v>0</v>
      </c>
      <c r="S38" s="665">
        <f>'Schedule 3B_Income_Eastern'!S38+'Schedule 3C_Income_Western'!S38+'Schedule 3D_Income_The Cape'!S38</f>
        <v>2018038.3423020386</v>
      </c>
      <c r="T38" s="665">
        <f>'Schedule 3B_Income_Eastern'!T38+'Schedule 3C_Income_Western'!T38+'Schedule 3D_Income_The Cape'!T38</f>
        <v>2227693.9461708991</v>
      </c>
      <c r="U38" s="665">
        <f>'Schedule 3B_Income_Eastern'!U38+'Schedule 3C_Income_Western'!U38+'Schedule 3D_Income_The Cape'!U38</f>
        <v>2405031.610765093</v>
      </c>
      <c r="V38" s="665">
        <f>'Schedule 3B_Income_Eastern'!V38+'Schedule 3C_Income_Western'!V38+'Schedule 3D_Income_The Cape'!V38</f>
        <v>2510043.9390616752</v>
      </c>
      <c r="W38" s="665">
        <f>'Schedule 3B_Income_Eastern'!W38+'Schedule 3C_Income_Western'!W38+'Schedule 3D_Income_The Cape'!W38</f>
        <v>0</v>
      </c>
      <c r="X38" s="665">
        <f>'Schedule 3B_Income_Eastern'!X38+'Schedule 3C_Income_Western'!X38+'Schedule 3D_Income_The Cape'!X38</f>
        <v>7142769.4959976673</v>
      </c>
      <c r="Y38" s="665">
        <f>'Schedule 3B_Income_Eastern'!Y38+'Schedule 3C_Income_Western'!Y38+'Schedule 3D_Income_The Cape'!Y38</f>
        <v>9160807.8382997066</v>
      </c>
      <c r="Z38" s="225">
        <v>17</v>
      </c>
      <c r="AA38" s="665">
        <f>'Schedule 3B_Income_Eastern'!AA38+'Schedule 3C_Income_Western'!AA38+'Schedule 3D_Income_The Cape'!AA38</f>
        <v>153883.85904936134</v>
      </c>
      <c r="AB38" s="665">
        <f>'Schedule 3B_Income_Eastern'!AB38+'Schedule 3C_Income_Western'!AB38+'Schedule 3D_Income_The Cape'!AB38</f>
        <v>95674.252328928094</v>
      </c>
      <c r="AC38" s="665">
        <f>'Schedule 3B_Income_Eastern'!AC38+'Schedule 3C_Income_Western'!AC38+'Schedule 3D_Income_The Cape'!AC38</f>
        <v>101458.18932253802</v>
      </c>
      <c r="AD38" s="665">
        <f>'Schedule 3B_Income_Eastern'!AD38+'Schedule 3C_Income_Western'!AD38+'Schedule 3D_Income_The Cape'!AD38</f>
        <v>0</v>
      </c>
      <c r="AE38" s="665">
        <f>'Schedule 3B_Income_Eastern'!AE38+'Schedule 3C_Income_Western'!AE38+'Schedule 3D_Income_The Cape'!AE38</f>
        <v>351016.30070082744</v>
      </c>
      <c r="AF38" s="665">
        <f>'Schedule 3B_Income_Eastern'!AF38+'Schedule 3C_Income_Western'!AF38+'Schedule 3D_Income_The Cape'!AF38</f>
        <v>478029.11872267211</v>
      </c>
      <c r="AG38" s="665">
        <f>'Schedule 3B_Income_Eastern'!AG38+'Schedule 3C_Income_Western'!AG38+'Schedule 3D_Income_The Cape'!AG38</f>
        <v>506456.29355745297</v>
      </c>
      <c r="AH38" s="665">
        <f>'Schedule 3B_Income_Eastern'!AH38+'Schedule 3C_Income_Western'!AH38+'Schedule 3D_Income_The Cape'!AH38</f>
        <v>557781.80388571392</v>
      </c>
      <c r="AI38" s="665">
        <f>'Schedule 3B_Income_Eastern'!AI38+'Schedule 3C_Income_Western'!AI38+'Schedule 3D_Income_The Cape'!AI38</f>
        <v>0</v>
      </c>
      <c r="AJ38" s="665">
        <f>'Schedule 3B_Income_Eastern'!AJ38+'Schedule 3C_Income_Western'!AJ38+'Schedule 3D_Income_The Cape'!AJ38</f>
        <v>1542267.2161658388</v>
      </c>
      <c r="AK38" s="665">
        <f>'Schedule 3B_Income_Eastern'!AK38+'Schedule 3C_Income_Western'!AK38+'Schedule 3D_Income_The Cape'!AK38</f>
        <v>1893283.5168666663</v>
      </c>
      <c r="AL38" s="225">
        <v>17</v>
      </c>
      <c r="AM38" s="665">
        <f>'Schedule 3B_Income_Eastern'!AM38+'Schedule 3C_Income_Western'!AM38+'Schedule 3D_Income_The Cape'!AM38</f>
        <v>3984940.4199652518</v>
      </c>
      <c r="AN38" s="665">
        <f>'Schedule 3B_Income_Eastern'!AN38+'Schedule 3C_Income_Western'!AN38+'Schedule 3D_Income_The Cape'!AN38</f>
        <v>2941292.592354218</v>
      </c>
      <c r="AO38" s="665">
        <f>'Schedule 3B_Income_Eastern'!AO38+'Schedule 3C_Income_Western'!AO38+'Schedule 3D_Income_The Cape'!AO38</f>
        <v>3250806.4776213793</v>
      </c>
      <c r="AP38" s="665">
        <f>'Schedule 3B_Income_Eastern'!AP38+'Schedule 3C_Income_Western'!AP38+'Schedule 3D_Income_The Cape'!AP38</f>
        <v>0</v>
      </c>
      <c r="AQ38" s="665">
        <f>'Schedule 3B_Income_Eastern'!AQ38+'Schedule 3C_Income_Western'!AQ38+'Schedule 3D_Income_The Cape'!AQ38</f>
        <v>10177039.48994085</v>
      </c>
      <c r="AR38" s="665">
        <f>'Schedule 3B_Income_Eastern'!AR38+'Schedule 3C_Income_Western'!AR38+'Schedule 3D_Income_The Cape'!AR38</f>
        <v>13340423.095149457</v>
      </c>
      <c r="AS38" s="665">
        <f>'Schedule 3B_Income_Eastern'!AS38+'Schedule 3C_Income_Western'!AS38+'Schedule 3D_Income_The Cape'!AS38</f>
        <v>14212743.390628109</v>
      </c>
      <c r="AT38" s="665">
        <f>'Schedule 3B_Income_Eastern'!AT38+'Schedule 3C_Income_Western'!AT38+'Schedule 3D_Income_The Cape'!AT38</f>
        <v>15693779.402370742</v>
      </c>
      <c r="AU38" s="665">
        <f>'Schedule 3B_Income_Eastern'!AU38+'Schedule 3C_Income_Western'!AU38+'Schedule 3D_Income_The Cape'!AU38</f>
        <v>0</v>
      </c>
      <c r="AV38" s="665">
        <f>'Schedule 3B_Income_Eastern'!AV38+'Schedule 3C_Income_Western'!AV38+'Schedule 3D_Income_The Cape'!AV38</f>
        <v>43246945.8881483</v>
      </c>
      <c r="AW38" s="665">
        <f>'Schedule 3B_Income_Eastern'!AW38+'Schedule 3C_Income_Western'!AW38+'Schedule 3D_Income_The Cape'!AW38</f>
        <v>53423985.378089145</v>
      </c>
      <c r="AX38" s="225">
        <v>17</v>
      </c>
      <c r="AY38" s="665">
        <f>'Schedule 3B_Income_Eastern'!AY38+'Schedule 3C_Income_Western'!AY38+'Schedule 3D_Income_The Cape'!AY38</f>
        <v>61686.412354158834</v>
      </c>
      <c r="AZ38" s="665">
        <f>'Schedule 3B_Income_Eastern'!AZ38+'Schedule 3C_Income_Western'!AZ38+'Schedule 3D_Income_The Cape'!AZ38</f>
        <v>55083.106477583591</v>
      </c>
      <c r="BA38" s="665">
        <f>'Schedule 3B_Income_Eastern'!BA38+'Schedule 3C_Income_Western'!BA38+'Schedule 3D_Income_The Cape'!BA38</f>
        <v>63890.333469148834</v>
      </c>
      <c r="BB38" s="665">
        <f>'Schedule 3B_Income_Eastern'!BB38+'Schedule 3C_Income_Western'!BB38+'Schedule 3D_Income_The Cape'!BB38</f>
        <v>0</v>
      </c>
      <c r="BC38" s="665">
        <f>'Schedule 3B_Income_Eastern'!BC38+'Schedule 3C_Income_Western'!BC38+'Schedule 3D_Income_The Cape'!BC38</f>
        <v>180659.85230089125</v>
      </c>
      <c r="BD38" s="665">
        <f>'Schedule 3B_Income_Eastern'!BD38+'Schedule 3C_Income_Western'!BD38+'Schedule 3D_Income_The Cape'!BD38</f>
        <v>258955.19134781553</v>
      </c>
      <c r="BE38" s="665">
        <f>'Schedule 3B_Income_Eastern'!BE38+'Schedule 3C_Income_Western'!BE38+'Schedule 3D_Income_The Cape'!BE38</f>
        <v>262532.73141826206</v>
      </c>
      <c r="BF38" s="665">
        <f>'Schedule 3B_Income_Eastern'!BF38+'Schedule 3C_Income_Western'!BF38+'Schedule 3D_Income_The Cape'!BF38</f>
        <v>288736.27451179503</v>
      </c>
      <c r="BG38" s="665">
        <f>'Schedule 3B_Income_Eastern'!BG38+'Schedule 3C_Income_Western'!BG38+'Schedule 3D_Income_The Cape'!BG38</f>
        <v>0</v>
      </c>
      <c r="BH38" s="665">
        <f>'Schedule 3B_Income_Eastern'!BH38+'Schedule 3C_Income_Western'!BH38+'Schedule 3D_Income_The Cape'!BH38</f>
        <v>810224.19727787259</v>
      </c>
      <c r="BI38" s="665">
        <f>'Schedule 3B_Income_Eastern'!BI38+'Schedule 3C_Income_Western'!BI38+'Schedule 3D_Income_The Cape'!BI38</f>
        <v>990884.04957876389</v>
      </c>
      <c r="BJ38" s="225">
        <v>17</v>
      </c>
      <c r="BK38" s="665">
        <f>'Schedule 3B_Income_Eastern'!BK38+'Schedule 3C_Income_Western'!BK38+'Schedule 3D_Income_The Cape'!BK38</f>
        <v>0</v>
      </c>
      <c r="BL38" s="665">
        <f>'Schedule 3B_Income_Eastern'!BL38+'Schedule 3C_Income_Western'!BL38+'Schedule 3D_Income_The Cape'!BL38</f>
        <v>0</v>
      </c>
      <c r="BM38" s="665">
        <f>'Schedule 3B_Income_Eastern'!BM38+'Schedule 3C_Income_Western'!BM38+'Schedule 3D_Income_The Cape'!BM38</f>
        <v>0</v>
      </c>
      <c r="BN38" s="665">
        <f>'Schedule 3B_Income_Eastern'!BN38+'Schedule 3C_Income_Western'!BN38+'Schedule 3D_Income_The Cape'!BN38</f>
        <v>0</v>
      </c>
      <c r="BO38" s="665">
        <f>'Schedule 3B_Income_Eastern'!BO38+'Schedule 3C_Income_Western'!BO38+'Schedule 3D_Income_The Cape'!BO38</f>
        <v>0</v>
      </c>
      <c r="BP38" s="665">
        <f>'Schedule 3B_Income_Eastern'!BP38+'Schedule 3C_Income_Western'!BP38+'Schedule 3D_Income_The Cape'!BP38</f>
        <v>0</v>
      </c>
      <c r="BQ38" s="665">
        <f>'Schedule 3B_Income_Eastern'!BQ38+'Schedule 3C_Income_Western'!BQ38+'Schedule 3D_Income_The Cape'!BQ38</f>
        <v>0</v>
      </c>
      <c r="BR38" s="665">
        <f>'Schedule 3B_Income_Eastern'!BR38+'Schedule 3C_Income_Western'!BR38+'Schedule 3D_Income_The Cape'!BR38</f>
        <v>0</v>
      </c>
      <c r="BS38" s="665">
        <f>'Schedule 3B_Income_Eastern'!BS38+'Schedule 3C_Income_Western'!BS38+'Schedule 3D_Income_The Cape'!BS38</f>
        <v>0</v>
      </c>
      <c r="BT38" s="665">
        <f>'Schedule 3B_Income_Eastern'!BT38+'Schedule 3C_Income_Western'!BT38+'Schedule 3D_Income_The Cape'!BT38</f>
        <v>0</v>
      </c>
      <c r="BU38" s="665">
        <f>'Schedule 3B_Income_Eastern'!BU38+'Schedule 3C_Income_Western'!BU38+'Schedule 3D_Income_The Cape'!BU38</f>
        <v>0</v>
      </c>
      <c r="BV38" s="225">
        <v>17</v>
      </c>
      <c r="BW38" s="665">
        <f>'Schedule 3B_Income_Eastern'!BW38+'Schedule 3C_Income_Western'!BW38+'Schedule 3D_Income_The Cape'!BW38</f>
        <v>104025.04787067667</v>
      </c>
      <c r="BX38" s="665">
        <f>'Schedule 3B_Income_Eastern'!BX38+'Schedule 3C_Income_Western'!BX38+'Schedule 3D_Income_The Cape'!BX38</f>
        <v>68303.922961703734</v>
      </c>
      <c r="BY38" s="665">
        <f>'Schedule 3B_Income_Eastern'!BY38+'Schedule 3C_Income_Western'!BY38+'Schedule 3D_Income_The Cape'!BY38</f>
        <v>63298.820983621015</v>
      </c>
      <c r="BZ38" s="665">
        <f>'Schedule 3B_Income_Eastern'!BZ38+'Schedule 3C_Income_Western'!BZ38+'Schedule 3D_Income_The Cape'!BZ38</f>
        <v>0</v>
      </c>
      <c r="CA38" s="665">
        <f>'Schedule 3B_Income_Eastern'!CA38+'Schedule 3C_Income_Western'!CA38+'Schedule 3D_Income_The Cape'!CA38</f>
        <v>235627.79181600141</v>
      </c>
      <c r="CB38" s="665">
        <f>'Schedule 3B_Income_Eastern'!CB38+'Schedule 3C_Income_Western'!CB38+'Schedule 3D_Income_The Cape'!CB38</f>
        <v>500010.92095417384</v>
      </c>
      <c r="CC38" s="665">
        <f>'Schedule 3B_Income_Eastern'!CC38+'Schedule 3C_Income_Western'!CC38+'Schedule 3D_Income_The Cape'!CC38</f>
        <v>558465.56993473705</v>
      </c>
      <c r="CD38" s="665">
        <f>'Schedule 3B_Income_Eastern'!CD38+'Schedule 3C_Income_Western'!CD38+'Schedule 3D_Income_The Cape'!CD38</f>
        <v>585033.76811632491</v>
      </c>
      <c r="CE38" s="665">
        <f>'Schedule 3B_Income_Eastern'!CE38+'Schedule 3C_Income_Western'!CE38+'Schedule 3D_Income_The Cape'!CE38</f>
        <v>0</v>
      </c>
      <c r="CF38" s="665">
        <f>'Schedule 3B_Income_Eastern'!CF38+'Schedule 3C_Income_Western'!CF38+'Schedule 3D_Income_The Cape'!CF38</f>
        <v>1643510.2590052357</v>
      </c>
      <c r="CG38" s="665">
        <f>'Schedule 3B_Income_Eastern'!CG38+'Schedule 3C_Income_Western'!CG38+'Schedule 3D_Income_The Cape'!CG38</f>
        <v>1879138.050821237</v>
      </c>
      <c r="CH38" s="225">
        <v>17</v>
      </c>
      <c r="CI38" s="665">
        <f>'Schedule 3B_Income_Eastern'!CI38+'Schedule 3C_Income_Western'!CI38+'Schedule 3D_Income_The Cape'!CI38</f>
        <v>5906968.5268370388</v>
      </c>
      <c r="CJ38" s="665">
        <f>'Schedule 3B_Income_Eastern'!CJ38+'Schedule 3C_Income_Western'!CJ38+'Schedule 3D_Income_The Cape'!CJ38</f>
        <v>4092963.78569593</v>
      </c>
      <c r="CK38" s="665">
        <f>'Schedule 3B_Income_Eastern'!CK38+'Schedule 3C_Income_Western'!CK38+'Schedule 3D_Income_The Cape'!CK38</f>
        <v>4403287.5635909531</v>
      </c>
      <c r="CL38" s="665">
        <f>'Schedule 3B_Income_Eastern'!CL38+'Schedule 3C_Income_Western'!CL38+'Schedule 3D_Income_The Cape'!CL38</f>
        <v>0</v>
      </c>
      <c r="CM38" s="424">
        <f t="shared" si="13"/>
        <v>14403219.876123922</v>
      </c>
      <c r="CN38" s="665">
        <f>'Schedule 3B_Income_Eastern'!CN38+'Schedule 3C_Income_Western'!CN38+'Schedule 3D_Income_The Cape'!CN38</f>
        <v>19036601.260599252</v>
      </c>
      <c r="CO38" s="665">
        <f>'Schedule 3B_Income_Eastern'!CO38+'Schedule 3C_Income_Western'!CO38+'Schedule 3D_Income_The Cape'!CO38</f>
        <v>19869413.599619951</v>
      </c>
      <c r="CP38" s="665">
        <f>'Schedule 3B_Income_Eastern'!CP38+'Schedule 3C_Income_Western'!CP38+'Schedule 3D_Income_The Cape'!CP38</f>
        <v>21415962.349430542</v>
      </c>
      <c r="CQ38" s="665">
        <f>'Schedule 3B_Income_Eastern'!CQ38+'Schedule 3C_Income_Western'!CQ38+'Schedule 3D_Income_The Cape'!CQ38</f>
        <v>0</v>
      </c>
      <c r="CR38" s="424">
        <f t="shared" si="14"/>
        <v>60321977.209649742</v>
      </c>
      <c r="CS38" s="665">
        <f>'Schedule 3B_Income_Eastern'!CS38+'Schedule 3C_Income_Western'!CS38+'Schedule 3D_Income_The Cape'!CS38</f>
        <v>24943569.787436292</v>
      </c>
      <c r="CT38" s="665">
        <f>'Schedule 3B_Income_Eastern'!CT38+'Schedule 3C_Income_Western'!CT38+'Schedule 3D_Income_The Cape'!CT38</f>
        <v>23962377.385315884</v>
      </c>
      <c r="CU38" s="665">
        <f>'Schedule 3B_Income_Eastern'!CU38+'Schedule 3C_Income_Western'!CU38+'Schedule 3D_Income_The Cape'!CU38</f>
        <v>25819249.913021497</v>
      </c>
      <c r="CV38" s="665">
        <f>'Schedule 3B_Income_Eastern'!CV38+'Schedule 3C_Income_Western'!CV38+'Schedule 3D_Income_The Cape'!CV38</f>
        <v>0</v>
      </c>
      <c r="CW38" s="424">
        <f t="shared" si="15"/>
        <v>74725197.085773677</v>
      </c>
    </row>
    <row r="39" spans="1:101" ht="15.75" customHeight="1" x14ac:dyDescent="0.2">
      <c r="A39" s="85" t="s">
        <v>219</v>
      </c>
      <c r="B39" s="225">
        <v>18</v>
      </c>
      <c r="C39" s="665">
        <f>'Schedule 3B_Income_Eastern'!C39+'Schedule 3C_Income_Western'!C39+'Schedule 3D_Income_The Cape'!C39</f>
        <v>29023.59199136031</v>
      </c>
      <c r="D39" s="665">
        <f>'Schedule 3B_Income_Eastern'!D39+'Schedule 3C_Income_Western'!D39+'Schedule 3D_Income_The Cape'!D39</f>
        <v>18200.022515041928</v>
      </c>
      <c r="E39" s="665">
        <f>'Schedule 3B_Income_Eastern'!E39+'Schedule 3C_Income_Western'!E39+'Schedule 3D_Income_The Cape'!E39</f>
        <v>19014.891243725066</v>
      </c>
      <c r="F39" s="665">
        <f>'Schedule 3B_Income_Eastern'!F39+'Schedule 3C_Income_Western'!F39+'Schedule 3D_Income_The Cape'!F39</f>
        <v>0</v>
      </c>
      <c r="G39" s="665">
        <f>'Schedule 3B_Income_Eastern'!G39+'Schedule 3C_Income_Western'!G39+'Schedule 3D_Income_The Cape'!G39</f>
        <v>66238.505750127311</v>
      </c>
      <c r="H39" s="665">
        <f>'Schedule 3B_Income_Eastern'!H39+'Schedule 3C_Income_Western'!H39+'Schedule 3D_Income_The Cape'!H39</f>
        <v>75670.924853051183</v>
      </c>
      <c r="I39" s="665">
        <f>'Schedule 3B_Income_Eastern'!I39+'Schedule 3C_Income_Western'!I39+'Schedule 3D_Income_The Cape'!I39</f>
        <v>66747.428285096932</v>
      </c>
      <c r="J39" s="665">
        <f>'Schedule 3B_Income_Eastern'!J39+'Schedule 3C_Income_Western'!J39+'Schedule 3D_Income_The Cape'!J39</f>
        <v>70458.980631831873</v>
      </c>
      <c r="K39" s="665">
        <f>'Schedule 3B_Income_Eastern'!K39+'Schedule 3C_Income_Western'!K39+'Schedule 3D_Income_The Cape'!K39</f>
        <v>0</v>
      </c>
      <c r="L39" s="665">
        <f>'Schedule 3B_Income_Eastern'!L39+'Schedule 3C_Income_Western'!L39+'Schedule 3D_Income_The Cape'!L39</f>
        <v>212877.33376997997</v>
      </c>
      <c r="M39" s="665">
        <f>'Schedule 3B_Income_Eastern'!M39+'Schedule 3C_Income_Western'!M39+'Schedule 3D_Income_The Cape'!M39</f>
        <v>279115.83952010726</v>
      </c>
      <c r="N39" s="225">
        <v>18</v>
      </c>
      <c r="O39" s="665">
        <f>'Schedule 3B_Income_Eastern'!O39+'Schedule 3C_Income_Western'!O39+'Schedule 3D_Income_The Cape'!O39</f>
        <v>39192.992334680101</v>
      </c>
      <c r="P39" s="665">
        <f>'Schedule 3B_Income_Eastern'!P39+'Schedule 3C_Income_Western'!P39+'Schedule 3D_Income_The Cape'!P39</f>
        <v>30228.124036090379</v>
      </c>
      <c r="Q39" s="665">
        <f>'Schedule 3B_Income_Eastern'!Q39+'Schedule 3C_Income_Western'!Q39+'Schedule 3D_Income_The Cape'!Q39</f>
        <v>26981.430742070246</v>
      </c>
      <c r="R39" s="665">
        <f>'Schedule 3B_Income_Eastern'!R39+'Schedule 3C_Income_Western'!R39+'Schedule 3D_Income_The Cape'!R39</f>
        <v>0</v>
      </c>
      <c r="S39" s="665">
        <f>'Schedule 3B_Income_Eastern'!S39+'Schedule 3C_Income_Western'!S39+'Schedule 3D_Income_The Cape'!S39</f>
        <v>96402.547112840723</v>
      </c>
      <c r="T39" s="665">
        <f>'Schedule 3B_Income_Eastern'!T39+'Schedule 3C_Income_Western'!T39+'Schedule 3D_Income_The Cape'!T39</f>
        <v>80306.164031803259</v>
      </c>
      <c r="U39" s="665">
        <f>'Schedule 3B_Income_Eastern'!U39+'Schedule 3C_Income_Western'!U39+'Schedule 3D_Income_The Cape'!U39</f>
        <v>85249.688344602022</v>
      </c>
      <c r="V39" s="665">
        <f>'Schedule 3B_Income_Eastern'!V39+'Schedule 3C_Income_Western'!V39+'Schedule 3D_Income_The Cape'!V39</f>
        <v>82047.803195641231</v>
      </c>
      <c r="W39" s="665">
        <f>'Schedule 3B_Income_Eastern'!W39+'Schedule 3C_Income_Western'!W39+'Schedule 3D_Income_The Cape'!W39</f>
        <v>0</v>
      </c>
      <c r="X39" s="665">
        <f>'Schedule 3B_Income_Eastern'!X39+'Schedule 3C_Income_Western'!X39+'Schedule 3D_Income_The Cape'!X39</f>
        <v>247603.6555720465</v>
      </c>
      <c r="Y39" s="665">
        <f>'Schedule 3B_Income_Eastern'!Y39+'Schedule 3C_Income_Western'!Y39+'Schedule 3D_Income_The Cape'!Y39</f>
        <v>344006.20268488722</v>
      </c>
      <c r="Z39" s="225">
        <v>18</v>
      </c>
      <c r="AA39" s="665">
        <f>'Schedule 3B_Income_Eastern'!AA39+'Schedule 3C_Income_Western'!AA39+'Schedule 3D_Income_The Cape'!AA39</f>
        <v>5511.9181081709276</v>
      </c>
      <c r="AB39" s="665">
        <f>'Schedule 3B_Income_Eastern'!AB39+'Schedule 3C_Income_Western'!AB39+'Schedule 3D_Income_The Cape'!AB39</f>
        <v>4117.5190869183762</v>
      </c>
      <c r="AC39" s="665">
        <f>'Schedule 3B_Income_Eastern'!AC39+'Schedule 3C_Income_Western'!AC39+'Schedule 3D_Income_The Cape'!AC39</f>
        <v>4428.6702999383251</v>
      </c>
      <c r="AD39" s="665">
        <f>'Schedule 3B_Income_Eastern'!AD39+'Schedule 3C_Income_Western'!AD39+'Schedule 3D_Income_The Cape'!AD39</f>
        <v>0</v>
      </c>
      <c r="AE39" s="665">
        <f>'Schedule 3B_Income_Eastern'!AE39+'Schedule 3C_Income_Western'!AE39+'Schedule 3D_Income_The Cape'!AE39</f>
        <v>14058.107495027627</v>
      </c>
      <c r="AF39" s="665">
        <f>'Schedule 3B_Income_Eastern'!AF39+'Schedule 3C_Income_Western'!AF39+'Schedule 3D_Income_The Cape'!AF39</f>
        <v>12944.364494691465</v>
      </c>
      <c r="AG39" s="665">
        <f>'Schedule 3B_Income_Eastern'!AG39+'Schedule 3C_Income_Western'!AG39+'Schedule 3D_Income_The Cape'!AG39</f>
        <v>12681.36995702666</v>
      </c>
      <c r="AH39" s="665">
        <f>'Schedule 3B_Income_Eastern'!AH39+'Schedule 3C_Income_Western'!AH39+'Schedule 3D_Income_The Cape'!AH39</f>
        <v>13200.996104992428</v>
      </c>
      <c r="AI39" s="665">
        <f>'Schedule 3B_Income_Eastern'!AI39+'Schedule 3C_Income_Western'!AI39+'Schedule 3D_Income_The Cape'!AI39</f>
        <v>0</v>
      </c>
      <c r="AJ39" s="665">
        <f>'Schedule 3B_Income_Eastern'!AJ39+'Schedule 3C_Income_Western'!AJ39+'Schedule 3D_Income_The Cape'!AJ39</f>
        <v>38826.73055671055</v>
      </c>
      <c r="AK39" s="665">
        <f>'Schedule 3B_Income_Eastern'!AK39+'Schedule 3C_Income_Western'!AK39+'Schedule 3D_Income_The Cape'!AK39</f>
        <v>52884.838051738181</v>
      </c>
      <c r="AL39" s="225">
        <v>18</v>
      </c>
      <c r="AM39" s="665">
        <f>'Schedule 3B_Income_Eastern'!AM39+'Schedule 3C_Income_Western'!AM39+'Schedule 3D_Income_The Cape'!AM39</f>
        <v>267516.2482479951</v>
      </c>
      <c r="AN39" s="665">
        <f>'Schedule 3B_Income_Eastern'!AN39+'Schedule 3C_Income_Western'!AN39+'Schedule 3D_Income_The Cape'!AN39</f>
        <v>229691.80639769809</v>
      </c>
      <c r="AO39" s="665">
        <f>'Schedule 3B_Income_Eastern'!AO39+'Schedule 3C_Income_Western'!AO39+'Schedule 3D_Income_The Cape'!AO39</f>
        <v>252728.91762034001</v>
      </c>
      <c r="AP39" s="665">
        <f>'Schedule 3B_Income_Eastern'!AP39+'Schedule 3C_Income_Western'!AP39+'Schedule 3D_Income_The Cape'!AP39</f>
        <v>0</v>
      </c>
      <c r="AQ39" s="665">
        <f>'Schedule 3B_Income_Eastern'!AQ39+'Schedule 3C_Income_Western'!AQ39+'Schedule 3D_Income_The Cape'!AQ39</f>
        <v>749936.97226603306</v>
      </c>
      <c r="AR39" s="665">
        <f>'Schedule 3B_Income_Eastern'!AR39+'Schedule 3C_Income_Western'!AR39+'Schedule 3D_Income_The Cape'!AR39</f>
        <v>452099.62685343984</v>
      </c>
      <c r="AS39" s="665">
        <f>'Schedule 3B_Income_Eastern'!AS39+'Schedule 3C_Income_Western'!AS39+'Schedule 3D_Income_The Cape'!AS39</f>
        <v>504561.35365380259</v>
      </c>
      <c r="AT39" s="665">
        <f>'Schedule 3B_Income_Eastern'!AT39+'Schedule 3C_Income_Western'!AT39+'Schedule 3D_Income_The Cape'!AT39</f>
        <v>517904.46740186191</v>
      </c>
      <c r="AU39" s="665">
        <f>'Schedule 3B_Income_Eastern'!AU39+'Schedule 3C_Income_Western'!AU39+'Schedule 3D_Income_The Cape'!AU39</f>
        <v>0</v>
      </c>
      <c r="AV39" s="665">
        <f>'Schedule 3B_Income_Eastern'!AV39+'Schedule 3C_Income_Western'!AV39+'Schedule 3D_Income_The Cape'!AV39</f>
        <v>1474565.4479091042</v>
      </c>
      <c r="AW39" s="665">
        <f>'Schedule 3B_Income_Eastern'!AW39+'Schedule 3C_Income_Western'!AW39+'Schedule 3D_Income_The Cape'!AW39</f>
        <v>2224502.4201751375</v>
      </c>
      <c r="AX39" s="225">
        <v>18</v>
      </c>
      <c r="AY39" s="665">
        <f>'Schedule 3B_Income_Eastern'!AY39+'Schedule 3C_Income_Western'!AY39+'Schedule 3D_Income_The Cape'!AY39</f>
        <v>7804.8032490260011</v>
      </c>
      <c r="AZ39" s="665">
        <f>'Schedule 3B_Income_Eastern'!AZ39+'Schedule 3C_Income_Western'!AZ39+'Schedule 3D_Income_The Cape'!AZ39</f>
        <v>7262.6528329076546</v>
      </c>
      <c r="BA39" s="665">
        <f>'Schedule 3B_Income_Eastern'!BA39+'Schedule 3C_Income_Western'!BA39+'Schedule 3D_Income_The Cape'!BA39</f>
        <v>7441.9494269030638</v>
      </c>
      <c r="BB39" s="665">
        <f>'Schedule 3B_Income_Eastern'!BB39+'Schedule 3C_Income_Western'!BB39+'Schedule 3D_Income_The Cape'!BB39</f>
        <v>0</v>
      </c>
      <c r="BC39" s="665">
        <f>'Schedule 3B_Income_Eastern'!BC39+'Schedule 3C_Income_Western'!BC39+'Schedule 3D_Income_The Cape'!BC39</f>
        <v>22509.405508836717</v>
      </c>
      <c r="BD39" s="665">
        <f>'Schedule 3B_Income_Eastern'!BD39+'Schedule 3C_Income_Western'!BD39+'Schedule 3D_Income_The Cape'!BD39</f>
        <v>8725.8507154551335</v>
      </c>
      <c r="BE39" s="665">
        <f>'Schedule 3B_Income_Eastern'!BE39+'Schedule 3C_Income_Western'!BE39+'Schedule 3D_Income_The Cape'!BE39</f>
        <v>8217.1314262915166</v>
      </c>
      <c r="BF39" s="665">
        <f>'Schedule 3B_Income_Eastern'!BF39+'Schedule 3C_Income_Western'!BF39+'Schedule 3D_Income_The Cape'!BF39</f>
        <v>8535.4225872253319</v>
      </c>
      <c r="BG39" s="665">
        <f>'Schedule 3B_Income_Eastern'!BG39+'Schedule 3C_Income_Western'!BG39+'Schedule 3D_Income_The Cape'!BG39</f>
        <v>0</v>
      </c>
      <c r="BH39" s="665">
        <f>'Schedule 3B_Income_Eastern'!BH39+'Schedule 3C_Income_Western'!BH39+'Schedule 3D_Income_The Cape'!BH39</f>
        <v>25478.404728971982</v>
      </c>
      <c r="BI39" s="665">
        <f>'Schedule 3B_Income_Eastern'!BI39+'Schedule 3C_Income_Western'!BI39+'Schedule 3D_Income_The Cape'!BI39</f>
        <v>47987.810237808699</v>
      </c>
      <c r="BJ39" s="225">
        <v>18</v>
      </c>
      <c r="BK39" s="665">
        <f>'Schedule 3B_Income_Eastern'!BK39+'Schedule 3C_Income_Western'!BK39+'Schedule 3D_Income_The Cape'!BK39</f>
        <v>0</v>
      </c>
      <c r="BL39" s="665">
        <f>'Schedule 3B_Income_Eastern'!BL39+'Schedule 3C_Income_Western'!BL39+'Schedule 3D_Income_The Cape'!BL39</f>
        <v>0</v>
      </c>
      <c r="BM39" s="665">
        <f>'Schedule 3B_Income_Eastern'!BM39+'Schedule 3C_Income_Western'!BM39+'Schedule 3D_Income_The Cape'!BM39</f>
        <v>0</v>
      </c>
      <c r="BN39" s="665">
        <f>'Schedule 3B_Income_Eastern'!BN39+'Schedule 3C_Income_Western'!BN39+'Schedule 3D_Income_The Cape'!BN39</f>
        <v>0</v>
      </c>
      <c r="BO39" s="665">
        <f>'Schedule 3B_Income_Eastern'!BO39+'Schedule 3C_Income_Western'!BO39+'Schedule 3D_Income_The Cape'!BO39</f>
        <v>0</v>
      </c>
      <c r="BP39" s="665">
        <f>'Schedule 3B_Income_Eastern'!BP39+'Schedule 3C_Income_Western'!BP39+'Schedule 3D_Income_The Cape'!BP39</f>
        <v>0</v>
      </c>
      <c r="BQ39" s="665">
        <f>'Schedule 3B_Income_Eastern'!BQ39+'Schedule 3C_Income_Western'!BQ39+'Schedule 3D_Income_The Cape'!BQ39</f>
        <v>0</v>
      </c>
      <c r="BR39" s="665">
        <f>'Schedule 3B_Income_Eastern'!BR39+'Schedule 3C_Income_Western'!BR39+'Schedule 3D_Income_The Cape'!BR39</f>
        <v>0</v>
      </c>
      <c r="BS39" s="665">
        <f>'Schedule 3B_Income_Eastern'!BS39+'Schedule 3C_Income_Western'!BS39+'Schedule 3D_Income_The Cape'!BS39</f>
        <v>0</v>
      </c>
      <c r="BT39" s="665">
        <f>'Schedule 3B_Income_Eastern'!BT39+'Schedule 3C_Income_Western'!BT39+'Schedule 3D_Income_The Cape'!BT39</f>
        <v>0</v>
      </c>
      <c r="BU39" s="665">
        <f>'Schedule 3B_Income_Eastern'!BU39+'Schedule 3C_Income_Western'!BU39+'Schedule 3D_Income_The Cape'!BU39</f>
        <v>0</v>
      </c>
      <c r="BV39" s="225">
        <v>18</v>
      </c>
      <c r="BW39" s="665">
        <f>'Schedule 3B_Income_Eastern'!BW39+'Schedule 3C_Income_Western'!BW39+'Schedule 3D_Income_The Cape'!BW39</f>
        <v>12207.75910958526</v>
      </c>
      <c r="BX39" s="665">
        <f>'Schedule 3B_Income_Eastern'!BX39+'Schedule 3C_Income_Western'!BX39+'Schedule 3D_Income_The Cape'!BX39</f>
        <v>10122.056711288324</v>
      </c>
      <c r="BY39" s="665">
        <f>'Schedule 3B_Income_Eastern'!BY39+'Schedule 3C_Income_Western'!BY39+'Schedule 3D_Income_The Cape'!BY39</f>
        <v>11029.740325212522</v>
      </c>
      <c r="BZ39" s="665">
        <f>'Schedule 3B_Income_Eastern'!BZ39+'Schedule 3C_Income_Western'!BZ39+'Schedule 3D_Income_The Cape'!BZ39</f>
        <v>0</v>
      </c>
      <c r="CA39" s="665">
        <f>'Schedule 3B_Income_Eastern'!CA39+'Schedule 3C_Income_Western'!CA39+'Schedule 3D_Income_The Cape'!CA39</f>
        <v>33359.556146086106</v>
      </c>
      <c r="CB39" s="665">
        <f>'Schedule 3B_Income_Eastern'!CB39+'Schedule 3C_Income_Western'!CB39+'Schedule 3D_Income_The Cape'!CB39</f>
        <v>13772.388845660935</v>
      </c>
      <c r="CC39" s="665">
        <f>'Schedule 3B_Income_Eastern'!CC39+'Schedule 3C_Income_Western'!CC39+'Schedule 3D_Income_The Cape'!CC39</f>
        <v>14797.147572937987</v>
      </c>
      <c r="CD39" s="665">
        <f>'Schedule 3B_Income_Eastern'!CD39+'Schedule 3C_Income_Western'!CD39+'Schedule 3D_Income_The Cape'!CD39</f>
        <v>16617.449360619619</v>
      </c>
      <c r="CE39" s="665">
        <f>'Schedule 3B_Income_Eastern'!CE39+'Schedule 3C_Income_Western'!CE39+'Schedule 3D_Income_The Cape'!CE39</f>
        <v>0</v>
      </c>
      <c r="CF39" s="665">
        <f>'Schedule 3B_Income_Eastern'!CF39+'Schedule 3C_Income_Western'!CF39+'Schedule 3D_Income_The Cape'!CF39</f>
        <v>45186.985779218543</v>
      </c>
      <c r="CG39" s="665">
        <f>'Schedule 3B_Income_Eastern'!CG39+'Schedule 3C_Income_Western'!CG39+'Schedule 3D_Income_The Cape'!CG39</f>
        <v>78546.541925304657</v>
      </c>
      <c r="CH39" s="225">
        <v>18</v>
      </c>
      <c r="CI39" s="665">
        <f>'Schedule 3B_Income_Eastern'!CI39+'Schedule 3C_Income_Western'!CI39+'Schedule 3D_Income_The Cape'!CI39</f>
        <v>361257.31304081768</v>
      </c>
      <c r="CJ39" s="665">
        <f>'Schedule 3B_Income_Eastern'!CJ39+'Schedule 3C_Income_Western'!CJ39+'Schedule 3D_Income_The Cape'!CJ39</f>
        <v>299622.18157994468</v>
      </c>
      <c r="CK39" s="665">
        <f>'Schedule 3B_Income_Eastern'!CK39+'Schedule 3C_Income_Western'!CK39+'Schedule 3D_Income_The Cape'!CK39</f>
        <v>321625.59965818928</v>
      </c>
      <c r="CL39" s="665">
        <f>'Schedule 3B_Income_Eastern'!CL39+'Schedule 3C_Income_Western'!CL39+'Schedule 3D_Income_The Cape'!CL39</f>
        <v>0</v>
      </c>
      <c r="CM39" s="424">
        <f t="shared" si="13"/>
        <v>982505.09427895164</v>
      </c>
      <c r="CN39" s="665">
        <f>'Schedule 3B_Income_Eastern'!CN39+'Schedule 3C_Income_Western'!CN39+'Schedule 3D_Income_The Cape'!CN39</f>
        <v>643519.31979410176</v>
      </c>
      <c r="CO39" s="665">
        <f>'Schedule 3B_Income_Eastern'!CO39+'Schedule 3C_Income_Western'!CO39+'Schedule 3D_Income_The Cape'!CO39</f>
        <v>692254.11923975777</v>
      </c>
      <c r="CP39" s="665">
        <f>'Schedule 3B_Income_Eastern'!CP39+'Schedule 3C_Income_Western'!CP39+'Schedule 3D_Income_The Cape'!CP39</f>
        <v>708765.11928217241</v>
      </c>
      <c r="CQ39" s="665">
        <f>'Schedule 3B_Income_Eastern'!CQ39+'Schedule 3C_Income_Western'!CQ39+'Schedule 3D_Income_The Cape'!CQ39</f>
        <v>0</v>
      </c>
      <c r="CR39" s="424">
        <f t="shared" si="14"/>
        <v>2044538.5583160319</v>
      </c>
      <c r="CS39" s="665">
        <f>'Schedule 3B_Income_Eastern'!CS39+'Schedule 3C_Income_Western'!CS39+'Schedule 3D_Income_The Cape'!CS39</f>
        <v>1004776.6328349195</v>
      </c>
      <c r="CT39" s="665">
        <f>'Schedule 3B_Income_Eastern'!CT39+'Schedule 3C_Income_Western'!CT39+'Schedule 3D_Income_The Cape'!CT39</f>
        <v>991876.30081970245</v>
      </c>
      <c r="CU39" s="665">
        <f>'Schedule 3B_Income_Eastern'!CU39+'Schedule 3C_Income_Western'!CU39+'Schedule 3D_Income_The Cape'!CU39</f>
        <v>1030390.7189403618</v>
      </c>
      <c r="CV39" s="665">
        <f>'Schedule 3B_Income_Eastern'!CV39+'Schedule 3C_Income_Western'!CV39+'Schedule 3D_Income_The Cape'!CV39</f>
        <v>0</v>
      </c>
      <c r="CW39" s="424">
        <f t="shared" si="15"/>
        <v>3027043.6525949836</v>
      </c>
    </row>
    <row r="40" spans="1:101" ht="15.75" customHeight="1" x14ac:dyDescent="0.2">
      <c r="A40" s="85" t="s">
        <v>185</v>
      </c>
      <c r="B40" s="225">
        <v>19</v>
      </c>
      <c r="C40" s="665">
        <f>'Schedule 3B_Income_Eastern'!C40+'Schedule 3C_Income_Western'!C40+'Schedule 3D_Income_The Cape'!C40</f>
        <v>386662.26</v>
      </c>
      <c r="D40" s="665">
        <f>'Schedule 3B_Income_Eastern'!D40+'Schedule 3C_Income_Western'!D40+'Schedule 3D_Income_The Cape'!D40</f>
        <v>377718.59</v>
      </c>
      <c r="E40" s="665">
        <f>'Schedule 3B_Income_Eastern'!E40+'Schedule 3C_Income_Western'!E40+'Schedule 3D_Income_The Cape'!E40</f>
        <v>290684.07</v>
      </c>
      <c r="F40" s="665">
        <f>'Schedule 3B_Income_Eastern'!F40+'Schedule 3C_Income_Western'!F40+'Schedule 3D_Income_The Cape'!F40</f>
        <v>0</v>
      </c>
      <c r="G40" s="665">
        <f>'Schedule 3B_Income_Eastern'!G40+'Schedule 3C_Income_Western'!G40+'Schedule 3D_Income_The Cape'!G40</f>
        <v>1055064.9200000002</v>
      </c>
      <c r="H40" s="665">
        <f>'Schedule 3B_Income_Eastern'!H40+'Schedule 3C_Income_Western'!H40+'Schedule 3D_Income_The Cape'!H40</f>
        <v>0</v>
      </c>
      <c r="I40" s="665">
        <f>'Schedule 3B_Income_Eastern'!I40+'Schedule 3C_Income_Western'!I40+'Schedule 3D_Income_The Cape'!I40</f>
        <v>0</v>
      </c>
      <c r="J40" s="665">
        <f>'Schedule 3B_Income_Eastern'!J40+'Schedule 3C_Income_Western'!J40+'Schedule 3D_Income_The Cape'!J40</f>
        <v>0</v>
      </c>
      <c r="K40" s="665">
        <f>'Schedule 3B_Income_Eastern'!K40+'Schedule 3C_Income_Western'!K40+'Schedule 3D_Income_The Cape'!K40</f>
        <v>0</v>
      </c>
      <c r="L40" s="665">
        <f>'Schedule 3B_Income_Eastern'!L40+'Schedule 3C_Income_Western'!L40+'Schedule 3D_Income_The Cape'!L40</f>
        <v>0</v>
      </c>
      <c r="M40" s="665">
        <f>'Schedule 3B_Income_Eastern'!M40+'Schedule 3C_Income_Western'!M40+'Schedule 3D_Income_The Cape'!M40</f>
        <v>1055064.9200000002</v>
      </c>
      <c r="N40" s="225">
        <v>19</v>
      </c>
      <c r="O40" s="665">
        <f>'Schedule 3B_Income_Eastern'!O40+'Schedule 3C_Income_Western'!O40+'Schedule 3D_Income_The Cape'!O40</f>
        <v>661434.44000000006</v>
      </c>
      <c r="P40" s="665">
        <f>'Schedule 3B_Income_Eastern'!P40+'Schedule 3C_Income_Western'!P40+'Schedule 3D_Income_The Cape'!P40</f>
        <v>626775.61</v>
      </c>
      <c r="Q40" s="665">
        <f>'Schedule 3B_Income_Eastern'!Q40+'Schedule 3C_Income_Western'!Q40+'Schedule 3D_Income_The Cape'!Q40</f>
        <v>436442.04000000004</v>
      </c>
      <c r="R40" s="665">
        <f>'Schedule 3B_Income_Eastern'!R40+'Schedule 3C_Income_Western'!R40+'Schedule 3D_Income_The Cape'!R40</f>
        <v>0</v>
      </c>
      <c r="S40" s="665">
        <f>'Schedule 3B_Income_Eastern'!S40+'Schedule 3C_Income_Western'!S40+'Schedule 3D_Income_The Cape'!S40</f>
        <v>1724652.0899999999</v>
      </c>
      <c r="T40" s="665">
        <f>'Schedule 3B_Income_Eastern'!T40+'Schedule 3C_Income_Western'!T40+'Schedule 3D_Income_The Cape'!T40</f>
        <v>0</v>
      </c>
      <c r="U40" s="665">
        <f>'Schedule 3B_Income_Eastern'!U40+'Schedule 3C_Income_Western'!U40+'Schedule 3D_Income_The Cape'!U40</f>
        <v>0</v>
      </c>
      <c r="V40" s="665">
        <f>'Schedule 3B_Income_Eastern'!V40+'Schedule 3C_Income_Western'!V40+'Schedule 3D_Income_The Cape'!V40</f>
        <v>0</v>
      </c>
      <c r="W40" s="665">
        <f>'Schedule 3B_Income_Eastern'!W40+'Schedule 3C_Income_Western'!W40+'Schedule 3D_Income_The Cape'!W40</f>
        <v>0</v>
      </c>
      <c r="X40" s="665">
        <f>'Schedule 3B_Income_Eastern'!X40+'Schedule 3C_Income_Western'!X40+'Schedule 3D_Income_The Cape'!X40</f>
        <v>0</v>
      </c>
      <c r="Y40" s="665">
        <f>'Schedule 3B_Income_Eastern'!Y40+'Schedule 3C_Income_Western'!Y40+'Schedule 3D_Income_The Cape'!Y40</f>
        <v>1724652.0899999999</v>
      </c>
      <c r="Z40" s="225">
        <v>19</v>
      </c>
      <c r="AA40" s="665">
        <f>'Schedule 3B_Income_Eastern'!AA40+'Schedule 3C_Income_Western'!AA40+'Schedule 3D_Income_The Cape'!AA40</f>
        <v>98983</v>
      </c>
      <c r="AB40" s="665">
        <f>'Schedule 3B_Income_Eastern'!AB40+'Schedule 3C_Income_Western'!AB40+'Schedule 3D_Income_The Cape'!AB40</f>
        <v>116332.44</v>
      </c>
      <c r="AC40" s="665">
        <f>'Schedule 3B_Income_Eastern'!AC40+'Schedule 3C_Income_Western'!AC40+'Schedule 3D_Income_The Cape'!AC40</f>
        <v>90710</v>
      </c>
      <c r="AD40" s="665">
        <f>'Schedule 3B_Income_Eastern'!AD40+'Schedule 3C_Income_Western'!AD40+'Schedule 3D_Income_The Cape'!AD40</f>
        <v>0</v>
      </c>
      <c r="AE40" s="665">
        <f>'Schedule 3B_Income_Eastern'!AE40+'Schedule 3C_Income_Western'!AE40+'Schedule 3D_Income_The Cape'!AE40</f>
        <v>306025.44000000006</v>
      </c>
      <c r="AF40" s="665">
        <f>'Schedule 3B_Income_Eastern'!AF40+'Schedule 3C_Income_Western'!AF40+'Schedule 3D_Income_The Cape'!AF40</f>
        <v>0</v>
      </c>
      <c r="AG40" s="665">
        <f>'Schedule 3B_Income_Eastern'!AG40+'Schedule 3C_Income_Western'!AG40+'Schedule 3D_Income_The Cape'!AG40</f>
        <v>0</v>
      </c>
      <c r="AH40" s="665">
        <f>'Schedule 3B_Income_Eastern'!AH40+'Schedule 3C_Income_Western'!AH40+'Schedule 3D_Income_The Cape'!AH40</f>
        <v>0</v>
      </c>
      <c r="AI40" s="665">
        <f>'Schedule 3B_Income_Eastern'!AI40+'Schedule 3C_Income_Western'!AI40+'Schedule 3D_Income_The Cape'!AI40</f>
        <v>0</v>
      </c>
      <c r="AJ40" s="665">
        <f>'Schedule 3B_Income_Eastern'!AJ40+'Schedule 3C_Income_Western'!AJ40+'Schedule 3D_Income_The Cape'!AJ40</f>
        <v>0</v>
      </c>
      <c r="AK40" s="665">
        <f>'Schedule 3B_Income_Eastern'!AK40+'Schedule 3C_Income_Western'!AK40+'Schedule 3D_Income_The Cape'!AK40</f>
        <v>306025.44000000006</v>
      </c>
      <c r="AL40" s="225">
        <v>19</v>
      </c>
      <c r="AM40" s="665">
        <f>'Schedule 3B_Income_Eastern'!AM40+'Schedule 3C_Income_Western'!AM40+'Schedule 3D_Income_The Cape'!AM40</f>
        <v>2290522.71</v>
      </c>
      <c r="AN40" s="665">
        <f>'Schedule 3B_Income_Eastern'!AN40+'Schedule 3C_Income_Western'!AN40+'Schedule 3D_Income_The Cape'!AN40</f>
        <v>2706819.39</v>
      </c>
      <c r="AO40" s="665">
        <f>'Schedule 3B_Income_Eastern'!AO40+'Schedule 3C_Income_Western'!AO40+'Schedule 3D_Income_The Cape'!AO40</f>
        <v>2221773.54</v>
      </c>
      <c r="AP40" s="665">
        <f>'Schedule 3B_Income_Eastern'!AP40+'Schedule 3C_Income_Western'!AP40+'Schedule 3D_Income_The Cape'!AP40</f>
        <v>0</v>
      </c>
      <c r="AQ40" s="665">
        <f>'Schedule 3B_Income_Eastern'!AQ40+'Schedule 3C_Income_Western'!AQ40+'Schedule 3D_Income_The Cape'!AQ40</f>
        <v>7219115.6399999997</v>
      </c>
      <c r="AR40" s="665">
        <f>'Schedule 3B_Income_Eastern'!AR40+'Schedule 3C_Income_Western'!AR40+'Schedule 3D_Income_The Cape'!AR40</f>
        <v>0</v>
      </c>
      <c r="AS40" s="665">
        <f>'Schedule 3B_Income_Eastern'!AS40+'Schedule 3C_Income_Western'!AS40+'Schedule 3D_Income_The Cape'!AS40</f>
        <v>0</v>
      </c>
      <c r="AT40" s="665">
        <f>'Schedule 3B_Income_Eastern'!AT40+'Schedule 3C_Income_Western'!AT40+'Schedule 3D_Income_The Cape'!AT40</f>
        <v>0</v>
      </c>
      <c r="AU40" s="665">
        <f>'Schedule 3B_Income_Eastern'!AU40+'Schedule 3C_Income_Western'!AU40+'Schedule 3D_Income_The Cape'!AU40</f>
        <v>0</v>
      </c>
      <c r="AV40" s="665">
        <f>'Schedule 3B_Income_Eastern'!AV40+'Schedule 3C_Income_Western'!AV40+'Schedule 3D_Income_The Cape'!AV40</f>
        <v>0</v>
      </c>
      <c r="AW40" s="665">
        <f>'Schedule 3B_Income_Eastern'!AW40+'Schedule 3C_Income_Western'!AW40+'Schedule 3D_Income_The Cape'!AW40</f>
        <v>7219115.6399999997</v>
      </c>
      <c r="AX40" s="225">
        <v>19</v>
      </c>
      <c r="AY40" s="665">
        <f>'Schedule 3B_Income_Eastern'!AY40+'Schedule 3C_Income_Western'!AY40+'Schedule 3D_Income_The Cape'!AY40</f>
        <v>6139.41</v>
      </c>
      <c r="AZ40" s="665">
        <f>'Schedule 3B_Income_Eastern'!AZ40+'Schedule 3C_Income_Western'!AZ40+'Schedule 3D_Income_The Cape'!AZ40</f>
        <v>24734.94</v>
      </c>
      <c r="BA40" s="665">
        <f>'Schedule 3B_Income_Eastern'!BA40+'Schedule 3C_Income_Western'!BA40+'Schedule 3D_Income_The Cape'!BA40</f>
        <v>14050.720000000001</v>
      </c>
      <c r="BB40" s="665">
        <f>'Schedule 3B_Income_Eastern'!BB40+'Schedule 3C_Income_Western'!BB40+'Schedule 3D_Income_The Cape'!BB40</f>
        <v>0</v>
      </c>
      <c r="BC40" s="665">
        <f>'Schedule 3B_Income_Eastern'!BC40+'Schedule 3C_Income_Western'!BC40+'Schedule 3D_Income_The Cape'!BC40</f>
        <v>44925.07</v>
      </c>
      <c r="BD40" s="665">
        <f>'Schedule 3B_Income_Eastern'!BD40+'Schedule 3C_Income_Western'!BD40+'Schedule 3D_Income_The Cape'!BD40</f>
        <v>0</v>
      </c>
      <c r="BE40" s="665">
        <f>'Schedule 3B_Income_Eastern'!BE40+'Schedule 3C_Income_Western'!BE40+'Schedule 3D_Income_The Cape'!BE40</f>
        <v>0</v>
      </c>
      <c r="BF40" s="665">
        <f>'Schedule 3B_Income_Eastern'!BF40+'Schedule 3C_Income_Western'!BF40+'Schedule 3D_Income_The Cape'!BF40</f>
        <v>0</v>
      </c>
      <c r="BG40" s="665">
        <f>'Schedule 3B_Income_Eastern'!BG40+'Schedule 3C_Income_Western'!BG40+'Schedule 3D_Income_The Cape'!BG40</f>
        <v>0</v>
      </c>
      <c r="BH40" s="665">
        <f>'Schedule 3B_Income_Eastern'!BH40+'Schedule 3C_Income_Western'!BH40+'Schedule 3D_Income_The Cape'!BH40</f>
        <v>0</v>
      </c>
      <c r="BI40" s="665">
        <f>'Schedule 3B_Income_Eastern'!BI40+'Schedule 3C_Income_Western'!BI40+'Schedule 3D_Income_The Cape'!BI40</f>
        <v>44925.07</v>
      </c>
      <c r="BJ40" s="225">
        <v>19</v>
      </c>
      <c r="BK40" s="665">
        <f>'Schedule 3B_Income_Eastern'!BK40+'Schedule 3C_Income_Western'!BK40+'Schedule 3D_Income_The Cape'!BK40</f>
        <v>0</v>
      </c>
      <c r="BL40" s="665">
        <f>'Schedule 3B_Income_Eastern'!BL40+'Schedule 3C_Income_Western'!BL40+'Schedule 3D_Income_The Cape'!BL40</f>
        <v>0</v>
      </c>
      <c r="BM40" s="665">
        <f>'Schedule 3B_Income_Eastern'!BM40+'Schedule 3C_Income_Western'!BM40+'Schedule 3D_Income_The Cape'!BM40</f>
        <v>0</v>
      </c>
      <c r="BN40" s="665">
        <f>'Schedule 3B_Income_Eastern'!BN40+'Schedule 3C_Income_Western'!BN40+'Schedule 3D_Income_The Cape'!BN40</f>
        <v>0</v>
      </c>
      <c r="BO40" s="665">
        <f>'Schedule 3B_Income_Eastern'!BO40+'Schedule 3C_Income_Western'!BO40+'Schedule 3D_Income_The Cape'!BO40</f>
        <v>0</v>
      </c>
      <c r="BP40" s="665">
        <f>'Schedule 3B_Income_Eastern'!BP40+'Schedule 3C_Income_Western'!BP40+'Schedule 3D_Income_The Cape'!BP40</f>
        <v>0</v>
      </c>
      <c r="BQ40" s="665">
        <f>'Schedule 3B_Income_Eastern'!BQ40+'Schedule 3C_Income_Western'!BQ40+'Schedule 3D_Income_The Cape'!BQ40</f>
        <v>0</v>
      </c>
      <c r="BR40" s="665">
        <f>'Schedule 3B_Income_Eastern'!BR40+'Schedule 3C_Income_Western'!BR40+'Schedule 3D_Income_The Cape'!BR40</f>
        <v>0</v>
      </c>
      <c r="BS40" s="665">
        <f>'Schedule 3B_Income_Eastern'!BS40+'Schedule 3C_Income_Western'!BS40+'Schedule 3D_Income_The Cape'!BS40</f>
        <v>0</v>
      </c>
      <c r="BT40" s="665">
        <f>'Schedule 3B_Income_Eastern'!BT40+'Schedule 3C_Income_Western'!BT40+'Schedule 3D_Income_The Cape'!BT40</f>
        <v>0</v>
      </c>
      <c r="BU40" s="665">
        <f>'Schedule 3B_Income_Eastern'!BU40+'Schedule 3C_Income_Western'!BU40+'Schedule 3D_Income_The Cape'!BU40</f>
        <v>0</v>
      </c>
      <c r="BV40" s="225">
        <v>19</v>
      </c>
      <c r="BW40" s="665">
        <f>'Schedule 3B_Income_Eastern'!BW40+'Schedule 3C_Income_Western'!BW40+'Schedule 3D_Income_The Cape'!BW40</f>
        <v>18224</v>
      </c>
      <c r="BX40" s="665">
        <f>'Schedule 3B_Income_Eastern'!BX40+'Schedule 3C_Income_Western'!BX40+'Schedule 3D_Income_The Cape'!BX40</f>
        <v>14026</v>
      </c>
      <c r="BY40" s="665">
        <f>'Schedule 3B_Income_Eastern'!BY40+'Schedule 3C_Income_Western'!BY40+'Schedule 3D_Income_The Cape'!BY40</f>
        <v>13949</v>
      </c>
      <c r="BZ40" s="665">
        <f>'Schedule 3B_Income_Eastern'!BZ40+'Schedule 3C_Income_Western'!BZ40+'Schedule 3D_Income_The Cape'!BZ40</f>
        <v>0</v>
      </c>
      <c r="CA40" s="665">
        <f>'Schedule 3B_Income_Eastern'!CA40+'Schedule 3C_Income_Western'!CA40+'Schedule 3D_Income_The Cape'!CA40</f>
        <v>46199</v>
      </c>
      <c r="CB40" s="665">
        <f>'Schedule 3B_Income_Eastern'!CB40+'Schedule 3C_Income_Western'!CB40+'Schedule 3D_Income_The Cape'!CB40</f>
        <v>0</v>
      </c>
      <c r="CC40" s="665">
        <f>'Schedule 3B_Income_Eastern'!CC40+'Schedule 3C_Income_Western'!CC40+'Schedule 3D_Income_The Cape'!CC40</f>
        <v>0</v>
      </c>
      <c r="CD40" s="665">
        <f>'Schedule 3B_Income_Eastern'!CD40+'Schedule 3C_Income_Western'!CD40+'Schedule 3D_Income_The Cape'!CD40</f>
        <v>0</v>
      </c>
      <c r="CE40" s="665">
        <f>'Schedule 3B_Income_Eastern'!CE40+'Schedule 3C_Income_Western'!CE40+'Schedule 3D_Income_The Cape'!CE40</f>
        <v>0</v>
      </c>
      <c r="CF40" s="665">
        <f>'Schedule 3B_Income_Eastern'!CF40+'Schedule 3C_Income_Western'!CF40+'Schedule 3D_Income_The Cape'!CF40</f>
        <v>0</v>
      </c>
      <c r="CG40" s="665">
        <f>'Schedule 3B_Income_Eastern'!CG40+'Schedule 3C_Income_Western'!CG40+'Schedule 3D_Income_The Cape'!CG40</f>
        <v>46199</v>
      </c>
      <c r="CH40" s="225">
        <v>19</v>
      </c>
      <c r="CI40" s="665">
        <f>'Schedule 3B_Income_Eastern'!CI40+'Schedule 3C_Income_Western'!CI40+'Schedule 3D_Income_The Cape'!CI40</f>
        <v>3461965.8200000003</v>
      </c>
      <c r="CJ40" s="665">
        <f>'Schedule 3B_Income_Eastern'!CJ40+'Schedule 3C_Income_Western'!CJ40+'Schedule 3D_Income_The Cape'!CJ40</f>
        <v>3866406.97</v>
      </c>
      <c r="CK40" s="665">
        <f>'Schedule 3B_Income_Eastern'!CK40+'Schedule 3C_Income_Western'!CK40+'Schedule 3D_Income_The Cape'!CK40</f>
        <v>3067609.3700000006</v>
      </c>
      <c r="CL40" s="665">
        <f>'Schedule 3B_Income_Eastern'!CL40+'Schedule 3C_Income_Western'!CL40+'Schedule 3D_Income_The Cape'!CL40</f>
        <v>0</v>
      </c>
      <c r="CM40" s="424">
        <f t="shared" si="13"/>
        <v>10395982.160000002</v>
      </c>
      <c r="CN40" s="665">
        <f>'Schedule 3B_Income_Eastern'!CN40+'Schedule 3C_Income_Western'!CN40+'Schedule 3D_Income_The Cape'!CN40</f>
        <v>0</v>
      </c>
      <c r="CO40" s="665">
        <f>'Schedule 3B_Income_Eastern'!CO40+'Schedule 3C_Income_Western'!CO40+'Schedule 3D_Income_The Cape'!CO40</f>
        <v>0</v>
      </c>
      <c r="CP40" s="665">
        <f>'Schedule 3B_Income_Eastern'!CP40+'Schedule 3C_Income_Western'!CP40+'Schedule 3D_Income_The Cape'!CP40</f>
        <v>0</v>
      </c>
      <c r="CQ40" s="665">
        <f>'Schedule 3B_Income_Eastern'!CQ40+'Schedule 3C_Income_Western'!CQ40+'Schedule 3D_Income_The Cape'!CQ40</f>
        <v>0</v>
      </c>
      <c r="CR40" s="424">
        <f t="shared" si="14"/>
        <v>0</v>
      </c>
      <c r="CS40" s="665">
        <f>'Schedule 3B_Income_Eastern'!CS40+'Schedule 3C_Income_Western'!CS40+'Schedule 3D_Income_The Cape'!CS40</f>
        <v>3461965.8200000003</v>
      </c>
      <c r="CT40" s="665">
        <f>'Schedule 3B_Income_Eastern'!CT40+'Schedule 3C_Income_Western'!CT40+'Schedule 3D_Income_The Cape'!CT40</f>
        <v>3866406.97</v>
      </c>
      <c r="CU40" s="665">
        <f>'Schedule 3B_Income_Eastern'!CU40+'Schedule 3C_Income_Western'!CU40+'Schedule 3D_Income_The Cape'!CU40</f>
        <v>3067609.3700000006</v>
      </c>
      <c r="CV40" s="665">
        <f>'Schedule 3B_Income_Eastern'!CV40+'Schedule 3C_Income_Western'!CV40+'Schedule 3D_Income_The Cape'!CV40</f>
        <v>0</v>
      </c>
      <c r="CW40" s="424">
        <f t="shared" si="15"/>
        <v>10395982.160000002</v>
      </c>
    </row>
    <row r="41" spans="1:101" ht="15.75" customHeight="1" x14ac:dyDescent="0.2">
      <c r="A41" s="85" t="s">
        <v>222</v>
      </c>
      <c r="B41" s="225">
        <v>20</v>
      </c>
      <c r="C41" s="665">
        <f>'Schedule 3B_Income_Eastern'!C41+'Schedule 3C_Income_Western'!C41+'Schedule 3D_Income_The Cape'!C41</f>
        <v>34525.405479428562</v>
      </c>
      <c r="D41" s="665">
        <f>'Schedule 3B_Income_Eastern'!D41+'Schedule 3C_Income_Western'!D41+'Schedule 3D_Income_The Cape'!D41</f>
        <v>25628.630807811172</v>
      </c>
      <c r="E41" s="665">
        <f>'Schedule 3B_Income_Eastern'!E41+'Schedule 3C_Income_Western'!E41+'Schedule 3D_Income_The Cape'!E41</f>
        <v>20929.070871513304</v>
      </c>
      <c r="F41" s="665">
        <f>'Schedule 3B_Income_Eastern'!F41+'Schedule 3C_Income_Western'!F41+'Schedule 3D_Income_The Cape'!F41</f>
        <v>0</v>
      </c>
      <c r="G41" s="665">
        <f>'Schedule 3B_Income_Eastern'!G41+'Schedule 3C_Income_Western'!G41+'Schedule 3D_Income_The Cape'!G41</f>
        <v>81083.107158753046</v>
      </c>
      <c r="H41" s="665">
        <f>'Schedule 3B_Income_Eastern'!H41+'Schedule 3C_Income_Western'!H41+'Schedule 3D_Income_The Cape'!H41</f>
        <v>73792.551218595152</v>
      </c>
      <c r="I41" s="665">
        <f>'Schedule 3B_Income_Eastern'!I41+'Schedule 3C_Income_Western'!I41+'Schedule 3D_Income_The Cape'!I41</f>
        <v>74983.306391548409</v>
      </c>
      <c r="J41" s="665">
        <f>'Schedule 3B_Income_Eastern'!J41+'Schedule 3C_Income_Western'!J41+'Schedule 3D_Income_The Cape'!J41</f>
        <v>57116.687139938673</v>
      </c>
      <c r="K41" s="665">
        <f>'Schedule 3B_Income_Eastern'!K41+'Schedule 3C_Income_Western'!K41+'Schedule 3D_Income_The Cape'!K41</f>
        <v>0</v>
      </c>
      <c r="L41" s="665">
        <f>'Schedule 3B_Income_Eastern'!L41+'Schedule 3C_Income_Western'!L41+'Schedule 3D_Income_The Cape'!L41</f>
        <v>205892.54475008225</v>
      </c>
      <c r="M41" s="665">
        <f>'Schedule 3B_Income_Eastern'!M41+'Schedule 3C_Income_Western'!M41+'Schedule 3D_Income_The Cape'!M41</f>
        <v>286975.65190883528</v>
      </c>
      <c r="N41" s="225">
        <v>20</v>
      </c>
      <c r="O41" s="665">
        <f>'Schedule 3B_Income_Eastern'!O41+'Schedule 3C_Income_Western'!O41+'Schedule 3D_Income_The Cape'!O41</f>
        <v>47394.617452016377</v>
      </c>
      <c r="P41" s="665">
        <f>'Schedule 3B_Income_Eastern'!P41+'Schedule 3C_Income_Western'!P41+'Schedule 3D_Income_The Cape'!P41</f>
        <v>33477.929926707155</v>
      </c>
      <c r="Q41" s="665">
        <f>'Schedule 3B_Income_Eastern'!Q41+'Schedule 3C_Income_Western'!Q41+'Schedule 3D_Income_The Cape'!Q41</f>
        <v>33996.962102851321</v>
      </c>
      <c r="R41" s="665">
        <f>'Schedule 3B_Income_Eastern'!R41+'Schedule 3C_Income_Western'!R41+'Schedule 3D_Income_The Cape'!R41</f>
        <v>0</v>
      </c>
      <c r="S41" s="665">
        <f>'Schedule 3B_Income_Eastern'!S41+'Schedule 3C_Income_Western'!S41+'Schedule 3D_Income_The Cape'!S41</f>
        <v>114869.50948157485</v>
      </c>
      <c r="T41" s="665">
        <f>'Schedule 3B_Income_Eastern'!T41+'Schedule 3C_Income_Western'!T41+'Schedule 3D_Income_The Cape'!T41</f>
        <v>101175.82699410965</v>
      </c>
      <c r="U41" s="665">
        <f>'Schedule 3B_Income_Eastern'!U41+'Schedule 3C_Income_Western'!U41+'Schedule 3D_Income_The Cape'!U41</f>
        <v>99608.874145404698</v>
      </c>
      <c r="V41" s="665">
        <f>'Schedule 3B_Income_Eastern'!V41+'Schedule 3C_Income_Western'!V41+'Schedule 3D_Income_The Cape'!V41</f>
        <v>99516.76568441125</v>
      </c>
      <c r="W41" s="665">
        <f>'Schedule 3B_Income_Eastern'!W41+'Schedule 3C_Income_Western'!W41+'Schedule 3D_Income_The Cape'!W41</f>
        <v>0</v>
      </c>
      <c r="X41" s="665">
        <f>'Schedule 3B_Income_Eastern'!X41+'Schedule 3C_Income_Western'!X41+'Schedule 3D_Income_The Cape'!X41</f>
        <v>300301.46682392561</v>
      </c>
      <c r="Y41" s="665">
        <f>'Schedule 3B_Income_Eastern'!Y41+'Schedule 3C_Income_Western'!Y41+'Schedule 3D_Income_The Cape'!Y41</f>
        <v>415170.97630550043</v>
      </c>
      <c r="Z41" s="225">
        <v>20</v>
      </c>
      <c r="AA41" s="665">
        <f>'Schedule 3B_Income_Eastern'!AA41+'Schedule 3C_Income_Western'!AA41+'Schedule 3D_Income_The Cape'!AA41</f>
        <v>1632.8209752910584</v>
      </c>
      <c r="AB41" s="665">
        <f>'Schedule 3B_Income_Eastern'!AB41+'Schedule 3C_Income_Western'!AB41+'Schedule 3D_Income_The Cape'!AB41</f>
        <v>1517.2767473540375</v>
      </c>
      <c r="AC41" s="665">
        <f>'Schedule 3B_Income_Eastern'!AC41+'Schedule 3C_Income_Western'!AC41+'Schedule 3D_Income_The Cape'!AC41</f>
        <v>1533.5148084179998</v>
      </c>
      <c r="AD41" s="665">
        <f>'Schedule 3B_Income_Eastern'!AD41+'Schedule 3C_Income_Western'!AD41+'Schedule 3D_Income_The Cape'!AD41</f>
        <v>0</v>
      </c>
      <c r="AE41" s="665">
        <f>'Schedule 3B_Income_Eastern'!AE41+'Schedule 3C_Income_Western'!AE41+'Schedule 3D_Income_The Cape'!AE41</f>
        <v>4683.612531063096</v>
      </c>
      <c r="AF41" s="665">
        <f>'Schedule 3B_Income_Eastern'!AF41+'Schedule 3C_Income_Western'!AF41+'Schedule 3D_Income_The Cape'!AF41</f>
        <v>3602.3534796911717</v>
      </c>
      <c r="AG41" s="665">
        <f>'Schedule 3B_Income_Eastern'!AG41+'Schedule 3C_Income_Western'!AG41+'Schedule 3D_Income_The Cape'!AG41</f>
        <v>4002.7128567037662</v>
      </c>
      <c r="AH41" s="665">
        <f>'Schedule 3B_Income_Eastern'!AH41+'Schedule 3C_Income_Western'!AH41+'Schedule 3D_Income_The Cape'!AH41</f>
        <v>4601.98265604886</v>
      </c>
      <c r="AI41" s="665">
        <f>'Schedule 3B_Income_Eastern'!AI41+'Schedule 3C_Income_Western'!AI41+'Schedule 3D_Income_The Cape'!AI41</f>
        <v>0</v>
      </c>
      <c r="AJ41" s="665">
        <f>'Schedule 3B_Income_Eastern'!AJ41+'Schedule 3C_Income_Western'!AJ41+'Schedule 3D_Income_The Cape'!AJ41</f>
        <v>12207.048992443797</v>
      </c>
      <c r="AK41" s="665">
        <f>'Schedule 3B_Income_Eastern'!AK41+'Schedule 3C_Income_Western'!AK41+'Schedule 3D_Income_The Cape'!AK41</f>
        <v>16890.661523506893</v>
      </c>
      <c r="AL41" s="225">
        <v>20</v>
      </c>
      <c r="AM41" s="665">
        <f>'Schedule 3B_Income_Eastern'!AM41+'Schedule 3C_Income_Western'!AM41+'Schedule 3D_Income_The Cape'!AM41</f>
        <v>201074.77264334526</v>
      </c>
      <c r="AN41" s="665">
        <f>'Schedule 3B_Income_Eastern'!AN41+'Schedule 3C_Income_Western'!AN41+'Schedule 3D_Income_The Cape'!AN41</f>
        <v>162016.36452032306</v>
      </c>
      <c r="AO41" s="665">
        <f>'Schedule 3B_Income_Eastern'!AO41+'Schedule 3C_Income_Western'!AO41+'Schedule 3D_Income_The Cape'!AO41</f>
        <v>176778.55216545673</v>
      </c>
      <c r="AP41" s="665">
        <f>'Schedule 3B_Income_Eastern'!AP41+'Schedule 3C_Income_Western'!AP41+'Schedule 3D_Income_The Cape'!AP41</f>
        <v>0</v>
      </c>
      <c r="AQ41" s="665">
        <f>'Schedule 3B_Income_Eastern'!AQ41+'Schedule 3C_Income_Western'!AQ41+'Schedule 3D_Income_The Cape'!AQ41</f>
        <v>539869.6893291251</v>
      </c>
      <c r="AR41" s="665">
        <f>'Schedule 3B_Income_Eastern'!AR41+'Schedule 3C_Income_Western'!AR41+'Schedule 3D_Income_The Cape'!AR41</f>
        <v>555843.4220768885</v>
      </c>
      <c r="AS41" s="665">
        <f>'Schedule 3B_Income_Eastern'!AS41+'Schedule 3C_Income_Western'!AS41+'Schedule 3D_Income_The Cape'!AS41</f>
        <v>552798.67860234913</v>
      </c>
      <c r="AT41" s="665">
        <f>'Schedule 3B_Income_Eastern'!AT41+'Schedule 3C_Income_Western'!AT41+'Schedule 3D_Income_The Cape'!AT41</f>
        <v>549868.78263748961</v>
      </c>
      <c r="AU41" s="665">
        <f>'Schedule 3B_Income_Eastern'!AU41+'Schedule 3C_Income_Western'!AU41+'Schedule 3D_Income_The Cape'!AU41</f>
        <v>0</v>
      </c>
      <c r="AV41" s="665">
        <f>'Schedule 3B_Income_Eastern'!AV41+'Schedule 3C_Income_Western'!AV41+'Schedule 3D_Income_The Cape'!AV41</f>
        <v>1658510.8833167274</v>
      </c>
      <c r="AW41" s="665">
        <f>'Schedule 3B_Income_Eastern'!AW41+'Schedule 3C_Income_Western'!AW41+'Schedule 3D_Income_The Cape'!AW41</f>
        <v>2198380.5726458523</v>
      </c>
      <c r="AX41" s="225">
        <v>20</v>
      </c>
      <c r="AY41" s="665">
        <f>'Schedule 3B_Income_Eastern'!AY41+'Schedule 3C_Income_Western'!AY41+'Schedule 3D_Income_The Cape'!AY41</f>
        <v>4609.736638955339</v>
      </c>
      <c r="AZ41" s="665">
        <f>'Schedule 3B_Income_Eastern'!AZ41+'Schedule 3C_Income_Western'!AZ41+'Schedule 3D_Income_The Cape'!AZ41</f>
        <v>4239.0351870485811</v>
      </c>
      <c r="BA41" s="665">
        <f>'Schedule 3B_Income_Eastern'!BA41+'Schedule 3C_Income_Western'!BA41+'Schedule 3D_Income_The Cape'!BA41</f>
        <v>5913.201052026162</v>
      </c>
      <c r="BB41" s="665">
        <f>'Schedule 3B_Income_Eastern'!BB41+'Schedule 3C_Income_Western'!BB41+'Schedule 3D_Income_The Cape'!BB41</f>
        <v>0</v>
      </c>
      <c r="BC41" s="665">
        <f>'Schedule 3B_Income_Eastern'!BC41+'Schedule 3C_Income_Western'!BC41+'Schedule 3D_Income_The Cape'!BC41</f>
        <v>14761.972878030081</v>
      </c>
      <c r="BD41" s="665">
        <f>'Schedule 3B_Income_Eastern'!BD41+'Schedule 3C_Income_Western'!BD41+'Schedule 3D_Income_The Cape'!BD41</f>
        <v>10752.410685344625</v>
      </c>
      <c r="BE41" s="665">
        <f>'Schedule 3B_Income_Eastern'!BE41+'Schedule 3C_Income_Western'!BE41+'Schedule 3D_Income_The Cape'!BE41</f>
        <v>15447.168334857315</v>
      </c>
      <c r="BF41" s="665">
        <f>'Schedule 3B_Income_Eastern'!BF41+'Schedule 3C_Income_Western'!BF41+'Schedule 3D_Income_The Cape'!BF41</f>
        <v>20616.745914118579</v>
      </c>
      <c r="BG41" s="665">
        <f>'Schedule 3B_Income_Eastern'!BG41+'Schedule 3C_Income_Western'!BG41+'Schedule 3D_Income_The Cape'!BG41</f>
        <v>0</v>
      </c>
      <c r="BH41" s="665">
        <f>'Schedule 3B_Income_Eastern'!BH41+'Schedule 3C_Income_Western'!BH41+'Schedule 3D_Income_The Cape'!BH41</f>
        <v>46816.324934320517</v>
      </c>
      <c r="BI41" s="665">
        <f>'Schedule 3B_Income_Eastern'!BI41+'Schedule 3C_Income_Western'!BI41+'Schedule 3D_Income_The Cape'!BI41</f>
        <v>61578.297812350604</v>
      </c>
      <c r="BJ41" s="225">
        <v>20</v>
      </c>
      <c r="BK41" s="665">
        <f>'Schedule 3B_Income_Eastern'!BK41+'Schedule 3C_Income_Western'!BK41+'Schedule 3D_Income_The Cape'!BK41</f>
        <v>0</v>
      </c>
      <c r="BL41" s="665">
        <f>'Schedule 3B_Income_Eastern'!BL41+'Schedule 3C_Income_Western'!BL41+'Schedule 3D_Income_The Cape'!BL41</f>
        <v>0</v>
      </c>
      <c r="BM41" s="665">
        <f>'Schedule 3B_Income_Eastern'!BM41+'Schedule 3C_Income_Western'!BM41+'Schedule 3D_Income_The Cape'!BM41</f>
        <v>0</v>
      </c>
      <c r="BN41" s="665">
        <f>'Schedule 3B_Income_Eastern'!BN41+'Schedule 3C_Income_Western'!BN41+'Schedule 3D_Income_The Cape'!BN41</f>
        <v>0</v>
      </c>
      <c r="BO41" s="665">
        <f>'Schedule 3B_Income_Eastern'!BO41+'Schedule 3C_Income_Western'!BO41+'Schedule 3D_Income_The Cape'!BO41</f>
        <v>0</v>
      </c>
      <c r="BP41" s="665">
        <f>'Schedule 3B_Income_Eastern'!BP41+'Schedule 3C_Income_Western'!BP41+'Schedule 3D_Income_The Cape'!BP41</f>
        <v>0</v>
      </c>
      <c r="BQ41" s="665">
        <f>'Schedule 3B_Income_Eastern'!BQ41+'Schedule 3C_Income_Western'!BQ41+'Schedule 3D_Income_The Cape'!BQ41</f>
        <v>0</v>
      </c>
      <c r="BR41" s="665">
        <f>'Schedule 3B_Income_Eastern'!BR41+'Schedule 3C_Income_Western'!BR41+'Schedule 3D_Income_The Cape'!BR41</f>
        <v>0</v>
      </c>
      <c r="BS41" s="665">
        <f>'Schedule 3B_Income_Eastern'!BS41+'Schedule 3C_Income_Western'!BS41+'Schedule 3D_Income_The Cape'!BS41</f>
        <v>0</v>
      </c>
      <c r="BT41" s="665">
        <f>'Schedule 3B_Income_Eastern'!BT41+'Schedule 3C_Income_Western'!BT41+'Schedule 3D_Income_The Cape'!BT41</f>
        <v>0</v>
      </c>
      <c r="BU41" s="665">
        <f>'Schedule 3B_Income_Eastern'!BU41+'Schedule 3C_Income_Western'!BU41+'Schedule 3D_Income_The Cape'!BU41</f>
        <v>0</v>
      </c>
      <c r="BV41" s="225">
        <v>20</v>
      </c>
      <c r="BW41" s="665">
        <f>'Schedule 3B_Income_Eastern'!BW41+'Schedule 3C_Income_Western'!BW41+'Schedule 3D_Income_The Cape'!BW41</f>
        <v>151.21598964567585</v>
      </c>
      <c r="BX41" s="665">
        <f>'Schedule 3B_Income_Eastern'!BX41+'Schedule 3C_Income_Western'!BX41+'Schedule 3D_Income_The Cape'!BX41</f>
        <v>192.82053101759089</v>
      </c>
      <c r="BY41" s="665">
        <f>'Schedule 3B_Income_Eastern'!BY41+'Schedule 3C_Income_Western'!BY41+'Schedule 3D_Income_The Cape'!BY41</f>
        <v>104.90499545816908</v>
      </c>
      <c r="BZ41" s="665">
        <f>'Schedule 3B_Income_Eastern'!BZ41+'Schedule 3C_Income_Western'!BZ41+'Schedule 3D_Income_The Cape'!BZ41</f>
        <v>0</v>
      </c>
      <c r="CA41" s="665">
        <f>'Schedule 3B_Income_Eastern'!CA41+'Schedule 3C_Income_Western'!CA41+'Schedule 3D_Income_The Cape'!CA41</f>
        <v>448.94151612143588</v>
      </c>
      <c r="CB41" s="665">
        <f>'Schedule 3B_Income_Eastern'!CB41+'Schedule 3C_Income_Western'!CB41+'Schedule 3D_Income_The Cape'!CB41</f>
        <v>2362.6055928863134</v>
      </c>
      <c r="CC41" s="665">
        <f>'Schedule 3B_Income_Eastern'!CC41+'Schedule 3C_Income_Western'!CC41+'Schedule 3D_Income_The Cape'!CC41</f>
        <v>4053.524417700195</v>
      </c>
      <c r="CD41" s="665">
        <f>'Schedule 3B_Income_Eastern'!CD41+'Schedule 3C_Income_Western'!CD41+'Schedule 3D_Income_The Cape'!CD41</f>
        <v>1180.7978237341702</v>
      </c>
      <c r="CE41" s="665">
        <f>'Schedule 3B_Income_Eastern'!CE41+'Schedule 3C_Income_Western'!CE41+'Schedule 3D_Income_The Cape'!CE41</f>
        <v>0</v>
      </c>
      <c r="CF41" s="665">
        <f>'Schedule 3B_Income_Eastern'!CF41+'Schedule 3C_Income_Western'!CF41+'Schedule 3D_Income_The Cape'!CF41</f>
        <v>7596.9278343206779</v>
      </c>
      <c r="CG41" s="665">
        <f>'Schedule 3B_Income_Eastern'!CG41+'Schedule 3C_Income_Western'!CG41+'Schedule 3D_Income_The Cape'!CG41</f>
        <v>8045.8693504421144</v>
      </c>
      <c r="CH41" s="225">
        <v>20</v>
      </c>
      <c r="CI41" s="665">
        <f>'Schedule 3B_Income_Eastern'!CI41+'Schedule 3C_Income_Western'!CI41+'Schedule 3D_Income_The Cape'!CI41</f>
        <v>289388.56917868223</v>
      </c>
      <c r="CJ41" s="665">
        <f>'Schedule 3B_Income_Eastern'!CJ41+'Schedule 3C_Income_Western'!CJ41+'Schedule 3D_Income_The Cape'!CJ41</f>
        <v>227072.0577202616</v>
      </c>
      <c r="CK41" s="665">
        <f>'Schedule 3B_Income_Eastern'!CK41+'Schedule 3C_Income_Western'!CK41+'Schedule 3D_Income_The Cape'!CK41</f>
        <v>239256.20599572366</v>
      </c>
      <c r="CL41" s="665">
        <f>'Schedule 3B_Income_Eastern'!CL41+'Schedule 3C_Income_Western'!CL41+'Schedule 3D_Income_The Cape'!CL41</f>
        <v>0</v>
      </c>
      <c r="CM41" s="424">
        <f t="shared" si="13"/>
        <v>755716.83289466752</v>
      </c>
      <c r="CN41" s="665">
        <f>'Schedule 3B_Income_Eastern'!CN41+'Schedule 3C_Income_Western'!CN41+'Schedule 3D_Income_The Cape'!CN41</f>
        <v>747529.17004751554</v>
      </c>
      <c r="CO41" s="665">
        <f>'Schedule 3B_Income_Eastern'!CO41+'Schedule 3C_Income_Western'!CO41+'Schedule 3D_Income_The Cape'!CO41</f>
        <v>750894.26474856352</v>
      </c>
      <c r="CP41" s="665">
        <f>'Schedule 3B_Income_Eastern'!CP41+'Schedule 3C_Income_Western'!CP41+'Schedule 3D_Income_The Cape'!CP41</f>
        <v>732901.76185574115</v>
      </c>
      <c r="CQ41" s="665">
        <f>'Schedule 3B_Income_Eastern'!CQ41+'Schedule 3C_Income_Western'!CQ41+'Schedule 3D_Income_The Cape'!CQ41</f>
        <v>0</v>
      </c>
      <c r="CR41" s="424">
        <f t="shared" si="14"/>
        <v>2231325.1966518201</v>
      </c>
      <c r="CS41" s="665">
        <f>'Schedule 3B_Income_Eastern'!CS41+'Schedule 3C_Income_Western'!CS41+'Schedule 3D_Income_The Cape'!CS41</f>
        <v>1036917.7392261978</v>
      </c>
      <c r="CT41" s="665">
        <f>'Schedule 3B_Income_Eastern'!CT41+'Schedule 3C_Income_Western'!CT41+'Schedule 3D_Income_The Cape'!CT41</f>
        <v>977966.32246882515</v>
      </c>
      <c r="CU41" s="665">
        <f>'Schedule 3B_Income_Eastern'!CU41+'Schedule 3C_Income_Western'!CU41+'Schedule 3D_Income_The Cape'!CU41</f>
        <v>972157.96785146475</v>
      </c>
      <c r="CV41" s="665">
        <f>'Schedule 3B_Income_Eastern'!CV41+'Schedule 3C_Income_Western'!CV41+'Schedule 3D_Income_The Cape'!CV41</f>
        <v>0</v>
      </c>
      <c r="CW41" s="424">
        <f t="shared" si="15"/>
        <v>2987042.0295464876</v>
      </c>
    </row>
    <row r="42" spans="1:101" ht="15.75" customHeight="1" x14ac:dyDescent="0.2">
      <c r="A42" s="85" t="s">
        <v>1231</v>
      </c>
      <c r="B42" s="225">
        <v>21</v>
      </c>
      <c r="C42" s="665">
        <f>'Schedule 3B_Income_Eastern'!C42+'Schedule 3C_Income_Western'!C42+'Schedule 3D_Income_The Cape'!C42</f>
        <v>0</v>
      </c>
      <c r="D42" s="665">
        <f>'Schedule 3B_Income_Eastern'!D42+'Schedule 3C_Income_Western'!D42+'Schedule 3D_Income_The Cape'!D42</f>
        <v>0</v>
      </c>
      <c r="E42" s="665">
        <f>'Schedule 3B_Income_Eastern'!E42+'Schedule 3C_Income_Western'!E42+'Schedule 3D_Income_The Cape'!E42</f>
        <v>0</v>
      </c>
      <c r="F42" s="665">
        <f>'Schedule 3B_Income_Eastern'!F42+'Schedule 3C_Income_Western'!F42+'Schedule 3D_Income_The Cape'!F42</f>
        <v>0</v>
      </c>
      <c r="G42" s="665">
        <f>'Schedule 3B_Income_Eastern'!G42+'Schedule 3C_Income_Western'!G42+'Schedule 3D_Income_The Cape'!G42</f>
        <v>0</v>
      </c>
      <c r="H42" s="665">
        <f>'Schedule 3B_Income_Eastern'!H42+'Schedule 3C_Income_Western'!H42+'Schedule 3D_Income_The Cape'!H42</f>
        <v>6127970.2156196767</v>
      </c>
      <c r="I42" s="665">
        <f>'Schedule 3B_Income_Eastern'!I42+'Schedule 3C_Income_Western'!I42+'Schedule 3D_Income_The Cape'!I42</f>
        <v>5827836.2017262988</v>
      </c>
      <c r="J42" s="665">
        <f>'Schedule 3B_Income_Eastern'!J42+'Schedule 3C_Income_Western'!J42+'Schedule 3D_Income_The Cape'!J42</f>
        <v>5743814.1557809776</v>
      </c>
      <c r="K42" s="665">
        <f>'Schedule 3B_Income_Eastern'!K42+'Schedule 3C_Income_Western'!K42+'Schedule 3D_Income_The Cape'!K42</f>
        <v>0</v>
      </c>
      <c r="L42" s="665">
        <f>'Schedule 3B_Income_Eastern'!L42+'Schedule 3C_Income_Western'!L42+'Schedule 3D_Income_The Cape'!L42</f>
        <v>17699620.573126953</v>
      </c>
      <c r="M42" s="665">
        <f>'Schedule 3B_Income_Eastern'!M42+'Schedule 3C_Income_Western'!M42+'Schedule 3D_Income_The Cape'!M42</f>
        <v>17699620.573126953</v>
      </c>
      <c r="N42" s="225">
        <v>21</v>
      </c>
      <c r="O42" s="665">
        <f>'Schedule 3B_Income_Eastern'!O42+'Schedule 3C_Income_Western'!O42+'Schedule 3D_Income_The Cape'!O42</f>
        <v>0</v>
      </c>
      <c r="P42" s="665">
        <f>'Schedule 3B_Income_Eastern'!P42+'Schedule 3C_Income_Western'!P42+'Schedule 3D_Income_The Cape'!P42</f>
        <v>0</v>
      </c>
      <c r="Q42" s="665">
        <f>'Schedule 3B_Income_Eastern'!Q42+'Schedule 3C_Income_Western'!Q42+'Schedule 3D_Income_The Cape'!Q42</f>
        <v>0</v>
      </c>
      <c r="R42" s="665">
        <f>'Schedule 3B_Income_Eastern'!R42+'Schedule 3C_Income_Western'!R42+'Schedule 3D_Income_The Cape'!R42</f>
        <v>0</v>
      </c>
      <c r="S42" s="665">
        <f>'Schedule 3B_Income_Eastern'!S42+'Schedule 3C_Income_Western'!S42+'Schedule 3D_Income_The Cape'!S42</f>
        <v>0</v>
      </c>
      <c r="T42" s="665">
        <f>'Schedule 3B_Income_Eastern'!T42+'Schedule 3C_Income_Western'!T42+'Schedule 3D_Income_The Cape'!T42</f>
        <v>6883078.0048784371</v>
      </c>
      <c r="U42" s="665">
        <f>'Schedule 3B_Income_Eastern'!U42+'Schedule 3C_Income_Western'!U42+'Schedule 3D_Income_The Cape'!U42</f>
        <v>7448033.8442668188</v>
      </c>
      <c r="V42" s="665">
        <f>'Schedule 3B_Income_Eastern'!V42+'Schedule 3C_Income_Western'!V42+'Schedule 3D_Income_The Cape'!V42</f>
        <v>7273125.336907221</v>
      </c>
      <c r="W42" s="665">
        <f>'Schedule 3B_Income_Eastern'!W42+'Schedule 3C_Income_Western'!W42+'Schedule 3D_Income_The Cape'!W42</f>
        <v>0</v>
      </c>
      <c r="X42" s="665">
        <f>'Schedule 3B_Income_Eastern'!X42+'Schedule 3C_Income_Western'!X42+'Schedule 3D_Income_The Cape'!X42</f>
        <v>21604237.186052479</v>
      </c>
      <c r="Y42" s="665">
        <f>'Schedule 3B_Income_Eastern'!Y42+'Schedule 3C_Income_Western'!Y42+'Schedule 3D_Income_The Cape'!Y42</f>
        <v>21604237.186052479</v>
      </c>
      <c r="Z42" s="225">
        <v>21</v>
      </c>
      <c r="AA42" s="665">
        <f>'Schedule 3B_Income_Eastern'!AA42+'Schedule 3C_Income_Western'!AA42+'Schedule 3D_Income_The Cape'!AA42</f>
        <v>0</v>
      </c>
      <c r="AB42" s="665">
        <f>'Schedule 3B_Income_Eastern'!AB42+'Schedule 3C_Income_Western'!AB42+'Schedule 3D_Income_The Cape'!AB42</f>
        <v>0</v>
      </c>
      <c r="AC42" s="665">
        <f>'Schedule 3B_Income_Eastern'!AC42+'Schedule 3C_Income_Western'!AC42+'Schedule 3D_Income_The Cape'!AC42</f>
        <v>0</v>
      </c>
      <c r="AD42" s="665">
        <f>'Schedule 3B_Income_Eastern'!AD42+'Schedule 3C_Income_Western'!AD42+'Schedule 3D_Income_The Cape'!AD42</f>
        <v>0</v>
      </c>
      <c r="AE42" s="665">
        <f>'Schedule 3B_Income_Eastern'!AE42+'Schedule 3C_Income_Western'!AE42+'Schedule 3D_Income_The Cape'!AE42</f>
        <v>0</v>
      </c>
      <c r="AF42" s="665">
        <f>'Schedule 3B_Income_Eastern'!AF42+'Schedule 3C_Income_Western'!AF42+'Schedule 3D_Income_The Cape'!AF42</f>
        <v>942819.32286321395</v>
      </c>
      <c r="AG42" s="665">
        <f>'Schedule 3B_Income_Eastern'!AG42+'Schedule 3C_Income_Western'!AG42+'Schedule 3D_Income_The Cape'!AG42</f>
        <v>1010190.3140371697</v>
      </c>
      <c r="AH42" s="665">
        <f>'Schedule 3B_Income_Eastern'!AH42+'Schedule 3C_Income_Western'!AH42+'Schedule 3D_Income_The Cape'!AH42</f>
        <v>1056511.0393889784</v>
      </c>
      <c r="AI42" s="665">
        <f>'Schedule 3B_Income_Eastern'!AI42+'Schedule 3C_Income_Western'!AI42+'Schedule 3D_Income_The Cape'!AI42</f>
        <v>0</v>
      </c>
      <c r="AJ42" s="665">
        <f>'Schedule 3B_Income_Eastern'!AJ42+'Schedule 3C_Income_Western'!AJ42+'Schedule 3D_Income_The Cape'!AJ42</f>
        <v>3009520.6762893624</v>
      </c>
      <c r="AK42" s="665">
        <f>'Schedule 3B_Income_Eastern'!AK42+'Schedule 3C_Income_Western'!AK42+'Schedule 3D_Income_The Cape'!AK42</f>
        <v>3009520.6762893624</v>
      </c>
      <c r="AL42" s="225">
        <v>21</v>
      </c>
      <c r="AM42" s="665">
        <f>'Schedule 3B_Income_Eastern'!AM42+'Schedule 3C_Income_Western'!AM42+'Schedule 3D_Income_The Cape'!AM42</f>
        <v>0</v>
      </c>
      <c r="AN42" s="665">
        <f>'Schedule 3B_Income_Eastern'!AN42+'Schedule 3C_Income_Western'!AN42+'Schedule 3D_Income_The Cape'!AN42</f>
        <v>0</v>
      </c>
      <c r="AO42" s="665">
        <f>'Schedule 3B_Income_Eastern'!AO42+'Schedule 3C_Income_Western'!AO42+'Schedule 3D_Income_The Cape'!AO42</f>
        <v>0</v>
      </c>
      <c r="AP42" s="665">
        <f>'Schedule 3B_Income_Eastern'!AP42+'Schedule 3C_Income_Western'!AP42+'Schedule 3D_Income_The Cape'!AP42</f>
        <v>0</v>
      </c>
      <c r="AQ42" s="665">
        <f>'Schedule 3B_Income_Eastern'!AQ42+'Schedule 3C_Income_Western'!AQ42+'Schedule 3D_Income_The Cape'!AQ42</f>
        <v>0</v>
      </c>
      <c r="AR42" s="665">
        <f>'Schedule 3B_Income_Eastern'!AR42+'Schedule 3C_Income_Western'!AR42+'Schedule 3D_Income_The Cape'!AR42</f>
        <v>36339435.288011797</v>
      </c>
      <c r="AS42" s="665">
        <f>'Schedule 3B_Income_Eastern'!AS42+'Schedule 3C_Income_Western'!AS42+'Schedule 3D_Income_The Cape'!AS42</f>
        <v>42562211.387534358</v>
      </c>
      <c r="AT42" s="665">
        <f>'Schedule 3B_Income_Eastern'!AT42+'Schedule 3C_Income_Western'!AT42+'Schedule 3D_Income_The Cape'!AT42</f>
        <v>45413879.068910547</v>
      </c>
      <c r="AU42" s="665">
        <f>'Schedule 3B_Income_Eastern'!AU42+'Schedule 3C_Income_Western'!AU42+'Schedule 3D_Income_The Cape'!AU42</f>
        <v>0</v>
      </c>
      <c r="AV42" s="665">
        <f>'Schedule 3B_Income_Eastern'!AV42+'Schedule 3C_Income_Western'!AV42+'Schedule 3D_Income_The Cape'!AV42</f>
        <v>124315525.74445671</v>
      </c>
      <c r="AW42" s="665">
        <f>'Schedule 3B_Income_Eastern'!AW42+'Schedule 3C_Income_Western'!AW42+'Schedule 3D_Income_The Cape'!AW42</f>
        <v>124315525.74445671</v>
      </c>
      <c r="AX42" s="225">
        <v>21</v>
      </c>
      <c r="AY42" s="665">
        <f>'Schedule 3B_Income_Eastern'!AY42+'Schedule 3C_Income_Western'!AY42+'Schedule 3D_Income_The Cape'!AY42</f>
        <v>0</v>
      </c>
      <c r="AZ42" s="665">
        <f>'Schedule 3B_Income_Eastern'!AZ42+'Schedule 3C_Income_Western'!AZ42+'Schedule 3D_Income_The Cape'!AZ42</f>
        <v>0</v>
      </c>
      <c r="BA42" s="665">
        <f>'Schedule 3B_Income_Eastern'!BA42+'Schedule 3C_Income_Western'!BA42+'Schedule 3D_Income_The Cape'!BA42</f>
        <v>0</v>
      </c>
      <c r="BB42" s="665">
        <f>'Schedule 3B_Income_Eastern'!BB42+'Schedule 3C_Income_Western'!BB42+'Schedule 3D_Income_The Cape'!BB42</f>
        <v>0</v>
      </c>
      <c r="BC42" s="665">
        <f>'Schedule 3B_Income_Eastern'!BC42+'Schedule 3C_Income_Western'!BC42+'Schedule 3D_Income_The Cape'!BC42</f>
        <v>0</v>
      </c>
      <c r="BD42" s="665">
        <f>'Schedule 3B_Income_Eastern'!BD42+'Schedule 3C_Income_Western'!BD42+'Schedule 3D_Income_The Cape'!BD42</f>
        <v>619250.84607449966</v>
      </c>
      <c r="BE42" s="665">
        <f>'Schedule 3B_Income_Eastern'!BE42+'Schedule 3C_Income_Western'!BE42+'Schedule 3D_Income_The Cape'!BE42</f>
        <v>631200.81448964053</v>
      </c>
      <c r="BF42" s="665">
        <f>'Schedule 3B_Income_Eastern'!BF42+'Schedule 3C_Income_Western'!BF42+'Schedule 3D_Income_The Cape'!BF42</f>
        <v>724676.78939309507</v>
      </c>
      <c r="BG42" s="665">
        <f>'Schedule 3B_Income_Eastern'!BG42+'Schedule 3C_Income_Western'!BG42+'Schedule 3D_Income_The Cape'!BG42</f>
        <v>0</v>
      </c>
      <c r="BH42" s="665">
        <f>'Schedule 3B_Income_Eastern'!BH42+'Schedule 3C_Income_Western'!BH42+'Schedule 3D_Income_The Cape'!BH42</f>
        <v>1975128.4499572355</v>
      </c>
      <c r="BI42" s="665">
        <f>'Schedule 3B_Income_Eastern'!BI42+'Schedule 3C_Income_Western'!BI42+'Schedule 3D_Income_The Cape'!BI42</f>
        <v>1975128.4499572355</v>
      </c>
      <c r="BJ42" s="225">
        <v>21</v>
      </c>
      <c r="BK42" s="665">
        <f>'Schedule 3B_Income_Eastern'!BK42+'Schedule 3C_Income_Western'!BK42+'Schedule 3D_Income_The Cape'!BK42</f>
        <v>0</v>
      </c>
      <c r="BL42" s="665">
        <f>'Schedule 3B_Income_Eastern'!BL42+'Schedule 3C_Income_Western'!BL42+'Schedule 3D_Income_The Cape'!BL42</f>
        <v>0</v>
      </c>
      <c r="BM42" s="665">
        <f>'Schedule 3B_Income_Eastern'!BM42+'Schedule 3C_Income_Western'!BM42+'Schedule 3D_Income_The Cape'!BM42</f>
        <v>0</v>
      </c>
      <c r="BN42" s="665">
        <f>'Schedule 3B_Income_Eastern'!BN42+'Schedule 3C_Income_Western'!BN42+'Schedule 3D_Income_The Cape'!BN42</f>
        <v>0</v>
      </c>
      <c r="BO42" s="665">
        <f>'Schedule 3B_Income_Eastern'!BO42+'Schedule 3C_Income_Western'!BO42+'Schedule 3D_Income_The Cape'!BO42</f>
        <v>0</v>
      </c>
      <c r="BP42" s="665">
        <f>'Schedule 3B_Income_Eastern'!BP42+'Schedule 3C_Income_Western'!BP42+'Schedule 3D_Income_The Cape'!BP42</f>
        <v>0</v>
      </c>
      <c r="BQ42" s="665">
        <f>'Schedule 3B_Income_Eastern'!BQ42+'Schedule 3C_Income_Western'!BQ42+'Schedule 3D_Income_The Cape'!BQ42</f>
        <v>0</v>
      </c>
      <c r="BR42" s="665">
        <f>'Schedule 3B_Income_Eastern'!BR42+'Schedule 3C_Income_Western'!BR42+'Schedule 3D_Income_The Cape'!BR42</f>
        <v>0</v>
      </c>
      <c r="BS42" s="665">
        <f>'Schedule 3B_Income_Eastern'!BS42+'Schedule 3C_Income_Western'!BS42+'Schedule 3D_Income_The Cape'!BS42</f>
        <v>0</v>
      </c>
      <c r="BT42" s="665">
        <f>'Schedule 3B_Income_Eastern'!BT42+'Schedule 3C_Income_Western'!BT42+'Schedule 3D_Income_The Cape'!BT42</f>
        <v>0</v>
      </c>
      <c r="BU42" s="665">
        <f>'Schedule 3B_Income_Eastern'!BU42+'Schedule 3C_Income_Western'!BU42+'Schedule 3D_Income_The Cape'!BU42</f>
        <v>0</v>
      </c>
      <c r="BV42" s="225">
        <v>21</v>
      </c>
      <c r="BW42" s="665">
        <f>'Schedule 3B_Income_Eastern'!BW42+'Schedule 3C_Income_Western'!BW42+'Schedule 3D_Income_The Cape'!BW42</f>
        <v>0</v>
      </c>
      <c r="BX42" s="665">
        <f>'Schedule 3B_Income_Eastern'!BX42+'Schedule 3C_Income_Western'!BX42+'Schedule 3D_Income_The Cape'!BX42</f>
        <v>0</v>
      </c>
      <c r="BY42" s="665">
        <f>'Schedule 3B_Income_Eastern'!BY42+'Schedule 3C_Income_Western'!BY42+'Schedule 3D_Income_The Cape'!BY42</f>
        <v>0</v>
      </c>
      <c r="BZ42" s="665">
        <f>'Schedule 3B_Income_Eastern'!BZ42+'Schedule 3C_Income_Western'!BZ42+'Schedule 3D_Income_The Cape'!BZ42</f>
        <v>0</v>
      </c>
      <c r="CA42" s="665">
        <f>'Schedule 3B_Income_Eastern'!CA42+'Schedule 3C_Income_Western'!CA42+'Schedule 3D_Income_The Cape'!CA42</f>
        <v>0</v>
      </c>
      <c r="CB42" s="665">
        <f>'Schedule 3B_Income_Eastern'!CB42+'Schedule 3C_Income_Western'!CB42+'Schedule 3D_Income_The Cape'!CB42</f>
        <v>570794.69105237839</v>
      </c>
      <c r="CC42" s="665">
        <f>'Schedule 3B_Income_Eastern'!CC42+'Schedule 3C_Income_Western'!CC42+'Schedule 3D_Income_The Cape'!CC42</f>
        <v>631990.89044571039</v>
      </c>
      <c r="CD42" s="665">
        <f>'Schedule 3B_Income_Eastern'!CD42+'Schedule 3C_Income_Western'!CD42+'Schedule 3D_Income_The Cape'!CD42</f>
        <v>801534.16761916236</v>
      </c>
      <c r="CE42" s="665">
        <f>'Schedule 3B_Income_Eastern'!CE42+'Schedule 3C_Income_Western'!CE42+'Schedule 3D_Income_The Cape'!CE42</f>
        <v>0</v>
      </c>
      <c r="CF42" s="665">
        <f>'Schedule 3B_Income_Eastern'!CF42+'Schedule 3C_Income_Western'!CF42+'Schedule 3D_Income_The Cape'!CF42</f>
        <v>2004319.7491172515</v>
      </c>
      <c r="CG42" s="665">
        <f>'Schedule 3B_Income_Eastern'!CG42+'Schedule 3C_Income_Western'!CG42+'Schedule 3D_Income_The Cape'!CG42</f>
        <v>2004319.7491172515</v>
      </c>
      <c r="CH42" s="225">
        <v>21</v>
      </c>
      <c r="CI42" s="665">
        <f>'Schedule 3B_Income_Eastern'!CI42+'Schedule 3C_Income_Western'!CI42+'Schedule 3D_Income_The Cape'!CI42</f>
        <v>0</v>
      </c>
      <c r="CJ42" s="665">
        <f>'Schedule 3B_Income_Eastern'!CJ42+'Schedule 3C_Income_Western'!CJ42+'Schedule 3D_Income_The Cape'!CJ42</f>
        <v>0</v>
      </c>
      <c r="CK42" s="665">
        <f>'Schedule 3B_Income_Eastern'!CK42+'Schedule 3C_Income_Western'!CK42+'Schedule 3D_Income_The Cape'!CK42</f>
        <v>0</v>
      </c>
      <c r="CL42" s="665">
        <f>'Schedule 3B_Income_Eastern'!CL42+'Schedule 3C_Income_Western'!CL42+'Schedule 3D_Income_The Cape'!CL42</f>
        <v>0</v>
      </c>
      <c r="CM42" s="424">
        <f t="shared" si="13"/>
        <v>0</v>
      </c>
      <c r="CN42" s="665">
        <f>'Schedule 3B_Income_Eastern'!CN42+'Schedule 3C_Income_Western'!CN42+'Schedule 3D_Income_The Cape'!CN42</f>
        <v>51483348.368500009</v>
      </c>
      <c r="CO42" s="665">
        <f>'Schedule 3B_Income_Eastern'!CO42+'Schedule 3C_Income_Western'!CO42+'Schedule 3D_Income_The Cape'!CO42</f>
        <v>58111463.452499993</v>
      </c>
      <c r="CP42" s="665">
        <f>'Schedule 3B_Income_Eastern'!CP42+'Schedule 3C_Income_Western'!CP42+'Schedule 3D_Income_The Cape'!CP42</f>
        <v>61013540.557999983</v>
      </c>
      <c r="CQ42" s="665">
        <f>'Schedule 3B_Income_Eastern'!CQ42+'Schedule 3C_Income_Western'!CQ42+'Schedule 3D_Income_The Cape'!CQ42</f>
        <v>0</v>
      </c>
      <c r="CR42" s="424">
        <f t="shared" si="14"/>
        <v>170608352.37900001</v>
      </c>
      <c r="CS42" s="665">
        <f>'Schedule 3B_Income_Eastern'!CS42+'Schedule 3C_Income_Western'!CS42+'Schedule 3D_Income_The Cape'!CS42</f>
        <v>51483348.368500009</v>
      </c>
      <c r="CT42" s="665">
        <f>'Schedule 3B_Income_Eastern'!CT42+'Schedule 3C_Income_Western'!CT42+'Schedule 3D_Income_The Cape'!CT42</f>
        <v>58111463.452499993</v>
      </c>
      <c r="CU42" s="665">
        <f>'Schedule 3B_Income_Eastern'!CU42+'Schedule 3C_Income_Western'!CU42+'Schedule 3D_Income_The Cape'!CU42</f>
        <v>61013540.557999983</v>
      </c>
      <c r="CV42" s="665">
        <f>'Schedule 3B_Income_Eastern'!CV42+'Schedule 3C_Income_Western'!CV42+'Schedule 3D_Income_The Cape'!CV42</f>
        <v>0</v>
      </c>
      <c r="CW42" s="424">
        <f t="shared" si="15"/>
        <v>170608352.37900001</v>
      </c>
    </row>
    <row r="43" spans="1:101" ht="15.75" customHeight="1" x14ac:dyDescent="0.2">
      <c r="A43" s="85" t="s">
        <v>1209</v>
      </c>
      <c r="B43" s="225" t="s">
        <v>1425</v>
      </c>
      <c r="C43" s="665">
        <f>'Schedule 3B_Income_Eastern'!C43+'Schedule 3C_Income_Western'!C43+'Schedule 3D_Income_The Cape'!C43</f>
        <v>0</v>
      </c>
      <c r="D43" s="665">
        <f>'Schedule 3B_Income_Eastern'!D43+'Schedule 3C_Income_Western'!D43+'Schedule 3D_Income_The Cape'!D43</f>
        <v>0</v>
      </c>
      <c r="E43" s="665">
        <f>'Schedule 3B_Income_Eastern'!E43+'Schedule 3C_Income_Western'!E43+'Schedule 3D_Income_The Cape'!E43</f>
        <v>0</v>
      </c>
      <c r="F43" s="665">
        <f>'Schedule 3B_Income_Eastern'!F43+'Schedule 3C_Income_Western'!F43+'Schedule 3D_Income_The Cape'!F43</f>
        <v>0</v>
      </c>
      <c r="G43" s="665">
        <f>'Schedule 3B_Income_Eastern'!G43+'Schedule 3C_Income_Western'!G43+'Schedule 3D_Income_The Cape'!G43</f>
        <v>0</v>
      </c>
      <c r="H43" s="665">
        <f>'Schedule 3B_Income_Eastern'!H43+'Schedule 3C_Income_Western'!H43+'Schedule 3D_Income_The Cape'!H43</f>
        <v>4452089.3309792224</v>
      </c>
      <c r="I43" s="665">
        <f>'Schedule 3B_Income_Eastern'!I43+'Schedule 3C_Income_Western'!I43+'Schedule 3D_Income_The Cape'!I43</f>
        <v>3177034.1751846927</v>
      </c>
      <c r="J43" s="665">
        <f>'Schedule 3B_Income_Eastern'!J43+'Schedule 3C_Income_Western'!J43+'Schedule 3D_Income_The Cape'!J43</f>
        <v>2884008.1080105081</v>
      </c>
      <c r="K43" s="665">
        <f>'Schedule 3B_Income_Eastern'!K43+'Schedule 3C_Income_Western'!K43+'Schedule 3D_Income_The Cape'!K43</f>
        <v>0</v>
      </c>
      <c r="L43" s="665">
        <f>'Schedule 3B_Income_Eastern'!L43+'Schedule 3C_Income_Western'!L43+'Schedule 3D_Income_The Cape'!L43</f>
        <v>10513131.614174424</v>
      </c>
      <c r="M43" s="665">
        <f>'Schedule 3B_Income_Eastern'!M43+'Schedule 3C_Income_Western'!M43+'Schedule 3D_Income_The Cape'!M43</f>
        <v>10513131.614174424</v>
      </c>
      <c r="N43" s="225" t="s">
        <v>1425</v>
      </c>
      <c r="O43" s="665">
        <f>'Schedule 3B_Income_Eastern'!O43+'Schedule 3C_Income_Western'!O43+'Schedule 3D_Income_The Cape'!O43</f>
        <v>0</v>
      </c>
      <c r="P43" s="665">
        <f>'Schedule 3B_Income_Eastern'!P43+'Schedule 3C_Income_Western'!P43+'Schedule 3D_Income_The Cape'!P43</f>
        <v>0</v>
      </c>
      <c r="Q43" s="665">
        <f>'Schedule 3B_Income_Eastern'!Q43+'Schedule 3C_Income_Western'!Q43+'Schedule 3D_Income_The Cape'!Q43</f>
        <v>0</v>
      </c>
      <c r="R43" s="665">
        <f>'Schedule 3B_Income_Eastern'!R43+'Schedule 3C_Income_Western'!R43+'Schedule 3D_Income_The Cape'!R43</f>
        <v>0</v>
      </c>
      <c r="S43" s="665">
        <f>'Schedule 3B_Income_Eastern'!S43+'Schedule 3C_Income_Western'!S43+'Schedule 3D_Income_The Cape'!S43</f>
        <v>0</v>
      </c>
      <c r="T43" s="665">
        <f>'Schedule 3B_Income_Eastern'!T43+'Schedule 3C_Income_Western'!T43+'Schedule 3D_Income_The Cape'!T43</f>
        <v>5042582.5851515401</v>
      </c>
      <c r="U43" s="665">
        <f>'Schedule 3B_Income_Eastern'!U43+'Schedule 3C_Income_Western'!U43+'Schedule 3D_Income_The Cape'!U43</f>
        <v>4042704.0048223431</v>
      </c>
      <c r="V43" s="665">
        <f>'Schedule 3B_Income_Eastern'!V43+'Schedule 3C_Income_Western'!V43+'Schedule 3D_Income_The Cape'!V43</f>
        <v>3654862.7091700239</v>
      </c>
      <c r="W43" s="665">
        <f>'Schedule 3B_Income_Eastern'!W43+'Schedule 3C_Income_Western'!W43+'Schedule 3D_Income_The Cape'!W43</f>
        <v>0</v>
      </c>
      <c r="X43" s="665">
        <f>'Schedule 3B_Income_Eastern'!X43+'Schedule 3C_Income_Western'!X43+'Schedule 3D_Income_The Cape'!X43</f>
        <v>12740149.299143907</v>
      </c>
      <c r="Y43" s="665">
        <f>'Schedule 3B_Income_Eastern'!Y43+'Schedule 3C_Income_Western'!Y43+'Schedule 3D_Income_The Cape'!Y43</f>
        <v>12740149.299143907</v>
      </c>
      <c r="Z43" s="225" t="s">
        <v>1425</v>
      </c>
      <c r="AA43" s="665">
        <f>'Schedule 3B_Income_Eastern'!AA43+'Schedule 3C_Income_Western'!AA43+'Schedule 3D_Income_The Cape'!AA43</f>
        <v>0</v>
      </c>
      <c r="AB43" s="665">
        <f>'Schedule 3B_Income_Eastern'!AB43+'Schedule 3C_Income_Western'!AB43+'Schedule 3D_Income_The Cape'!AB43</f>
        <v>0</v>
      </c>
      <c r="AC43" s="665">
        <f>'Schedule 3B_Income_Eastern'!AC43+'Schedule 3C_Income_Western'!AC43+'Schedule 3D_Income_The Cape'!AC43</f>
        <v>0</v>
      </c>
      <c r="AD43" s="665">
        <f>'Schedule 3B_Income_Eastern'!AD43+'Schedule 3C_Income_Western'!AD43+'Schedule 3D_Income_The Cape'!AD43</f>
        <v>0</v>
      </c>
      <c r="AE43" s="665">
        <f>'Schedule 3B_Income_Eastern'!AE43+'Schedule 3C_Income_Western'!AE43+'Schedule 3D_Income_The Cape'!AE43</f>
        <v>0</v>
      </c>
      <c r="AF43" s="665">
        <f>'Schedule 3B_Income_Eastern'!AF43+'Schedule 3C_Income_Western'!AF43+'Schedule 3D_Income_The Cape'!AF43</f>
        <v>690677.65179392532</v>
      </c>
      <c r="AG43" s="665">
        <f>'Schedule 3B_Income_Eastern'!AG43+'Schedule 3C_Income_Western'!AG43+'Schedule 3D_Income_The Cape'!AG43</f>
        <v>549154.11653191317</v>
      </c>
      <c r="AH43" s="665">
        <f>'Schedule 3B_Income_Eastern'!AH43+'Schedule 3C_Income_Western'!AH43+'Schedule 3D_Income_The Cape'!AH43</f>
        <v>530978.84177558427</v>
      </c>
      <c r="AI43" s="665">
        <f>'Schedule 3B_Income_Eastern'!AI43+'Schedule 3C_Income_Western'!AI43+'Schedule 3D_Income_The Cape'!AI43</f>
        <v>0</v>
      </c>
      <c r="AJ43" s="665">
        <f>'Schedule 3B_Income_Eastern'!AJ43+'Schedule 3C_Income_Western'!AJ43+'Schedule 3D_Income_The Cape'!AJ43</f>
        <v>1770810.610101423</v>
      </c>
      <c r="AK43" s="665">
        <f>'Schedule 3B_Income_Eastern'!AK43+'Schedule 3C_Income_Western'!AK43+'Schedule 3D_Income_The Cape'!AK43</f>
        <v>1770810.610101423</v>
      </c>
      <c r="AL43" s="225" t="s">
        <v>1425</v>
      </c>
      <c r="AM43" s="665">
        <f>'Schedule 3B_Income_Eastern'!AM43+'Schedule 3C_Income_Western'!AM43+'Schedule 3D_Income_The Cape'!AM43</f>
        <v>0</v>
      </c>
      <c r="AN43" s="665">
        <f>'Schedule 3B_Income_Eastern'!AN43+'Schedule 3C_Income_Western'!AN43+'Schedule 3D_Income_The Cape'!AN43</f>
        <v>0</v>
      </c>
      <c r="AO43" s="665">
        <f>'Schedule 3B_Income_Eastern'!AO43+'Schedule 3C_Income_Western'!AO43+'Schedule 3D_Income_The Cape'!AO43</f>
        <v>0</v>
      </c>
      <c r="AP43" s="665">
        <f>'Schedule 3B_Income_Eastern'!AP43+'Schedule 3C_Income_Western'!AP43+'Schedule 3D_Income_The Cape'!AP43</f>
        <v>0</v>
      </c>
      <c r="AQ43" s="665">
        <f>'Schedule 3B_Income_Eastern'!AQ43+'Schedule 3C_Income_Western'!AQ43+'Schedule 3D_Income_The Cape'!AQ43</f>
        <v>0</v>
      </c>
      <c r="AR43" s="665">
        <f>'Schedule 3B_Income_Eastern'!AR43+'Schedule 3C_Income_Western'!AR43+'Schedule 3D_Income_The Cape'!AR43</f>
        <v>26584195.642297201</v>
      </c>
      <c r="AS43" s="665">
        <f>'Schedule 3B_Income_Eastern'!AS43+'Schedule 3C_Income_Western'!AS43+'Schedule 3D_Income_The Cape'!AS43</f>
        <v>23108240.955284975</v>
      </c>
      <c r="AT43" s="665">
        <f>'Schedule 3B_Income_Eastern'!AT43+'Schedule 3C_Income_Western'!AT43+'Schedule 3D_Income_The Cape'!AT43</f>
        <v>22816639.383128874</v>
      </c>
      <c r="AU43" s="665">
        <f>'Schedule 3B_Income_Eastern'!AU43+'Schedule 3C_Income_Western'!AU43+'Schedule 3D_Income_The Cape'!AU43</f>
        <v>0</v>
      </c>
      <c r="AV43" s="665">
        <f>'Schedule 3B_Income_Eastern'!AV43+'Schedule 3C_Income_Western'!AV43+'Schedule 3D_Income_The Cape'!AV43</f>
        <v>72509075.980711043</v>
      </c>
      <c r="AW43" s="665">
        <f>'Schedule 3B_Income_Eastern'!AW43+'Schedule 3C_Income_Western'!AW43+'Schedule 3D_Income_The Cape'!AW43</f>
        <v>72509075.980711043</v>
      </c>
      <c r="AX43" s="225" t="s">
        <v>1425</v>
      </c>
      <c r="AY43" s="665">
        <f>'Schedule 3B_Income_Eastern'!AY43+'Schedule 3C_Income_Western'!AY43+'Schedule 3D_Income_The Cape'!AY43</f>
        <v>0</v>
      </c>
      <c r="AZ43" s="665">
        <f>'Schedule 3B_Income_Eastern'!AZ43+'Schedule 3C_Income_Western'!AZ43+'Schedule 3D_Income_The Cape'!AZ43</f>
        <v>0</v>
      </c>
      <c r="BA43" s="665">
        <f>'Schedule 3B_Income_Eastern'!BA43+'Schedule 3C_Income_Western'!BA43+'Schedule 3D_Income_The Cape'!BA43</f>
        <v>0</v>
      </c>
      <c r="BB43" s="665">
        <f>'Schedule 3B_Income_Eastern'!BB43+'Schedule 3C_Income_Western'!BB43+'Schedule 3D_Income_The Cape'!BB43</f>
        <v>0</v>
      </c>
      <c r="BC43" s="665">
        <f>'Schedule 3B_Income_Eastern'!BC43+'Schedule 3C_Income_Western'!BC43+'Schedule 3D_Income_The Cape'!BC43</f>
        <v>0</v>
      </c>
      <c r="BD43" s="665">
        <f>'Schedule 3B_Income_Eastern'!BD43+'Schedule 3C_Income_Western'!BD43+'Schedule 3D_Income_The Cape'!BD43</f>
        <v>454850.84196207533</v>
      </c>
      <c r="BE43" s="665">
        <f>'Schedule 3B_Income_Eastern'!BE43+'Schedule 3C_Income_Western'!BE43+'Schedule 3D_Income_The Cape'!BE43</f>
        <v>341962.70076326281</v>
      </c>
      <c r="BF43" s="665">
        <f>'Schedule 3B_Income_Eastern'!BF43+'Schedule 3C_Income_Western'!BF43+'Schedule 3D_Income_The Cape'!BF43</f>
        <v>363899.08515908103</v>
      </c>
      <c r="BG43" s="665">
        <f>'Schedule 3B_Income_Eastern'!BG43+'Schedule 3C_Income_Western'!BG43+'Schedule 3D_Income_The Cape'!BG43</f>
        <v>0</v>
      </c>
      <c r="BH43" s="665">
        <f>'Schedule 3B_Income_Eastern'!BH43+'Schedule 3C_Income_Western'!BH43+'Schedule 3D_Income_The Cape'!BH43</f>
        <v>1160712.6278844192</v>
      </c>
      <c r="BI43" s="665">
        <f>'Schedule 3B_Income_Eastern'!BI43+'Schedule 3C_Income_Western'!BI43+'Schedule 3D_Income_The Cape'!BI43</f>
        <v>1160712.6278844192</v>
      </c>
      <c r="BJ43" s="225" t="s">
        <v>1425</v>
      </c>
      <c r="BK43" s="665">
        <f>'Schedule 3B_Income_Eastern'!BK43+'Schedule 3C_Income_Western'!BK43+'Schedule 3D_Income_The Cape'!BK43</f>
        <v>0</v>
      </c>
      <c r="BL43" s="665">
        <f>'Schedule 3B_Income_Eastern'!BL43+'Schedule 3C_Income_Western'!BL43+'Schedule 3D_Income_The Cape'!BL43</f>
        <v>0</v>
      </c>
      <c r="BM43" s="665">
        <f>'Schedule 3B_Income_Eastern'!BM43+'Schedule 3C_Income_Western'!BM43+'Schedule 3D_Income_The Cape'!BM43</f>
        <v>0</v>
      </c>
      <c r="BN43" s="665">
        <f>'Schedule 3B_Income_Eastern'!BN43+'Schedule 3C_Income_Western'!BN43+'Schedule 3D_Income_The Cape'!BN43</f>
        <v>0</v>
      </c>
      <c r="BO43" s="665">
        <f>'Schedule 3B_Income_Eastern'!BO43+'Schedule 3C_Income_Western'!BO43+'Schedule 3D_Income_The Cape'!BO43</f>
        <v>0</v>
      </c>
      <c r="BP43" s="665">
        <f>'Schedule 3B_Income_Eastern'!BP43+'Schedule 3C_Income_Western'!BP43+'Schedule 3D_Income_The Cape'!BP43</f>
        <v>0</v>
      </c>
      <c r="BQ43" s="665">
        <f>'Schedule 3B_Income_Eastern'!BQ43+'Schedule 3C_Income_Western'!BQ43+'Schedule 3D_Income_The Cape'!BQ43</f>
        <v>0</v>
      </c>
      <c r="BR43" s="665">
        <f>'Schedule 3B_Income_Eastern'!BR43+'Schedule 3C_Income_Western'!BR43+'Schedule 3D_Income_The Cape'!BR43</f>
        <v>0</v>
      </c>
      <c r="BS43" s="665">
        <f>'Schedule 3B_Income_Eastern'!BS43+'Schedule 3C_Income_Western'!BS43+'Schedule 3D_Income_The Cape'!BS43</f>
        <v>0</v>
      </c>
      <c r="BT43" s="665">
        <f>'Schedule 3B_Income_Eastern'!BT43+'Schedule 3C_Income_Western'!BT43+'Schedule 3D_Income_The Cape'!BT43</f>
        <v>0</v>
      </c>
      <c r="BU43" s="665">
        <f>'Schedule 3B_Income_Eastern'!BU43+'Schedule 3C_Income_Western'!BU43+'Schedule 3D_Income_The Cape'!BU43</f>
        <v>0</v>
      </c>
      <c r="BV43" s="225" t="s">
        <v>1425</v>
      </c>
      <c r="BW43" s="665">
        <f>'Schedule 3B_Income_Eastern'!BW43+'Schedule 3C_Income_Western'!BW43+'Schedule 3D_Income_The Cape'!BW43</f>
        <v>0</v>
      </c>
      <c r="BX43" s="665">
        <f>'Schedule 3B_Income_Eastern'!BX43+'Schedule 3C_Income_Western'!BX43+'Schedule 3D_Income_The Cape'!BX43</f>
        <v>0</v>
      </c>
      <c r="BY43" s="665">
        <f>'Schedule 3B_Income_Eastern'!BY43+'Schedule 3C_Income_Western'!BY43+'Schedule 3D_Income_The Cape'!BY43</f>
        <v>0</v>
      </c>
      <c r="BZ43" s="665">
        <f>'Schedule 3B_Income_Eastern'!BZ43+'Schedule 3C_Income_Western'!BZ43+'Schedule 3D_Income_The Cape'!BZ43</f>
        <v>0</v>
      </c>
      <c r="CA43" s="665">
        <f>'Schedule 3B_Income_Eastern'!CA43+'Schedule 3C_Income_Western'!CA43+'Schedule 3D_Income_The Cape'!CA43</f>
        <v>0</v>
      </c>
      <c r="CB43" s="665">
        <f>'Schedule 3B_Income_Eastern'!CB43+'Schedule 3C_Income_Western'!CB43+'Schedule 3D_Income_The Cape'!CB43</f>
        <v>416816.96030782058</v>
      </c>
      <c r="CC43" s="665">
        <f>'Schedule 3B_Income_Eastern'!CC43+'Schedule 3C_Income_Western'!CC43+'Schedule 3D_Income_The Cape'!CC43</f>
        <v>343610.79450760188</v>
      </c>
      <c r="CD43" s="665">
        <f>'Schedule 3B_Income_Eastern'!CD43+'Schedule 3C_Income_Western'!CD43+'Schedule 3D_Income_The Cape'!CD43</f>
        <v>402065.78416937444</v>
      </c>
      <c r="CE43" s="665">
        <f>'Schedule 3B_Income_Eastern'!CE43+'Schedule 3C_Income_Western'!CE43+'Schedule 3D_Income_The Cape'!CE43</f>
        <v>0</v>
      </c>
      <c r="CF43" s="665">
        <f>'Schedule 3B_Income_Eastern'!CF43+'Schedule 3C_Income_Western'!CF43+'Schedule 3D_Income_The Cape'!CF43</f>
        <v>1162493.538984797</v>
      </c>
      <c r="CG43" s="665">
        <f>'Schedule 3B_Income_Eastern'!CG43+'Schedule 3C_Income_Western'!CG43+'Schedule 3D_Income_The Cape'!CG43</f>
        <v>1162493.538984797</v>
      </c>
      <c r="CH43" s="225" t="s">
        <v>1425</v>
      </c>
      <c r="CI43" s="665">
        <f>'Schedule 3B_Income_Eastern'!CI43+'Schedule 3C_Income_Western'!CI43+'Schedule 3D_Income_The Cape'!CI43</f>
        <v>0</v>
      </c>
      <c r="CJ43" s="665">
        <f>'Schedule 3B_Income_Eastern'!CJ43+'Schedule 3C_Income_Western'!CJ43+'Schedule 3D_Income_The Cape'!CJ43</f>
        <v>0</v>
      </c>
      <c r="CK43" s="665">
        <f>'Schedule 3B_Income_Eastern'!CK43+'Schedule 3C_Income_Western'!CK43+'Schedule 3D_Income_The Cape'!CK43</f>
        <v>0</v>
      </c>
      <c r="CL43" s="665">
        <f>'Schedule 3B_Income_Eastern'!CL43+'Schedule 3C_Income_Western'!CL43+'Schedule 3D_Income_The Cape'!CL43</f>
        <v>0</v>
      </c>
      <c r="CM43" s="424">
        <f t="shared" si="13"/>
        <v>0</v>
      </c>
      <c r="CN43" s="665">
        <f>'Schedule 3B_Income_Eastern'!CN43+'Schedule 3C_Income_Western'!CN43+'Schedule 3D_Income_The Cape'!CN43</f>
        <v>37641213.012491785</v>
      </c>
      <c r="CO43" s="665">
        <f>'Schedule 3B_Income_Eastern'!CO43+'Schedule 3C_Income_Western'!CO43+'Schedule 3D_Income_The Cape'!CO43</f>
        <v>31562706.747094788</v>
      </c>
      <c r="CP43" s="665">
        <f>'Schedule 3B_Income_Eastern'!CP43+'Schedule 3C_Income_Western'!CP43+'Schedule 3D_Income_The Cape'!CP43</f>
        <v>30652453.911413446</v>
      </c>
      <c r="CQ43" s="665">
        <f>'Schedule 3B_Income_Eastern'!CQ43+'Schedule 3C_Income_Western'!CQ43+'Schedule 3D_Income_The Cape'!CQ43</f>
        <v>0</v>
      </c>
      <c r="CR43" s="424">
        <f t="shared" si="14"/>
        <v>99856373.671000019</v>
      </c>
      <c r="CS43" s="665">
        <f>'Schedule 3B_Income_Eastern'!CS43+'Schedule 3C_Income_Western'!CS43+'Schedule 3D_Income_The Cape'!CS43</f>
        <v>37641213.012491785</v>
      </c>
      <c r="CT43" s="665">
        <f>'Schedule 3B_Income_Eastern'!CT43+'Schedule 3C_Income_Western'!CT43+'Schedule 3D_Income_The Cape'!CT43</f>
        <v>31562706.747094788</v>
      </c>
      <c r="CU43" s="665">
        <f>'Schedule 3B_Income_Eastern'!CU43+'Schedule 3C_Income_Western'!CU43+'Schedule 3D_Income_The Cape'!CU43</f>
        <v>30652453.911413446</v>
      </c>
      <c r="CV43" s="665">
        <f>'Schedule 3B_Income_Eastern'!CV43+'Schedule 3C_Income_Western'!CV43+'Schedule 3D_Income_The Cape'!CV43</f>
        <v>0</v>
      </c>
      <c r="CW43" s="424">
        <f t="shared" si="15"/>
        <v>99856373.671000019</v>
      </c>
    </row>
    <row r="44" spans="1:101" ht="15.75" customHeight="1" x14ac:dyDescent="0.2">
      <c r="A44" s="85" t="s">
        <v>1210</v>
      </c>
      <c r="B44" s="225" t="s">
        <v>1428</v>
      </c>
      <c r="C44" s="665">
        <f>'Schedule 3B_Income_Eastern'!C44+'Schedule 3C_Income_Western'!C44+'Schedule 3D_Income_The Cape'!C44</f>
        <v>0</v>
      </c>
      <c r="D44" s="665">
        <f>'Schedule 3B_Income_Eastern'!D44+'Schedule 3C_Income_Western'!D44+'Schedule 3D_Income_The Cape'!D44</f>
        <v>0</v>
      </c>
      <c r="E44" s="665">
        <f>'Schedule 3B_Income_Eastern'!E44+'Schedule 3C_Income_Western'!E44+'Schedule 3D_Income_The Cape'!E44</f>
        <v>0</v>
      </c>
      <c r="F44" s="665">
        <f>'Schedule 3B_Income_Eastern'!F44+'Schedule 3C_Income_Western'!F44+'Schedule 3D_Income_The Cape'!F44</f>
        <v>0</v>
      </c>
      <c r="G44" s="665">
        <f>'Schedule 3B_Income_Eastern'!G44+'Schedule 3C_Income_Western'!G44+'Schedule 3D_Income_The Cape'!G44</f>
        <v>0</v>
      </c>
      <c r="H44" s="665">
        <f>'Schedule 3B_Income_Eastern'!H44+'Schedule 3C_Income_Western'!H44+'Schedule 3D_Income_The Cape'!H44</f>
        <v>2432687.2394682132</v>
      </c>
      <c r="I44" s="665">
        <f>'Schedule 3B_Income_Eastern'!I44+'Schedule 3C_Income_Western'!I44+'Schedule 3D_Income_The Cape'!I44</f>
        <v>1458380.112114429</v>
      </c>
      <c r="J44" s="665">
        <f>'Schedule 3B_Income_Eastern'!J44+'Schedule 3C_Income_Western'!J44+'Schedule 3D_Income_The Cape'!J44</f>
        <v>1237362.6375858425</v>
      </c>
      <c r="K44" s="665">
        <f>'Schedule 3B_Income_Eastern'!K44+'Schedule 3C_Income_Western'!K44+'Schedule 3D_Income_The Cape'!K44</f>
        <v>0</v>
      </c>
      <c r="L44" s="665">
        <f>'Schedule 3B_Income_Eastern'!L44+'Schedule 3C_Income_Western'!L44+'Schedule 3D_Income_The Cape'!L44</f>
        <v>5128429.9891684838</v>
      </c>
      <c r="M44" s="665">
        <f>'Schedule 3B_Income_Eastern'!M44+'Schedule 3C_Income_Western'!M44+'Schedule 3D_Income_The Cape'!M44</f>
        <v>5128429.9891684838</v>
      </c>
      <c r="N44" s="225" t="s">
        <v>1428</v>
      </c>
      <c r="O44" s="665">
        <f>'Schedule 3B_Income_Eastern'!O44+'Schedule 3C_Income_Western'!O44+'Schedule 3D_Income_The Cape'!O44</f>
        <v>0</v>
      </c>
      <c r="P44" s="665">
        <f>'Schedule 3B_Income_Eastern'!P44+'Schedule 3C_Income_Western'!P44+'Schedule 3D_Income_The Cape'!P44</f>
        <v>0</v>
      </c>
      <c r="Q44" s="665">
        <f>'Schedule 3B_Income_Eastern'!Q44+'Schedule 3C_Income_Western'!Q44+'Schedule 3D_Income_The Cape'!Q44</f>
        <v>0</v>
      </c>
      <c r="R44" s="665">
        <f>'Schedule 3B_Income_Eastern'!R44+'Schedule 3C_Income_Western'!R44+'Schedule 3D_Income_The Cape'!R44</f>
        <v>0</v>
      </c>
      <c r="S44" s="665">
        <f>'Schedule 3B_Income_Eastern'!S44+'Schedule 3C_Income_Western'!S44+'Schedule 3D_Income_The Cape'!S44</f>
        <v>0</v>
      </c>
      <c r="T44" s="665">
        <f>'Schedule 3B_Income_Eastern'!T44+'Schedule 3C_Income_Western'!T44+'Schedule 3D_Income_The Cape'!T44</f>
        <v>2766457.7058441574</v>
      </c>
      <c r="U44" s="665">
        <f>'Schedule 3B_Income_Eastern'!U44+'Schedule 3C_Income_Western'!U44+'Schedule 3D_Income_The Cape'!U44</f>
        <v>1849632.8674349773</v>
      </c>
      <c r="V44" s="665">
        <f>'Schedule 3B_Income_Eastern'!V44+'Schedule 3C_Income_Western'!V44+'Schedule 3D_Income_The Cape'!V44</f>
        <v>1569228.1905754781</v>
      </c>
      <c r="W44" s="665">
        <f>'Schedule 3B_Income_Eastern'!W44+'Schedule 3C_Income_Western'!W44+'Schedule 3D_Income_The Cape'!W44</f>
        <v>0</v>
      </c>
      <c r="X44" s="665">
        <f>'Schedule 3B_Income_Eastern'!X44+'Schedule 3C_Income_Western'!X44+'Schedule 3D_Income_The Cape'!X44</f>
        <v>6185318.7638546126</v>
      </c>
      <c r="Y44" s="665">
        <f>'Schedule 3B_Income_Eastern'!Y44+'Schedule 3C_Income_Western'!Y44+'Schedule 3D_Income_The Cape'!Y44</f>
        <v>6185318.7638546126</v>
      </c>
      <c r="Z44" s="225" t="s">
        <v>1428</v>
      </c>
      <c r="AA44" s="665">
        <f>'Schedule 3B_Income_Eastern'!AA44+'Schedule 3C_Income_Western'!AA44+'Schedule 3D_Income_The Cape'!AA44</f>
        <v>0</v>
      </c>
      <c r="AB44" s="665">
        <f>'Schedule 3B_Income_Eastern'!AB44+'Schedule 3C_Income_Western'!AB44+'Schedule 3D_Income_The Cape'!AB44</f>
        <v>0</v>
      </c>
      <c r="AC44" s="665">
        <f>'Schedule 3B_Income_Eastern'!AC44+'Schedule 3C_Income_Western'!AC44+'Schedule 3D_Income_The Cape'!AC44</f>
        <v>0</v>
      </c>
      <c r="AD44" s="665">
        <f>'Schedule 3B_Income_Eastern'!AD44+'Schedule 3C_Income_Western'!AD44+'Schedule 3D_Income_The Cape'!AD44</f>
        <v>0</v>
      </c>
      <c r="AE44" s="665">
        <f>'Schedule 3B_Income_Eastern'!AE44+'Schedule 3C_Income_Western'!AE44+'Schedule 3D_Income_The Cape'!AE44</f>
        <v>0</v>
      </c>
      <c r="AF44" s="665">
        <f>'Schedule 3B_Income_Eastern'!AF44+'Schedule 3C_Income_Western'!AF44+'Schedule 3D_Income_The Cape'!AF44</f>
        <v>378833.12352601188</v>
      </c>
      <c r="AG44" s="665">
        <f>'Schedule 3B_Income_Eastern'!AG44+'Schedule 3C_Income_Western'!AG44+'Schedule 3D_Income_The Cape'!AG44</f>
        <v>251477.96479959378</v>
      </c>
      <c r="AH44" s="665">
        <f>'Schedule 3B_Income_Eastern'!AH44+'Schedule 3C_Income_Western'!AH44+'Schedule 3D_Income_The Cape'!AH44</f>
        <v>227939.78970088789</v>
      </c>
      <c r="AI44" s="665">
        <f>'Schedule 3B_Income_Eastern'!AI44+'Schedule 3C_Income_Western'!AI44+'Schedule 3D_Income_The Cape'!AI44</f>
        <v>0</v>
      </c>
      <c r="AJ44" s="665">
        <f>'Schedule 3B_Income_Eastern'!AJ44+'Schedule 3C_Income_Western'!AJ44+'Schedule 3D_Income_The Cape'!AJ44</f>
        <v>858250.87802649359</v>
      </c>
      <c r="AK44" s="665">
        <f>'Schedule 3B_Income_Eastern'!AK44+'Schedule 3C_Income_Western'!AK44+'Schedule 3D_Income_The Cape'!AK44</f>
        <v>858250.87802649359</v>
      </c>
      <c r="AL44" s="225" t="s">
        <v>1428</v>
      </c>
      <c r="AM44" s="665">
        <f>'Schedule 3B_Income_Eastern'!AM44+'Schedule 3C_Income_Western'!AM44+'Schedule 3D_Income_The Cape'!AM44</f>
        <v>0</v>
      </c>
      <c r="AN44" s="665">
        <f>'Schedule 3B_Income_Eastern'!AN44+'Schedule 3C_Income_Western'!AN44+'Schedule 3D_Income_The Cape'!AN44</f>
        <v>0</v>
      </c>
      <c r="AO44" s="665">
        <f>'Schedule 3B_Income_Eastern'!AO44+'Schedule 3C_Income_Western'!AO44+'Schedule 3D_Income_The Cape'!AO44</f>
        <v>0</v>
      </c>
      <c r="AP44" s="665">
        <f>'Schedule 3B_Income_Eastern'!AP44+'Schedule 3C_Income_Western'!AP44+'Schedule 3D_Income_The Cape'!AP44</f>
        <v>0</v>
      </c>
      <c r="AQ44" s="665">
        <f>'Schedule 3B_Income_Eastern'!AQ44+'Schedule 3C_Income_Western'!AQ44+'Schedule 3D_Income_The Cape'!AQ44</f>
        <v>0</v>
      </c>
      <c r="AR44" s="665">
        <f>'Schedule 3B_Income_Eastern'!AR44+'Schedule 3C_Income_Western'!AR44+'Schedule 3D_Income_The Cape'!AR44</f>
        <v>14574123.184388004</v>
      </c>
      <c r="AS44" s="665">
        <f>'Schedule 3B_Income_Eastern'!AS44+'Schedule 3C_Income_Western'!AS44+'Schedule 3D_Income_The Cape'!AS44</f>
        <v>10574287.373139743</v>
      </c>
      <c r="AT44" s="665">
        <f>'Schedule 3B_Income_Eastern'!AT44+'Schedule 3C_Income_Western'!AT44+'Schedule 3D_Income_The Cape'!AT44</f>
        <v>9794352.0153385326</v>
      </c>
      <c r="AU44" s="665">
        <f>'Schedule 3B_Income_Eastern'!AU44+'Schedule 3C_Income_Western'!AU44+'Schedule 3D_Income_The Cape'!AU44</f>
        <v>0</v>
      </c>
      <c r="AV44" s="665">
        <f>'Schedule 3B_Income_Eastern'!AV44+'Schedule 3C_Income_Western'!AV44+'Schedule 3D_Income_The Cape'!AV44</f>
        <v>34942762.572866276</v>
      </c>
      <c r="AW44" s="665">
        <f>'Schedule 3B_Income_Eastern'!AW44+'Schedule 3C_Income_Western'!AW44+'Schedule 3D_Income_The Cape'!AW44</f>
        <v>34942762.572866276</v>
      </c>
      <c r="AX44" s="225" t="s">
        <v>1428</v>
      </c>
      <c r="AY44" s="665">
        <f>'Schedule 3B_Income_Eastern'!AY44+'Schedule 3C_Income_Western'!AY44+'Schedule 3D_Income_The Cape'!AY44</f>
        <v>0</v>
      </c>
      <c r="AZ44" s="665">
        <f>'Schedule 3B_Income_Eastern'!AZ44+'Schedule 3C_Income_Western'!AZ44+'Schedule 3D_Income_The Cape'!AZ44</f>
        <v>0</v>
      </c>
      <c r="BA44" s="665">
        <f>'Schedule 3B_Income_Eastern'!BA44+'Schedule 3C_Income_Western'!BA44+'Schedule 3D_Income_The Cape'!BA44</f>
        <v>0</v>
      </c>
      <c r="BB44" s="665">
        <f>'Schedule 3B_Income_Eastern'!BB44+'Schedule 3C_Income_Western'!BB44+'Schedule 3D_Income_The Cape'!BB44</f>
        <v>0</v>
      </c>
      <c r="BC44" s="665">
        <f>'Schedule 3B_Income_Eastern'!BC44+'Schedule 3C_Income_Western'!BC44+'Schedule 3D_Income_The Cape'!BC44</f>
        <v>0</v>
      </c>
      <c r="BD44" s="665">
        <f>'Schedule 3B_Income_Eastern'!BD44+'Schedule 3C_Income_Western'!BD44+'Schedule 3D_Income_The Cape'!BD44</f>
        <v>249800.31519970173</v>
      </c>
      <c r="BE44" s="665">
        <f>'Schedule 3B_Income_Eastern'!BE44+'Schedule 3C_Income_Western'!BE44+'Schedule 3D_Income_The Cape'!BE44</f>
        <v>156159.55685189817</v>
      </c>
      <c r="BF44" s="665">
        <f>'Schedule 3B_Income_Eastern'!BF44+'Schedule 3C_Income_Western'!BF44+'Schedule 3D_Income_The Cape'!BF44</f>
        <v>156075.96619258594</v>
      </c>
      <c r="BG44" s="665">
        <f>'Schedule 3B_Income_Eastern'!BG44+'Schedule 3C_Income_Western'!BG44+'Schedule 3D_Income_The Cape'!BG44</f>
        <v>0</v>
      </c>
      <c r="BH44" s="665">
        <f>'Schedule 3B_Income_Eastern'!BH44+'Schedule 3C_Income_Western'!BH44+'Schedule 3D_Income_The Cape'!BH44</f>
        <v>562035.8382441859</v>
      </c>
      <c r="BI44" s="665">
        <f>'Schedule 3B_Income_Eastern'!BI44+'Schedule 3C_Income_Western'!BI44+'Schedule 3D_Income_The Cape'!BI44</f>
        <v>562035.8382441859</v>
      </c>
      <c r="BJ44" s="225" t="s">
        <v>1428</v>
      </c>
      <c r="BK44" s="665">
        <f>'Schedule 3B_Income_Eastern'!BK44+'Schedule 3C_Income_Western'!BK44+'Schedule 3D_Income_The Cape'!BK44</f>
        <v>0</v>
      </c>
      <c r="BL44" s="665">
        <f>'Schedule 3B_Income_Eastern'!BL44+'Schedule 3C_Income_Western'!BL44+'Schedule 3D_Income_The Cape'!BL44</f>
        <v>0</v>
      </c>
      <c r="BM44" s="665">
        <f>'Schedule 3B_Income_Eastern'!BM44+'Schedule 3C_Income_Western'!BM44+'Schedule 3D_Income_The Cape'!BM44</f>
        <v>0</v>
      </c>
      <c r="BN44" s="665">
        <f>'Schedule 3B_Income_Eastern'!BN44+'Schedule 3C_Income_Western'!BN44+'Schedule 3D_Income_The Cape'!BN44</f>
        <v>0</v>
      </c>
      <c r="BO44" s="665">
        <f>'Schedule 3B_Income_Eastern'!BO44+'Schedule 3C_Income_Western'!BO44+'Schedule 3D_Income_The Cape'!BO44</f>
        <v>0</v>
      </c>
      <c r="BP44" s="665">
        <f>'Schedule 3B_Income_Eastern'!BP44+'Schedule 3C_Income_Western'!BP44+'Schedule 3D_Income_The Cape'!BP44</f>
        <v>0</v>
      </c>
      <c r="BQ44" s="665">
        <f>'Schedule 3B_Income_Eastern'!BQ44+'Schedule 3C_Income_Western'!BQ44+'Schedule 3D_Income_The Cape'!BQ44</f>
        <v>0</v>
      </c>
      <c r="BR44" s="665">
        <f>'Schedule 3B_Income_Eastern'!BR44+'Schedule 3C_Income_Western'!BR44+'Schedule 3D_Income_The Cape'!BR44</f>
        <v>0</v>
      </c>
      <c r="BS44" s="665">
        <f>'Schedule 3B_Income_Eastern'!BS44+'Schedule 3C_Income_Western'!BS44+'Schedule 3D_Income_The Cape'!BS44</f>
        <v>0</v>
      </c>
      <c r="BT44" s="665">
        <f>'Schedule 3B_Income_Eastern'!BT44+'Schedule 3C_Income_Western'!BT44+'Schedule 3D_Income_The Cape'!BT44</f>
        <v>0</v>
      </c>
      <c r="BU44" s="665">
        <f>'Schedule 3B_Income_Eastern'!BU44+'Schedule 3C_Income_Western'!BU44+'Schedule 3D_Income_The Cape'!BU44</f>
        <v>0</v>
      </c>
      <c r="BV44" s="225" t="s">
        <v>1428</v>
      </c>
      <c r="BW44" s="665">
        <f>'Schedule 3B_Income_Eastern'!BW44+'Schedule 3C_Income_Western'!BW44+'Schedule 3D_Income_The Cape'!BW44</f>
        <v>0</v>
      </c>
      <c r="BX44" s="665">
        <f>'Schedule 3B_Income_Eastern'!BX44+'Schedule 3C_Income_Western'!BX44+'Schedule 3D_Income_The Cape'!BX44</f>
        <v>0</v>
      </c>
      <c r="BY44" s="665">
        <f>'Schedule 3B_Income_Eastern'!BY44+'Schedule 3C_Income_Western'!BY44+'Schedule 3D_Income_The Cape'!BY44</f>
        <v>0</v>
      </c>
      <c r="BZ44" s="665">
        <f>'Schedule 3B_Income_Eastern'!BZ44+'Schedule 3C_Income_Western'!BZ44+'Schedule 3D_Income_The Cape'!BZ44</f>
        <v>0</v>
      </c>
      <c r="CA44" s="665">
        <f>'Schedule 3B_Income_Eastern'!CA44+'Schedule 3C_Income_Western'!CA44+'Schedule 3D_Income_The Cape'!CA44</f>
        <v>0</v>
      </c>
      <c r="CB44" s="665">
        <f>'Schedule 3B_Income_Eastern'!CB44+'Schedule 3C_Income_Western'!CB44+'Schedule 3D_Income_The Cape'!CB44</f>
        <v>228208.68825014887</v>
      </c>
      <c r="CC44" s="665">
        <f>'Schedule 3B_Income_Eastern'!CC44+'Schedule 3C_Income_Western'!CC44+'Schedule 3D_Income_The Cape'!CC44</f>
        <v>157303.50754554218</v>
      </c>
      <c r="CD44" s="665">
        <f>'Schedule 3B_Income_Eastern'!CD44+'Schedule 3C_Income_Western'!CD44+'Schedule 3D_Income_The Cape'!CD44</f>
        <v>172247.19892971416</v>
      </c>
      <c r="CE44" s="665">
        <f>'Schedule 3B_Income_Eastern'!CE44+'Schedule 3C_Income_Western'!CE44+'Schedule 3D_Income_The Cape'!CE44</f>
        <v>0</v>
      </c>
      <c r="CF44" s="665">
        <f>'Schedule 3B_Income_Eastern'!CF44+'Schedule 3C_Income_Western'!CF44+'Schedule 3D_Income_The Cape'!CF44</f>
        <v>557759.39472540515</v>
      </c>
      <c r="CG44" s="665">
        <f>'Schedule 3B_Income_Eastern'!CG44+'Schedule 3C_Income_Western'!CG44+'Schedule 3D_Income_The Cape'!CG44</f>
        <v>557759.39472540515</v>
      </c>
      <c r="CH44" s="225" t="s">
        <v>1428</v>
      </c>
      <c r="CI44" s="665">
        <f>'Schedule 3B_Income_Eastern'!CI44+'Schedule 3C_Income_Western'!CI44+'Schedule 3D_Income_The Cape'!CI44</f>
        <v>0</v>
      </c>
      <c r="CJ44" s="665">
        <f>'Schedule 3B_Income_Eastern'!CJ44+'Schedule 3C_Income_Western'!CJ44+'Schedule 3D_Income_The Cape'!CJ44</f>
        <v>0</v>
      </c>
      <c r="CK44" s="665">
        <f>'Schedule 3B_Income_Eastern'!CK44+'Schedule 3C_Income_Western'!CK44+'Schedule 3D_Income_The Cape'!CK44</f>
        <v>0</v>
      </c>
      <c r="CL44" s="665">
        <f>'Schedule 3B_Income_Eastern'!CL44+'Schedule 3C_Income_Western'!CL44+'Schedule 3D_Income_The Cape'!CL44</f>
        <v>0</v>
      </c>
      <c r="CM44" s="424">
        <f t="shared" si="13"/>
        <v>0</v>
      </c>
      <c r="CN44" s="665">
        <f>'Schedule 3B_Income_Eastern'!CN44+'Schedule 3C_Income_Western'!CN44+'Schedule 3D_Income_The Cape'!CN44</f>
        <v>20630110.256676238</v>
      </c>
      <c r="CO44" s="665">
        <f>'Schedule 3B_Income_Eastern'!CO44+'Schedule 3C_Income_Western'!CO44+'Schedule 3D_Income_The Cape'!CO44</f>
        <v>14447241.381886184</v>
      </c>
      <c r="CP44" s="665">
        <f>'Schedule 3B_Income_Eastern'!CP44+'Schedule 3C_Income_Western'!CP44+'Schedule 3D_Income_The Cape'!CP44</f>
        <v>13157205.798323041</v>
      </c>
      <c r="CQ44" s="665">
        <f>'Schedule 3B_Income_Eastern'!CQ44+'Schedule 3C_Income_Western'!CQ44+'Schedule 3D_Income_The Cape'!CQ44</f>
        <v>0</v>
      </c>
      <c r="CR44" s="424">
        <f t="shared" si="14"/>
        <v>48234557.436885469</v>
      </c>
      <c r="CS44" s="665">
        <f>'Schedule 3B_Income_Eastern'!CS44+'Schedule 3C_Income_Western'!CS44+'Schedule 3D_Income_The Cape'!CS44</f>
        <v>20630110.256676238</v>
      </c>
      <c r="CT44" s="665">
        <f>'Schedule 3B_Income_Eastern'!CT44+'Schedule 3C_Income_Western'!CT44+'Schedule 3D_Income_The Cape'!CT44</f>
        <v>14447241.381886184</v>
      </c>
      <c r="CU44" s="665">
        <f>'Schedule 3B_Income_Eastern'!CU44+'Schedule 3C_Income_Western'!CU44+'Schedule 3D_Income_The Cape'!CU44</f>
        <v>13157205.798323041</v>
      </c>
      <c r="CV44" s="665">
        <f>'Schedule 3B_Income_Eastern'!CV44+'Schedule 3C_Income_Western'!CV44+'Schedule 3D_Income_The Cape'!CV44</f>
        <v>0</v>
      </c>
      <c r="CW44" s="424">
        <f t="shared" si="15"/>
        <v>48234557.436885469</v>
      </c>
    </row>
    <row r="45" spans="1:101" ht="15.75" customHeight="1" x14ac:dyDescent="0.2">
      <c r="A45" s="85" t="s">
        <v>1211</v>
      </c>
      <c r="B45" s="225" t="s">
        <v>1426</v>
      </c>
      <c r="C45" s="665">
        <f>'Schedule 3B_Income_Eastern'!C45+'Schedule 3C_Income_Western'!C45+'Schedule 3D_Income_The Cape'!C45</f>
        <v>126964.87373056546</v>
      </c>
      <c r="D45" s="665">
        <f>'Schedule 3B_Income_Eastern'!D45+'Schedule 3C_Income_Western'!D45+'Schedule 3D_Income_The Cape'!D45</f>
        <v>93100.525800681469</v>
      </c>
      <c r="E45" s="665">
        <f>'Schedule 3B_Income_Eastern'!E45+'Schedule 3C_Income_Western'!E45+'Schedule 3D_Income_The Cape'!E45</f>
        <v>73903.952160831162</v>
      </c>
      <c r="F45" s="665">
        <f>'Schedule 3B_Income_Eastern'!F45+'Schedule 3C_Income_Western'!F45+'Schedule 3D_Income_The Cape'!F45</f>
        <v>0</v>
      </c>
      <c r="G45" s="665">
        <f>'Schedule 3B_Income_Eastern'!G45+'Schedule 3C_Income_Western'!G45+'Schedule 3D_Income_The Cape'!G45</f>
        <v>293969.35169207805</v>
      </c>
      <c r="H45" s="665">
        <f>'Schedule 3B_Income_Eastern'!H45+'Schedule 3C_Income_Western'!H45+'Schedule 3D_Income_The Cape'!H45</f>
        <v>714423.53191142727</v>
      </c>
      <c r="I45" s="665">
        <f>'Schedule 3B_Income_Eastern'!I45+'Schedule 3C_Income_Western'!I45+'Schedule 3D_Income_The Cape'!I45</f>
        <v>653357.54406101152</v>
      </c>
      <c r="J45" s="665">
        <f>'Schedule 3B_Income_Eastern'!J45+'Schedule 3C_Income_Western'!J45+'Schedule 3D_Income_The Cape'!J45</f>
        <v>594775.0023789712</v>
      </c>
      <c r="K45" s="665">
        <f>'Schedule 3B_Income_Eastern'!K45+'Schedule 3C_Income_Western'!K45+'Schedule 3D_Income_The Cape'!K45</f>
        <v>0</v>
      </c>
      <c r="L45" s="665">
        <f>'Schedule 3B_Income_Eastern'!L45+'Schedule 3C_Income_Western'!L45+'Schedule 3D_Income_The Cape'!L45</f>
        <v>1962556.0783514101</v>
      </c>
      <c r="M45" s="665">
        <f>'Schedule 3B_Income_Eastern'!M45+'Schedule 3C_Income_Western'!M45+'Schedule 3D_Income_The Cape'!M45</f>
        <v>2256525.4300434883</v>
      </c>
      <c r="N45" s="225" t="s">
        <v>1426</v>
      </c>
      <c r="O45" s="665">
        <f>'Schedule 3B_Income_Eastern'!O45+'Schedule 3C_Income_Western'!O45+'Schedule 3D_Income_The Cape'!O45</f>
        <v>75866.794210081542</v>
      </c>
      <c r="P45" s="665">
        <f>'Schedule 3B_Income_Eastern'!P45+'Schedule 3C_Income_Western'!P45+'Schedule 3D_Income_The Cape'!P45</f>
        <v>84257.392847078401</v>
      </c>
      <c r="Q45" s="665">
        <f>'Schedule 3B_Income_Eastern'!Q45+'Schedule 3C_Income_Western'!Q45+'Schedule 3D_Income_The Cape'!Q45</f>
        <v>76870.351710012023</v>
      </c>
      <c r="R45" s="665">
        <f>'Schedule 3B_Income_Eastern'!R45+'Schedule 3C_Income_Western'!R45+'Schedule 3D_Income_The Cape'!R45</f>
        <v>0</v>
      </c>
      <c r="S45" s="665">
        <f>'Schedule 3B_Income_Eastern'!S45+'Schedule 3C_Income_Western'!S45+'Schedule 3D_Income_The Cape'!S45</f>
        <v>236994.53876717197</v>
      </c>
      <c r="T45" s="665">
        <f>'Schedule 3B_Income_Eastern'!T45+'Schedule 3C_Income_Western'!T45+'Schedule 3D_Income_The Cape'!T45</f>
        <v>468159.71924285276</v>
      </c>
      <c r="U45" s="665">
        <f>'Schedule 3B_Income_Eastern'!U45+'Schedule 3C_Income_Western'!U45+'Schedule 3D_Income_The Cape'!U45</f>
        <v>718802.773196136</v>
      </c>
      <c r="V45" s="665">
        <f>'Schedule 3B_Income_Eastern'!V45+'Schedule 3C_Income_Western'!V45+'Schedule 3D_Income_The Cape'!V45</f>
        <v>903928.92222932982</v>
      </c>
      <c r="W45" s="665">
        <f>'Schedule 3B_Income_Eastern'!W45+'Schedule 3C_Income_Western'!W45+'Schedule 3D_Income_The Cape'!W45</f>
        <v>0</v>
      </c>
      <c r="X45" s="665">
        <f>'Schedule 3B_Income_Eastern'!X45+'Schedule 3C_Income_Western'!X45+'Schedule 3D_Income_The Cape'!X45</f>
        <v>2090891.4146683183</v>
      </c>
      <c r="Y45" s="665">
        <f>'Schedule 3B_Income_Eastern'!Y45+'Schedule 3C_Income_Western'!Y45+'Schedule 3D_Income_The Cape'!Y45</f>
        <v>2327885.9534354904</v>
      </c>
      <c r="Z45" s="225" t="s">
        <v>1426</v>
      </c>
      <c r="AA45" s="665">
        <f>'Schedule 3B_Income_Eastern'!AA45+'Schedule 3C_Income_Western'!AA45+'Schedule 3D_Income_The Cape'!AA45</f>
        <v>5101.0764830571015</v>
      </c>
      <c r="AB45" s="665">
        <f>'Schedule 3B_Income_Eastern'!AB45+'Schedule 3C_Income_Western'!AB45+'Schedule 3D_Income_The Cape'!AB45</f>
        <v>5229.1416777506474</v>
      </c>
      <c r="AC45" s="665">
        <f>'Schedule 3B_Income_Eastern'!AC45+'Schedule 3C_Income_Western'!AC45+'Schedule 3D_Income_The Cape'!AC45</f>
        <v>8215.5788202745516</v>
      </c>
      <c r="AD45" s="665">
        <f>'Schedule 3B_Income_Eastern'!AD45+'Schedule 3C_Income_Western'!AD45+'Schedule 3D_Income_The Cape'!AD45</f>
        <v>0</v>
      </c>
      <c r="AE45" s="665">
        <f>'Schedule 3B_Income_Eastern'!AE45+'Schedule 3C_Income_Western'!AE45+'Schedule 3D_Income_The Cape'!AE45</f>
        <v>18545.796981082298</v>
      </c>
      <c r="AF45" s="665">
        <f>'Schedule 3B_Income_Eastern'!AF45+'Schedule 3C_Income_Western'!AF45+'Schedule 3D_Income_The Cape'!AF45</f>
        <v>47116.244611584581</v>
      </c>
      <c r="AG45" s="665">
        <f>'Schedule 3B_Income_Eastern'!AG45+'Schedule 3C_Income_Western'!AG45+'Schedule 3D_Income_The Cape'!AG45</f>
        <v>72178.00818817559</v>
      </c>
      <c r="AH45" s="665">
        <f>'Schedule 3B_Income_Eastern'!AH45+'Schedule 3C_Income_Western'!AH45+'Schedule 3D_Income_The Cape'!AH45</f>
        <v>116498.49152997673</v>
      </c>
      <c r="AI45" s="665">
        <f>'Schedule 3B_Income_Eastern'!AI45+'Schedule 3C_Income_Western'!AI45+'Schedule 3D_Income_The Cape'!AI45</f>
        <v>0</v>
      </c>
      <c r="AJ45" s="665">
        <f>'Schedule 3B_Income_Eastern'!AJ45+'Schedule 3C_Income_Western'!AJ45+'Schedule 3D_Income_The Cape'!AJ45</f>
        <v>235792.74432973689</v>
      </c>
      <c r="AK45" s="665">
        <f>'Schedule 3B_Income_Eastern'!AK45+'Schedule 3C_Income_Western'!AK45+'Schedule 3D_Income_The Cape'!AK45</f>
        <v>254338.54131081919</v>
      </c>
      <c r="AL45" s="225" t="s">
        <v>1426</v>
      </c>
      <c r="AM45" s="665">
        <f>'Schedule 3B_Income_Eastern'!AM45+'Schedule 3C_Income_Western'!AM45+'Schedule 3D_Income_The Cape'!AM45</f>
        <v>737372.53544757189</v>
      </c>
      <c r="AN45" s="665">
        <f>'Schedule 3B_Income_Eastern'!AN45+'Schedule 3C_Income_Western'!AN45+'Schedule 3D_Income_The Cape'!AN45</f>
        <v>632655.81024490972</v>
      </c>
      <c r="AO45" s="665">
        <f>'Schedule 3B_Income_Eastern'!AO45+'Schedule 3C_Income_Western'!AO45+'Schedule 3D_Income_The Cape'!AO45</f>
        <v>714012.50761088333</v>
      </c>
      <c r="AP45" s="665">
        <f>'Schedule 3B_Income_Eastern'!AP45+'Schedule 3C_Income_Western'!AP45+'Schedule 3D_Income_The Cape'!AP45</f>
        <v>0</v>
      </c>
      <c r="AQ45" s="665">
        <f>'Schedule 3B_Income_Eastern'!AQ45+'Schedule 3C_Income_Western'!AQ45+'Schedule 3D_Income_The Cape'!AQ45</f>
        <v>2084040.8533033649</v>
      </c>
      <c r="AR45" s="665">
        <f>'Schedule 3B_Income_Eastern'!AR45+'Schedule 3C_Income_Western'!AR45+'Schedule 3D_Income_The Cape'!AR45</f>
        <v>3926412.8373679863</v>
      </c>
      <c r="AS45" s="665">
        <f>'Schedule 3B_Income_Eastern'!AS45+'Schedule 3C_Income_Western'!AS45+'Schedule 3D_Income_The Cape'!AS45</f>
        <v>4911822.889813548</v>
      </c>
      <c r="AT45" s="665">
        <f>'Schedule 3B_Income_Eastern'!AT45+'Schedule 3C_Income_Western'!AT45+'Schedule 3D_Income_The Cape'!AT45</f>
        <v>6527646.8850998711</v>
      </c>
      <c r="AU45" s="665">
        <f>'Schedule 3B_Income_Eastern'!AU45+'Schedule 3C_Income_Western'!AU45+'Schedule 3D_Income_The Cape'!AU45</f>
        <v>0</v>
      </c>
      <c r="AV45" s="665">
        <f>'Schedule 3B_Income_Eastern'!AV45+'Schedule 3C_Income_Western'!AV45+'Schedule 3D_Income_The Cape'!AV45</f>
        <v>15365882.612281404</v>
      </c>
      <c r="AW45" s="665">
        <f>'Schedule 3B_Income_Eastern'!AW45+'Schedule 3C_Income_Western'!AW45+'Schedule 3D_Income_The Cape'!AW45</f>
        <v>17449923.46558477</v>
      </c>
      <c r="AX45" s="225" t="s">
        <v>1426</v>
      </c>
      <c r="AY45" s="665">
        <f>'Schedule 3B_Income_Eastern'!AY45+'Schedule 3C_Income_Western'!AY45+'Schedule 3D_Income_The Cape'!AY45</f>
        <v>42720.800605459284</v>
      </c>
      <c r="AZ45" s="665">
        <f>'Schedule 3B_Income_Eastern'!AZ45+'Schedule 3C_Income_Western'!AZ45+'Schedule 3D_Income_The Cape'!AZ45</f>
        <v>34636.378855101844</v>
      </c>
      <c r="BA45" s="665">
        <f>'Schedule 3B_Income_Eastern'!BA45+'Schedule 3C_Income_Western'!BA45+'Schedule 3D_Income_The Cape'!BA45</f>
        <v>41301.956897186712</v>
      </c>
      <c r="BB45" s="665">
        <f>'Schedule 3B_Income_Eastern'!BB45+'Schedule 3C_Income_Western'!BB45+'Schedule 3D_Income_The Cape'!BB45</f>
        <v>0</v>
      </c>
      <c r="BC45" s="665">
        <f>'Schedule 3B_Income_Eastern'!BC45+'Schedule 3C_Income_Western'!BC45+'Schedule 3D_Income_The Cape'!BC45</f>
        <v>118659.13635774783</v>
      </c>
      <c r="BD45" s="665">
        <f>'Schedule 3B_Income_Eastern'!BD45+'Schedule 3C_Income_Western'!BD45+'Schedule 3D_Income_The Cape'!BD45</f>
        <v>93276.806250161433</v>
      </c>
      <c r="BE45" s="665">
        <f>'Schedule 3B_Income_Eastern'!BE45+'Schedule 3C_Income_Western'!BE45+'Schedule 3D_Income_The Cape'!BE45</f>
        <v>111109.66690292611</v>
      </c>
      <c r="BF45" s="665">
        <f>'Schedule 3B_Income_Eastern'!BF45+'Schedule 3C_Income_Western'!BF45+'Schedule 3D_Income_The Cape'!BF45</f>
        <v>155902.52298181228</v>
      </c>
      <c r="BG45" s="665">
        <f>'Schedule 3B_Income_Eastern'!BG45+'Schedule 3C_Income_Western'!BG45+'Schedule 3D_Income_The Cape'!BG45</f>
        <v>0</v>
      </c>
      <c r="BH45" s="665">
        <f>'Schedule 3B_Income_Eastern'!BH45+'Schedule 3C_Income_Western'!BH45+'Schedule 3D_Income_The Cape'!BH45</f>
        <v>360288.99613489985</v>
      </c>
      <c r="BI45" s="665">
        <f>'Schedule 3B_Income_Eastern'!BI45+'Schedule 3C_Income_Western'!BI45+'Schedule 3D_Income_The Cape'!BI45</f>
        <v>478948.13249264768</v>
      </c>
      <c r="BJ45" s="225" t="s">
        <v>1426</v>
      </c>
      <c r="BK45" s="665">
        <f>'Schedule 3B_Income_Eastern'!BK45+'Schedule 3C_Income_Western'!BK45+'Schedule 3D_Income_The Cape'!BK45</f>
        <v>0</v>
      </c>
      <c r="BL45" s="665">
        <f>'Schedule 3B_Income_Eastern'!BL45+'Schedule 3C_Income_Western'!BL45+'Schedule 3D_Income_The Cape'!BL45</f>
        <v>0</v>
      </c>
      <c r="BM45" s="665">
        <f>'Schedule 3B_Income_Eastern'!BM45+'Schedule 3C_Income_Western'!BM45+'Schedule 3D_Income_The Cape'!BM45</f>
        <v>0</v>
      </c>
      <c r="BN45" s="665">
        <f>'Schedule 3B_Income_Eastern'!BN45+'Schedule 3C_Income_Western'!BN45+'Schedule 3D_Income_The Cape'!BN45</f>
        <v>0</v>
      </c>
      <c r="BO45" s="665">
        <f>'Schedule 3B_Income_Eastern'!BO45+'Schedule 3C_Income_Western'!BO45+'Schedule 3D_Income_The Cape'!BO45</f>
        <v>0</v>
      </c>
      <c r="BP45" s="665">
        <f>'Schedule 3B_Income_Eastern'!BP45+'Schedule 3C_Income_Western'!BP45+'Schedule 3D_Income_The Cape'!BP45</f>
        <v>0</v>
      </c>
      <c r="BQ45" s="665">
        <f>'Schedule 3B_Income_Eastern'!BQ45+'Schedule 3C_Income_Western'!BQ45+'Schedule 3D_Income_The Cape'!BQ45</f>
        <v>0</v>
      </c>
      <c r="BR45" s="665">
        <f>'Schedule 3B_Income_Eastern'!BR45+'Schedule 3C_Income_Western'!BR45+'Schedule 3D_Income_The Cape'!BR45</f>
        <v>0</v>
      </c>
      <c r="BS45" s="665">
        <f>'Schedule 3B_Income_Eastern'!BS45+'Schedule 3C_Income_Western'!BS45+'Schedule 3D_Income_The Cape'!BS45</f>
        <v>0</v>
      </c>
      <c r="BT45" s="665">
        <f>'Schedule 3B_Income_Eastern'!BT45+'Schedule 3C_Income_Western'!BT45+'Schedule 3D_Income_The Cape'!BT45</f>
        <v>0</v>
      </c>
      <c r="BU45" s="665">
        <f>'Schedule 3B_Income_Eastern'!BU45+'Schedule 3C_Income_Western'!BU45+'Schedule 3D_Income_The Cape'!BU45</f>
        <v>0</v>
      </c>
      <c r="BV45" s="225" t="s">
        <v>1426</v>
      </c>
      <c r="BW45" s="665">
        <f>'Schedule 3B_Income_Eastern'!BW45+'Schedule 3C_Income_Western'!BW45+'Schedule 3D_Income_The Cape'!BW45</f>
        <v>3978.7430929239176</v>
      </c>
      <c r="BX45" s="665">
        <f>'Schedule 3B_Income_Eastern'!BX45+'Schedule 3C_Income_Western'!BX45+'Schedule 3D_Income_The Cape'!BX45</f>
        <v>2138.6729873332329</v>
      </c>
      <c r="BY45" s="665">
        <f>'Schedule 3B_Income_Eastern'!BY45+'Schedule 3C_Income_Western'!BY45+'Schedule 3D_Income_The Cape'!BY45</f>
        <v>2466.2599601929633</v>
      </c>
      <c r="BZ45" s="665">
        <f>'Schedule 3B_Income_Eastern'!BZ45+'Schedule 3C_Income_Western'!BZ45+'Schedule 3D_Income_The Cape'!BZ45</f>
        <v>0</v>
      </c>
      <c r="CA45" s="665">
        <f>'Schedule 3B_Income_Eastern'!CA45+'Schedule 3C_Income_Western'!CA45+'Schedule 3D_Income_The Cape'!CA45</f>
        <v>8583.6760404501129</v>
      </c>
      <c r="CB45" s="665">
        <f>'Schedule 3B_Income_Eastern'!CB45+'Schedule 3C_Income_Western'!CB45+'Schedule 3D_Income_The Cape'!CB45</f>
        <v>18361.982429281208</v>
      </c>
      <c r="CC45" s="665">
        <f>'Schedule 3B_Income_Eastern'!CC45+'Schedule 3C_Income_Western'!CC45+'Schedule 3D_Income_The Cape'!CC45</f>
        <v>25257.183318511026</v>
      </c>
      <c r="CD45" s="665">
        <f>'Schedule 3B_Income_Eastern'!CD45+'Schedule 3C_Income_Western'!CD45+'Schedule 3D_Income_The Cape'!CD45</f>
        <v>47494.105859573669</v>
      </c>
      <c r="CE45" s="665">
        <f>'Schedule 3B_Income_Eastern'!CE45+'Schedule 3C_Income_Western'!CE45+'Schedule 3D_Income_The Cape'!CE45</f>
        <v>0</v>
      </c>
      <c r="CF45" s="665">
        <f>'Schedule 3B_Income_Eastern'!CF45+'Schedule 3C_Income_Western'!CF45+'Schedule 3D_Income_The Cape'!CF45</f>
        <v>91113.271607365881</v>
      </c>
      <c r="CG45" s="665">
        <f>'Schedule 3B_Income_Eastern'!CG45+'Schedule 3C_Income_Western'!CG45+'Schedule 3D_Income_The Cape'!CG45</f>
        <v>99696.947647816021</v>
      </c>
      <c r="CH45" s="225" t="s">
        <v>1426</v>
      </c>
      <c r="CI45" s="665">
        <f>'Schedule 3B_Income_Eastern'!CI45+'Schedule 3C_Income_Western'!CI45+'Schedule 3D_Income_The Cape'!CI45</f>
        <v>992004.82356965926</v>
      </c>
      <c r="CJ45" s="665">
        <f>'Schedule 3B_Income_Eastern'!CJ45+'Schedule 3C_Income_Western'!CJ45+'Schedule 3D_Income_The Cape'!CJ45</f>
        <v>852017.92241285532</v>
      </c>
      <c r="CK45" s="665">
        <f>'Schedule 3B_Income_Eastern'!CK45+'Schedule 3C_Income_Western'!CK45+'Schedule 3D_Income_The Cape'!CK45</f>
        <v>916770.6071593808</v>
      </c>
      <c r="CL45" s="665">
        <f>'Schedule 3B_Income_Eastern'!CL45+'Schedule 3C_Income_Western'!CL45+'Schedule 3D_Income_The Cape'!CL45</f>
        <v>0</v>
      </c>
      <c r="CM45" s="424">
        <f t="shared" si="13"/>
        <v>2760793.3531418955</v>
      </c>
      <c r="CN45" s="665">
        <f>'Schedule 3B_Income_Eastern'!CN45+'Schedule 3C_Income_Western'!CN45+'Schedule 3D_Income_The Cape'!CN45</f>
        <v>5267751.1218132935</v>
      </c>
      <c r="CO45" s="665">
        <f>'Schedule 3B_Income_Eastern'!CO45+'Schedule 3C_Income_Western'!CO45+'Schedule 3D_Income_The Cape'!CO45</f>
        <v>6492528.0654803067</v>
      </c>
      <c r="CP45" s="665">
        <f>'Schedule 3B_Income_Eastern'!CP45+'Schedule 3C_Income_Western'!CP45+'Schedule 3D_Income_The Cape'!CP45</f>
        <v>8346245.9300795365</v>
      </c>
      <c r="CQ45" s="665">
        <f>'Schedule 3B_Income_Eastern'!CQ45+'Schedule 3C_Income_Western'!CQ45+'Schedule 3D_Income_The Cape'!CQ45</f>
        <v>0</v>
      </c>
      <c r="CR45" s="424">
        <f t="shared" si="14"/>
        <v>20106525.117373139</v>
      </c>
      <c r="CS45" s="665">
        <f>'Schedule 3B_Income_Eastern'!CS45+'Schedule 3C_Income_Western'!CS45+'Schedule 3D_Income_The Cape'!CS45</f>
        <v>6259755.9453829536</v>
      </c>
      <c r="CT45" s="665">
        <f>'Schedule 3B_Income_Eastern'!CT45+'Schedule 3C_Income_Western'!CT45+'Schedule 3D_Income_The Cape'!CT45</f>
        <v>7344545.9878931623</v>
      </c>
      <c r="CU45" s="665">
        <f>'Schedule 3B_Income_Eastern'!CU45+'Schedule 3C_Income_Western'!CU45+'Schedule 3D_Income_The Cape'!CU45</f>
        <v>9263016.5372389164</v>
      </c>
      <c r="CV45" s="665">
        <f>'Schedule 3B_Income_Eastern'!CV45+'Schedule 3C_Income_Western'!CV45+'Schedule 3D_Income_The Cape'!CV45</f>
        <v>0</v>
      </c>
      <c r="CW45" s="424">
        <f t="shared" si="15"/>
        <v>22867318.470515035</v>
      </c>
    </row>
    <row r="46" spans="1:101" ht="15.75" customHeight="1" x14ac:dyDescent="0.2">
      <c r="A46" s="85" t="s">
        <v>1212</v>
      </c>
      <c r="B46" s="225" t="s">
        <v>1427</v>
      </c>
      <c r="C46" s="665">
        <f>'Schedule 3B_Income_Eastern'!C46+'Schedule 3C_Income_Western'!C46+'Schedule 3D_Income_The Cape'!C46</f>
        <v>116798.88297013214</v>
      </c>
      <c r="D46" s="665">
        <f>'Schedule 3B_Income_Eastern'!D46+'Schedule 3C_Income_Western'!D46+'Schedule 3D_Income_The Cape'!D46</f>
        <v>87005.513162585907</v>
      </c>
      <c r="E46" s="665">
        <f>'Schedule 3B_Income_Eastern'!E46+'Schedule 3C_Income_Western'!E46+'Schedule 3D_Income_The Cape'!E46</f>
        <v>66656.862274814121</v>
      </c>
      <c r="F46" s="665">
        <f>'Schedule 3B_Income_Eastern'!F46+'Schedule 3C_Income_Western'!F46+'Schedule 3D_Income_The Cape'!F46</f>
        <v>0</v>
      </c>
      <c r="G46" s="665">
        <f>'Schedule 3B_Income_Eastern'!G46+'Schedule 3C_Income_Western'!G46+'Schedule 3D_Income_The Cape'!G46</f>
        <v>270461.25840753218</v>
      </c>
      <c r="H46" s="665">
        <f>'Schedule 3B_Income_Eastern'!H46+'Schedule 3C_Income_Western'!H46+'Schedule 3D_Income_The Cape'!H46</f>
        <v>652479.03601218201</v>
      </c>
      <c r="I46" s="665">
        <f>'Schedule 3B_Income_Eastern'!I46+'Schedule 3C_Income_Western'!I46+'Schedule 3D_Income_The Cape'!I46</f>
        <v>593023.85157249169</v>
      </c>
      <c r="J46" s="665">
        <f>'Schedule 3B_Income_Eastern'!J46+'Schedule 3C_Income_Western'!J46+'Schedule 3D_Income_The Cape'!J46</f>
        <v>517287.68122514145</v>
      </c>
      <c r="K46" s="665">
        <f>'Schedule 3B_Income_Eastern'!K46+'Schedule 3C_Income_Western'!K46+'Schedule 3D_Income_The Cape'!K46</f>
        <v>0</v>
      </c>
      <c r="L46" s="665">
        <f>'Schedule 3B_Income_Eastern'!L46+'Schedule 3C_Income_Western'!L46+'Schedule 3D_Income_The Cape'!L46</f>
        <v>1762790.5688098152</v>
      </c>
      <c r="M46" s="665">
        <f>'Schedule 3B_Income_Eastern'!M46+'Schedule 3C_Income_Western'!M46+'Schedule 3D_Income_The Cape'!M46</f>
        <v>2033251.8272173475</v>
      </c>
      <c r="N46" s="225" t="s">
        <v>1427</v>
      </c>
      <c r="O46" s="665">
        <f>'Schedule 3B_Income_Eastern'!O46+'Schedule 3C_Income_Western'!O46+'Schedule 3D_Income_The Cape'!O46</f>
        <v>69471.99186365823</v>
      </c>
      <c r="P46" s="665">
        <f>'Schedule 3B_Income_Eastern'!P46+'Schedule 3C_Income_Western'!P46+'Schedule 3D_Income_The Cape'!P46</f>
        <v>78806.572699412063</v>
      </c>
      <c r="Q46" s="665">
        <f>'Schedule 3B_Income_Eastern'!Q46+'Schedule 3C_Income_Western'!Q46+'Schedule 3D_Income_The Cape'!Q46</f>
        <v>69273.413475053487</v>
      </c>
      <c r="R46" s="665">
        <f>'Schedule 3B_Income_Eastern'!R46+'Schedule 3C_Income_Western'!R46+'Schedule 3D_Income_The Cape'!R46</f>
        <v>0</v>
      </c>
      <c r="S46" s="665">
        <f>'Schedule 3B_Income_Eastern'!S46+'Schedule 3C_Income_Western'!S46+'Schedule 3D_Income_The Cape'!S46</f>
        <v>217551.97803812375</v>
      </c>
      <c r="T46" s="665">
        <f>'Schedule 3B_Income_Eastern'!T46+'Schedule 3C_Income_Western'!T46+'Schedule 3D_Income_The Cape'!T46</f>
        <v>410626.92303452338</v>
      </c>
      <c r="U46" s="665">
        <f>'Schedule 3B_Income_Eastern'!U46+'Schedule 3C_Income_Western'!U46+'Schedule 3D_Income_The Cape'!U46</f>
        <v>632757.04382543277</v>
      </c>
      <c r="V46" s="665">
        <f>'Schedule 3B_Income_Eastern'!V46+'Schedule 3C_Income_Western'!V46+'Schedule 3D_Income_The Cape'!V46</f>
        <v>776641.44917218608</v>
      </c>
      <c r="W46" s="665">
        <f>'Schedule 3B_Income_Eastern'!W46+'Schedule 3C_Income_Western'!W46+'Schedule 3D_Income_The Cape'!W46</f>
        <v>0</v>
      </c>
      <c r="X46" s="665">
        <f>'Schedule 3B_Income_Eastern'!X46+'Schedule 3C_Income_Western'!X46+'Schedule 3D_Income_The Cape'!X46</f>
        <v>1820025.4160321422</v>
      </c>
      <c r="Y46" s="665">
        <f>'Schedule 3B_Income_Eastern'!Y46+'Schedule 3C_Income_Western'!Y46+'Schedule 3D_Income_The Cape'!Y46</f>
        <v>2037577.3940702663</v>
      </c>
      <c r="Z46" s="225" t="s">
        <v>1427</v>
      </c>
      <c r="AA46" s="665">
        <f>'Schedule 3B_Income_Eastern'!AA46+'Schedule 3C_Income_Western'!AA46+'Schedule 3D_Income_The Cape'!AA46</f>
        <v>4651.8245639400247</v>
      </c>
      <c r="AB46" s="665">
        <f>'Schedule 3B_Income_Eastern'!AB46+'Schedule 3C_Income_Western'!AB46+'Schedule 3D_Income_The Cape'!AB46</f>
        <v>4801.604626907013</v>
      </c>
      <c r="AC46" s="665">
        <f>'Schedule 3B_Income_Eastern'!AC46+'Schedule 3C_Income_Western'!AC46+'Schedule 3D_Income_The Cape'!AC46</f>
        <v>7682.0826346424046</v>
      </c>
      <c r="AD46" s="665">
        <f>'Schedule 3B_Income_Eastern'!AD46+'Schedule 3C_Income_Western'!AD46+'Schedule 3D_Income_The Cape'!AD46</f>
        <v>0</v>
      </c>
      <c r="AE46" s="665">
        <f>'Schedule 3B_Income_Eastern'!AE46+'Schedule 3C_Income_Western'!AE46+'Schedule 3D_Income_The Cape'!AE46</f>
        <v>17135.511825489444</v>
      </c>
      <c r="AF46" s="665">
        <f>'Schedule 3B_Income_Eastern'!AF46+'Schedule 3C_Income_Western'!AF46+'Schedule 3D_Income_The Cape'!AF46</f>
        <v>40905.013792214304</v>
      </c>
      <c r="AG46" s="665">
        <f>'Schedule 3B_Income_Eastern'!AG46+'Schedule 3C_Income_Western'!AG46+'Schedule 3D_Income_The Cape'!AG46</f>
        <v>61705.208806149982</v>
      </c>
      <c r="AH46" s="665">
        <f>'Schedule 3B_Income_Eastern'!AH46+'Schedule 3C_Income_Western'!AH46+'Schedule 3D_Income_The Cape'!AH46</f>
        <v>100971.90923049381</v>
      </c>
      <c r="AI46" s="665">
        <f>'Schedule 3B_Income_Eastern'!AI46+'Schedule 3C_Income_Western'!AI46+'Schedule 3D_Income_The Cape'!AI46</f>
        <v>0</v>
      </c>
      <c r="AJ46" s="665">
        <f>'Schedule 3B_Income_Eastern'!AJ46+'Schedule 3C_Income_Western'!AJ46+'Schedule 3D_Income_The Cape'!AJ46</f>
        <v>203582.13182885808</v>
      </c>
      <c r="AK46" s="665">
        <f>'Schedule 3B_Income_Eastern'!AK46+'Schedule 3C_Income_Western'!AK46+'Schedule 3D_Income_The Cape'!AK46</f>
        <v>220717.64365434751</v>
      </c>
      <c r="AL46" s="225" t="s">
        <v>1427</v>
      </c>
      <c r="AM46" s="665">
        <f>'Schedule 3B_Income_Eastern'!AM46+'Schedule 3C_Income_Western'!AM46+'Schedule 3D_Income_The Cape'!AM46</f>
        <v>682091.7891356335</v>
      </c>
      <c r="AN46" s="665">
        <f>'Schedule 3B_Income_Eastern'!AN46+'Schedule 3C_Income_Western'!AN46+'Schedule 3D_Income_The Cape'!AN46</f>
        <v>581630.26814662165</v>
      </c>
      <c r="AO46" s="665">
        <f>'Schedule 3B_Income_Eastern'!AO46+'Schedule 3C_Income_Western'!AO46+'Schedule 3D_Income_The Cape'!AO46</f>
        <v>650357.8621114745</v>
      </c>
      <c r="AP46" s="665">
        <f>'Schedule 3B_Income_Eastern'!AP46+'Schedule 3C_Income_Western'!AP46+'Schedule 3D_Income_The Cape'!AP46</f>
        <v>0</v>
      </c>
      <c r="AQ46" s="665">
        <f>'Schedule 3B_Income_Eastern'!AQ46+'Schedule 3C_Income_Western'!AQ46+'Schedule 3D_Income_The Cape'!AQ46</f>
        <v>1914079.9193937297</v>
      </c>
      <c r="AR46" s="665">
        <f>'Schedule 3B_Income_Eastern'!AR46+'Schedule 3C_Income_Western'!AR46+'Schedule 3D_Income_The Cape'!AR46</f>
        <v>3545957.1834918451</v>
      </c>
      <c r="AS46" s="665">
        <f>'Schedule 3B_Income_Eastern'!AS46+'Schedule 3C_Income_Western'!AS46+'Schedule 3D_Income_The Cape'!AS46</f>
        <v>4383160.6820444064</v>
      </c>
      <c r="AT46" s="665">
        <f>'Schedule 3B_Income_Eastern'!AT46+'Schedule 3C_Income_Western'!AT46+'Schedule 3D_Income_The Cape'!AT46</f>
        <v>5781777.0240721358</v>
      </c>
      <c r="AU46" s="665">
        <f>'Schedule 3B_Income_Eastern'!AU46+'Schedule 3C_Income_Western'!AU46+'Schedule 3D_Income_The Cape'!AU46</f>
        <v>0</v>
      </c>
      <c r="AV46" s="665">
        <f>'Schedule 3B_Income_Eastern'!AV46+'Schedule 3C_Income_Western'!AV46+'Schedule 3D_Income_The Cape'!AV46</f>
        <v>13710894.889608387</v>
      </c>
      <c r="AW46" s="665">
        <f>'Schedule 3B_Income_Eastern'!AW46+'Schedule 3C_Income_Western'!AW46+'Schedule 3D_Income_The Cape'!AW46</f>
        <v>15624974.809002116</v>
      </c>
      <c r="AX46" s="225" t="s">
        <v>1427</v>
      </c>
      <c r="AY46" s="665">
        <f>'Schedule 3B_Income_Eastern'!AY46+'Schedule 3C_Income_Western'!AY46+'Schedule 3D_Income_The Cape'!AY46</f>
        <v>42118.756578564396</v>
      </c>
      <c r="AZ46" s="665">
        <f>'Schedule 3B_Income_Eastern'!AZ46+'Schedule 3C_Income_Western'!AZ46+'Schedule 3D_Income_The Cape'!AZ46</f>
        <v>34146.620614750631</v>
      </c>
      <c r="BA46" s="665">
        <f>'Schedule 3B_Income_Eastern'!BA46+'Schedule 3C_Income_Western'!BA46+'Schedule 3D_Income_The Cape'!BA46</f>
        <v>40602.567814001028</v>
      </c>
      <c r="BB46" s="665">
        <f>'Schedule 3B_Income_Eastern'!BB46+'Schedule 3C_Income_Western'!BB46+'Schedule 3D_Income_The Cape'!BB46</f>
        <v>0</v>
      </c>
      <c r="BC46" s="665">
        <f>'Schedule 3B_Income_Eastern'!BC46+'Schedule 3C_Income_Western'!BC46+'Schedule 3D_Income_The Cape'!BC46</f>
        <v>116867.94500731606</v>
      </c>
      <c r="BD46" s="665">
        <f>'Schedule 3B_Income_Eastern'!BD46+'Schedule 3C_Income_Western'!BD46+'Schedule 3D_Income_The Cape'!BD46</f>
        <v>86903.786556419291</v>
      </c>
      <c r="BE46" s="665">
        <f>'Schedule 3B_Income_Eastern'!BE46+'Schedule 3C_Income_Western'!BE46+'Schedule 3D_Income_The Cape'!BE46</f>
        <v>104587.28389748312</v>
      </c>
      <c r="BF46" s="665">
        <f>'Schedule 3B_Income_Eastern'!BF46+'Schedule 3C_Income_Western'!BF46+'Schedule 3D_Income_The Cape'!BF46</f>
        <v>146498.97682669098</v>
      </c>
      <c r="BG46" s="665">
        <f>'Schedule 3B_Income_Eastern'!BG46+'Schedule 3C_Income_Western'!BG46+'Schedule 3D_Income_The Cape'!BG46</f>
        <v>0</v>
      </c>
      <c r="BH46" s="665">
        <f>'Schedule 3B_Income_Eastern'!BH46+'Schedule 3C_Income_Western'!BH46+'Schedule 3D_Income_The Cape'!BH46</f>
        <v>337990.04728059343</v>
      </c>
      <c r="BI46" s="665">
        <f>'Schedule 3B_Income_Eastern'!BI46+'Schedule 3C_Income_Western'!BI46+'Schedule 3D_Income_The Cape'!BI46</f>
        <v>454857.99228790955</v>
      </c>
      <c r="BJ46" s="225" t="s">
        <v>1427</v>
      </c>
      <c r="BK46" s="665">
        <f>'Schedule 3B_Income_Eastern'!BK46+'Schedule 3C_Income_Western'!BK46+'Schedule 3D_Income_The Cape'!BK46</f>
        <v>0</v>
      </c>
      <c r="BL46" s="665">
        <f>'Schedule 3B_Income_Eastern'!BL46+'Schedule 3C_Income_Western'!BL46+'Schedule 3D_Income_The Cape'!BL46</f>
        <v>0</v>
      </c>
      <c r="BM46" s="665">
        <f>'Schedule 3B_Income_Eastern'!BM46+'Schedule 3C_Income_Western'!BM46+'Schedule 3D_Income_The Cape'!BM46</f>
        <v>0</v>
      </c>
      <c r="BN46" s="665">
        <f>'Schedule 3B_Income_Eastern'!BN46+'Schedule 3C_Income_Western'!BN46+'Schedule 3D_Income_The Cape'!BN46</f>
        <v>0</v>
      </c>
      <c r="BO46" s="665">
        <f>'Schedule 3B_Income_Eastern'!BO46+'Schedule 3C_Income_Western'!BO46+'Schedule 3D_Income_The Cape'!BO46</f>
        <v>0</v>
      </c>
      <c r="BP46" s="665">
        <f>'Schedule 3B_Income_Eastern'!BP46+'Schedule 3C_Income_Western'!BP46+'Schedule 3D_Income_The Cape'!BP46</f>
        <v>0</v>
      </c>
      <c r="BQ46" s="665">
        <f>'Schedule 3B_Income_Eastern'!BQ46+'Schedule 3C_Income_Western'!BQ46+'Schedule 3D_Income_The Cape'!BQ46</f>
        <v>0</v>
      </c>
      <c r="BR46" s="665">
        <f>'Schedule 3B_Income_Eastern'!BR46+'Schedule 3C_Income_Western'!BR46+'Schedule 3D_Income_The Cape'!BR46</f>
        <v>0</v>
      </c>
      <c r="BS46" s="665">
        <f>'Schedule 3B_Income_Eastern'!BS46+'Schedule 3C_Income_Western'!BS46+'Schedule 3D_Income_The Cape'!BS46</f>
        <v>0</v>
      </c>
      <c r="BT46" s="665">
        <f>'Schedule 3B_Income_Eastern'!BT46+'Schedule 3C_Income_Western'!BT46+'Schedule 3D_Income_The Cape'!BT46</f>
        <v>0</v>
      </c>
      <c r="BU46" s="665">
        <f>'Schedule 3B_Income_Eastern'!BU46+'Schedule 3C_Income_Western'!BU46+'Schedule 3D_Income_The Cape'!BU46</f>
        <v>0</v>
      </c>
      <c r="BV46" s="225" t="s">
        <v>1427</v>
      </c>
      <c r="BW46" s="665">
        <f>'Schedule 3B_Income_Eastern'!BW46+'Schedule 3C_Income_Western'!BW46+'Schedule 3D_Income_The Cape'!BW46</f>
        <v>3792.8266941707561</v>
      </c>
      <c r="BX46" s="665">
        <f>'Schedule 3B_Income_Eastern'!BX46+'Schedule 3C_Income_Western'!BX46+'Schedule 3D_Income_The Cape'!BX46</f>
        <v>1896.2970576745745</v>
      </c>
      <c r="BY46" s="665">
        <f>'Schedule 3B_Income_Eastern'!BY46+'Schedule 3C_Income_Western'!BY46+'Schedule 3D_Income_The Cape'!BY46</f>
        <v>2193.6913429456072</v>
      </c>
      <c r="BZ46" s="665">
        <f>'Schedule 3B_Income_Eastern'!BZ46+'Schedule 3C_Income_Western'!BZ46+'Schedule 3D_Income_The Cape'!BZ46</f>
        <v>0</v>
      </c>
      <c r="CA46" s="665">
        <f>'Schedule 3B_Income_Eastern'!CA46+'Schedule 3C_Income_Western'!CA46+'Schedule 3D_Income_The Cape'!CA46</f>
        <v>7882.815094790938</v>
      </c>
      <c r="CB46" s="665">
        <f>'Schedule 3B_Income_Eastern'!CB46+'Schedule 3C_Income_Western'!CB46+'Schedule 3D_Income_The Cape'!CB46</f>
        <v>16975.714788888734</v>
      </c>
      <c r="CC46" s="665">
        <f>'Schedule 3B_Income_Eastern'!CC46+'Schedule 3C_Income_Western'!CC46+'Schedule 3D_Income_The Cape'!CC46</f>
        <v>23631.084136227015</v>
      </c>
      <c r="CD46" s="665">
        <f>'Schedule 3B_Income_Eastern'!CD46+'Schedule 3C_Income_Western'!CD46+'Schedule 3D_Income_The Cape'!CD46</f>
        <v>45541.103013209038</v>
      </c>
      <c r="CE46" s="665">
        <f>'Schedule 3B_Income_Eastern'!CE46+'Schedule 3C_Income_Western'!CE46+'Schedule 3D_Income_The Cape'!CE46</f>
        <v>0</v>
      </c>
      <c r="CF46" s="665">
        <f>'Schedule 3B_Income_Eastern'!CF46+'Schedule 3C_Income_Western'!CF46+'Schedule 3D_Income_The Cape'!CF46</f>
        <v>86147.901938324794</v>
      </c>
      <c r="CG46" s="665">
        <f>'Schedule 3B_Income_Eastern'!CG46+'Schedule 3C_Income_Western'!CG46+'Schedule 3D_Income_The Cape'!CG46</f>
        <v>94030.717033115725</v>
      </c>
      <c r="CH46" s="225" t="s">
        <v>1427</v>
      </c>
      <c r="CI46" s="665">
        <f>'Schedule 3B_Income_Eastern'!CI46+'Schedule 3C_Income_Western'!CI46+'Schedule 3D_Income_The Cape'!CI46</f>
        <v>918926.07180609903</v>
      </c>
      <c r="CJ46" s="665">
        <f>'Schedule 3B_Income_Eastern'!CJ46+'Schedule 3C_Income_Western'!CJ46+'Schedule 3D_Income_The Cape'!CJ46</f>
        <v>788286.87630795164</v>
      </c>
      <c r="CK46" s="665">
        <f>'Schedule 3B_Income_Eastern'!CK46+'Schedule 3C_Income_Western'!CK46+'Schedule 3D_Income_The Cape'!CK46</f>
        <v>836766.4796529311</v>
      </c>
      <c r="CL46" s="665">
        <f>'Schedule 3B_Income_Eastern'!CL46+'Schedule 3C_Income_Western'!CL46+'Schedule 3D_Income_The Cape'!CL46</f>
        <v>0</v>
      </c>
      <c r="CM46" s="424">
        <f t="shared" si="13"/>
        <v>2543979.4277669815</v>
      </c>
      <c r="CN46" s="665">
        <f>'Schedule 3B_Income_Eastern'!CN46+'Schedule 3C_Income_Western'!CN46+'Schedule 3D_Income_The Cape'!CN46</f>
        <v>4753847.6576760728</v>
      </c>
      <c r="CO46" s="665">
        <f>'Schedule 3B_Income_Eastern'!CO46+'Schedule 3C_Income_Western'!CO46+'Schedule 3D_Income_The Cape'!CO46</f>
        <v>5798865.1542821908</v>
      </c>
      <c r="CP46" s="665">
        <f>'Schedule 3B_Income_Eastern'!CP46+'Schedule 3C_Income_Western'!CP46+'Schedule 3D_Income_The Cape'!CP46</f>
        <v>7368718.1435398571</v>
      </c>
      <c r="CQ46" s="665">
        <f>'Schedule 3B_Income_Eastern'!CQ46+'Schedule 3C_Income_Western'!CQ46+'Schedule 3D_Income_The Cape'!CQ46</f>
        <v>0</v>
      </c>
      <c r="CR46" s="424">
        <f t="shared" si="14"/>
        <v>17921430.955498122</v>
      </c>
      <c r="CS46" s="665">
        <f>'Schedule 3B_Income_Eastern'!CS46+'Schedule 3C_Income_Western'!CS46+'Schedule 3D_Income_The Cape'!CS46</f>
        <v>5672773.7294821711</v>
      </c>
      <c r="CT46" s="665">
        <f>'Schedule 3B_Income_Eastern'!CT46+'Schedule 3C_Income_Western'!CT46+'Schedule 3D_Income_The Cape'!CT46</f>
        <v>6587152.0305901421</v>
      </c>
      <c r="CU46" s="665">
        <f>'Schedule 3B_Income_Eastern'!CU46+'Schedule 3C_Income_Western'!CU46+'Schedule 3D_Income_The Cape'!CU46</f>
        <v>8205484.6231927872</v>
      </c>
      <c r="CV46" s="665">
        <f>'Schedule 3B_Income_Eastern'!CV46+'Schedule 3C_Income_Western'!CV46+'Schedule 3D_Income_The Cape'!CV46</f>
        <v>0</v>
      </c>
      <c r="CW46" s="424">
        <f t="shared" si="15"/>
        <v>20465410.3832651</v>
      </c>
    </row>
    <row r="47" spans="1:101" ht="15.75" customHeight="1" x14ac:dyDescent="0.2">
      <c r="A47" s="85" t="s">
        <v>211</v>
      </c>
      <c r="B47" s="225">
        <v>24</v>
      </c>
      <c r="C47" s="665">
        <f>'Schedule 3B_Income_Eastern'!C47+'Schedule 3C_Income_Western'!C47+'Schedule 3D_Income_The Cape'!C47</f>
        <v>75657.199789621431</v>
      </c>
      <c r="D47" s="665">
        <f>'Schedule 3B_Income_Eastern'!D47+'Schedule 3C_Income_Western'!D47+'Schedule 3D_Income_The Cape'!D47</f>
        <v>45405.576393134215</v>
      </c>
      <c r="E47" s="665">
        <f>'Schedule 3B_Income_Eastern'!E47+'Schedule 3C_Income_Western'!E47+'Schedule 3D_Income_The Cape'!E47</f>
        <v>43141.201457205527</v>
      </c>
      <c r="F47" s="665">
        <f>'Schedule 3B_Income_Eastern'!F47+'Schedule 3C_Income_Western'!F47+'Schedule 3D_Income_The Cape'!F47</f>
        <v>0</v>
      </c>
      <c r="G47" s="665">
        <f>'Schedule 3B_Income_Eastern'!G47+'Schedule 3C_Income_Western'!G47+'Schedule 3D_Income_The Cape'!G47</f>
        <v>164203.97763996117</v>
      </c>
      <c r="H47" s="665">
        <f>'Schedule 3B_Income_Eastern'!H47+'Schedule 3C_Income_Western'!H47+'Schedule 3D_Income_The Cape'!H47</f>
        <v>494485.31264284858</v>
      </c>
      <c r="I47" s="665">
        <f>'Schedule 3B_Income_Eastern'!I47+'Schedule 3C_Income_Western'!I47+'Schedule 3D_Income_The Cape'!I47</f>
        <v>448364.80861186952</v>
      </c>
      <c r="J47" s="665">
        <f>'Schedule 3B_Income_Eastern'!J47+'Schedule 3C_Income_Western'!J47+'Schedule 3D_Income_The Cape'!J47</f>
        <v>416912.41274358495</v>
      </c>
      <c r="K47" s="665">
        <f>'Schedule 3B_Income_Eastern'!K47+'Schedule 3C_Income_Western'!K47+'Schedule 3D_Income_The Cape'!K47</f>
        <v>0</v>
      </c>
      <c r="L47" s="665">
        <f>'Schedule 3B_Income_Eastern'!L47+'Schedule 3C_Income_Western'!L47+'Schedule 3D_Income_The Cape'!L47</f>
        <v>1359762.5339983031</v>
      </c>
      <c r="M47" s="665">
        <f>'Schedule 3B_Income_Eastern'!M47+'Schedule 3C_Income_Western'!M47+'Schedule 3D_Income_The Cape'!M47</f>
        <v>1523966.5116382642</v>
      </c>
      <c r="N47" s="225">
        <v>24</v>
      </c>
      <c r="O47" s="665">
        <f>'Schedule 3B_Income_Eastern'!O47+'Schedule 3C_Income_Western'!O47+'Schedule 3D_Income_The Cape'!O47</f>
        <v>78397.595845070246</v>
      </c>
      <c r="P47" s="665">
        <f>'Schedule 3B_Income_Eastern'!P47+'Schedule 3C_Income_Western'!P47+'Schedule 3D_Income_The Cape'!P47</f>
        <v>50102.40883412031</v>
      </c>
      <c r="Q47" s="665">
        <f>'Schedule 3B_Income_Eastern'!Q47+'Schedule 3C_Income_Western'!Q47+'Schedule 3D_Income_The Cape'!Q47</f>
        <v>52831.68223472275</v>
      </c>
      <c r="R47" s="665">
        <f>'Schedule 3B_Income_Eastern'!R47+'Schedule 3C_Income_Western'!R47+'Schedule 3D_Income_The Cape'!R47</f>
        <v>0</v>
      </c>
      <c r="S47" s="665">
        <f>'Schedule 3B_Income_Eastern'!S47+'Schedule 3C_Income_Western'!S47+'Schedule 3D_Income_The Cape'!S47</f>
        <v>181331.68691391332</v>
      </c>
      <c r="T47" s="665">
        <f>'Schedule 3B_Income_Eastern'!T47+'Schedule 3C_Income_Western'!T47+'Schedule 3D_Income_The Cape'!T47</f>
        <v>579442.24891337636</v>
      </c>
      <c r="U47" s="665">
        <f>'Schedule 3B_Income_Eastern'!U47+'Schedule 3C_Income_Western'!U47+'Schedule 3D_Income_The Cape'!U47</f>
        <v>590633.9234552104</v>
      </c>
      <c r="V47" s="665">
        <f>'Schedule 3B_Income_Eastern'!V47+'Schedule 3C_Income_Western'!V47+'Schedule 3D_Income_The Cape'!V47</f>
        <v>541267.76711079816</v>
      </c>
      <c r="W47" s="665">
        <f>'Schedule 3B_Income_Eastern'!W47+'Schedule 3C_Income_Western'!W47+'Schedule 3D_Income_The Cape'!W47</f>
        <v>0</v>
      </c>
      <c r="X47" s="665">
        <f>'Schedule 3B_Income_Eastern'!X47+'Schedule 3C_Income_Western'!X47+'Schedule 3D_Income_The Cape'!X47</f>
        <v>1711343.939479385</v>
      </c>
      <c r="Y47" s="665">
        <f>'Schedule 3B_Income_Eastern'!Y47+'Schedule 3C_Income_Western'!Y47+'Schedule 3D_Income_The Cape'!Y47</f>
        <v>1892675.6263932982</v>
      </c>
      <c r="Z47" s="225">
        <v>24</v>
      </c>
      <c r="AA47" s="665">
        <f>'Schedule 3B_Income_Eastern'!AA47+'Schedule 3C_Income_Western'!AA47+'Schedule 3D_Income_The Cape'!AA47</f>
        <v>10780.890363006964</v>
      </c>
      <c r="AB47" s="665">
        <f>'Schedule 3B_Income_Eastern'!AB47+'Schedule 3C_Income_Western'!AB47+'Schedule 3D_Income_The Cape'!AB47</f>
        <v>7154.7509969183357</v>
      </c>
      <c r="AC47" s="665">
        <f>'Schedule 3B_Income_Eastern'!AC47+'Schedule 3C_Income_Western'!AC47+'Schedule 3D_Income_The Cape'!AC47</f>
        <v>8900.907595622286</v>
      </c>
      <c r="AD47" s="665">
        <f>'Schedule 3B_Income_Eastern'!AD47+'Schedule 3C_Income_Western'!AD47+'Schedule 3D_Income_The Cape'!AD47</f>
        <v>0</v>
      </c>
      <c r="AE47" s="665">
        <f>'Schedule 3B_Income_Eastern'!AE47+'Schedule 3C_Income_Western'!AE47+'Schedule 3D_Income_The Cape'!AE47</f>
        <v>26836.548955547587</v>
      </c>
      <c r="AF47" s="665">
        <f>'Schedule 3B_Income_Eastern'!AF47+'Schedule 3C_Income_Western'!AF47+'Schedule 3D_Income_The Cape'!AF47</f>
        <v>161674.64303460511</v>
      </c>
      <c r="AG47" s="665">
        <f>'Schedule 3B_Income_Eastern'!AG47+'Schedule 3C_Income_Western'!AG47+'Schedule 3D_Income_The Cape'!AG47</f>
        <v>143971.9117065086</v>
      </c>
      <c r="AH47" s="665">
        <f>'Schedule 3B_Income_Eastern'!AH47+'Schedule 3C_Income_Western'!AH47+'Schedule 3D_Income_The Cape'!AH47</f>
        <v>120730.6574720589</v>
      </c>
      <c r="AI47" s="665">
        <f>'Schedule 3B_Income_Eastern'!AI47+'Schedule 3C_Income_Western'!AI47+'Schedule 3D_Income_The Cape'!AI47</f>
        <v>0</v>
      </c>
      <c r="AJ47" s="665">
        <f>'Schedule 3B_Income_Eastern'!AJ47+'Schedule 3C_Income_Western'!AJ47+'Schedule 3D_Income_The Cape'!AJ47</f>
        <v>426377.21221317264</v>
      </c>
      <c r="AK47" s="665">
        <f>'Schedule 3B_Income_Eastern'!AK47+'Schedule 3C_Income_Western'!AK47+'Schedule 3D_Income_The Cape'!AK47</f>
        <v>453213.7611687202</v>
      </c>
      <c r="AL47" s="225">
        <v>24</v>
      </c>
      <c r="AM47" s="665">
        <f>'Schedule 3B_Income_Eastern'!AM47+'Schedule 3C_Income_Western'!AM47+'Schedule 3D_Income_The Cape'!AM47</f>
        <v>348139.37735320552</v>
      </c>
      <c r="AN47" s="665">
        <f>'Schedule 3B_Income_Eastern'!AN47+'Schedule 3C_Income_Western'!AN47+'Schedule 3D_Income_The Cape'!AN47</f>
        <v>250006.09867380944</v>
      </c>
      <c r="AO47" s="665">
        <f>'Schedule 3B_Income_Eastern'!AO47+'Schedule 3C_Income_Western'!AO47+'Schedule 3D_Income_The Cape'!AO47</f>
        <v>288746.65691281582</v>
      </c>
      <c r="AP47" s="665">
        <f>'Schedule 3B_Income_Eastern'!AP47+'Schedule 3C_Income_Western'!AP47+'Schedule 3D_Income_The Cape'!AP47</f>
        <v>0</v>
      </c>
      <c r="AQ47" s="665">
        <f>'Schedule 3B_Income_Eastern'!AQ47+'Schedule 3C_Income_Western'!AQ47+'Schedule 3D_Income_The Cape'!AQ47</f>
        <v>886892.13293983089</v>
      </c>
      <c r="AR47" s="665">
        <f>'Schedule 3B_Income_Eastern'!AR47+'Schedule 3C_Income_Western'!AR47+'Schedule 3D_Income_The Cape'!AR47</f>
        <v>2674615.1376827038</v>
      </c>
      <c r="AS47" s="665">
        <f>'Schedule 3B_Income_Eastern'!AS47+'Schedule 3C_Income_Western'!AS47+'Schedule 3D_Income_The Cape'!AS47</f>
        <v>2782535.0503429067</v>
      </c>
      <c r="AT47" s="665">
        <f>'Schedule 3B_Income_Eastern'!AT47+'Schedule 3C_Income_Western'!AT47+'Schedule 3D_Income_The Cape'!AT47</f>
        <v>2847951.8753153505</v>
      </c>
      <c r="AU47" s="665">
        <f>'Schedule 3B_Income_Eastern'!AU47+'Schedule 3C_Income_Western'!AU47+'Schedule 3D_Income_The Cape'!AU47</f>
        <v>0</v>
      </c>
      <c r="AV47" s="665">
        <f>'Schedule 3B_Income_Eastern'!AV47+'Schedule 3C_Income_Western'!AV47+'Schedule 3D_Income_The Cape'!AV47</f>
        <v>8305102.063340961</v>
      </c>
      <c r="AW47" s="665">
        <f>'Schedule 3B_Income_Eastern'!AW47+'Schedule 3C_Income_Western'!AW47+'Schedule 3D_Income_The Cape'!AW47</f>
        <v>9191994.1962807924</v>
      </c>
      <c r="AX47" s="225">
        <v>24</v>
      </c>
      <c r="AY47" s="665">
        <f>'Schedule 3B_Income_Eastern'!AY47+'Schedule 3C_Income_Western'!AY47+'Schedule 3D_Income_The Cape'!AY47</f>
        <v>4503.3176351081465</v>
      </c>
      <c r="AZ47" s="665">
        <f>'Schedule 3B_Income_Eastern'!AZ47+'Schedule 3C_Income_Western'!AZ47+'Schedule 3D_Income_The Cape'!AZ47</f>
        <v>3257.5217417982367</v>
      </c>
      <c r="BA47" s="665">
        <f>'Schedule 3B_Income_Eastern'!BA47+'Schedule 3C_Income_Western'!BA47+'Schedule 3D_Income_The Cape'!BA47</f>
        <v>3042.6952342209947</v>
      </c>
      <c r="BB47" s="665">
        <f>'Schedule 3B_Income_Eastern'!BB47+'Schedule 3C_Income_Western'!BB47+'Schedule 3D_Income_The Cape'!BB47</f>
        <v>0</v>
      </c>
      <c r="BC47" s="665">
        <f>'Schedule 3B_Income_Eastern'!BC47+'Schedule 3C_Income_Western'!BC47+'Schedule 3D_Income_The Cape'!BC47</f>
        <v>10803.534611127378</v>
      </c>
      <c r="BD47" s="665">
        <f>'Schedule 3B_Income_Eastern'!BD47+'Schedule 3C_Income_Western'!BD47+'Schedule 3D_Income_The Cape'!BD47</f>
        <v>35977.445356553246</v>
      </c>
      <c r="BE47" s="665">
        <f>'Schedule 3B_Income_Eastern'!BE47+'Schedule 3C_Income_Western'!BE47+'Schedule 3D_Income_The Cape'!BE47</f>
        <v>29523.38760657642</v>
      </c>
      <c r="BF47" s="665">
        <f>'Schedule 3B_Income_Eastern'!BF47+'Schedule 3C_Income_Western'!BF47+'Schedule 3D_Income_The Cape'!BF47</f>
        <v>30381.645834696064</v>
      </c>
      <c r="BG47" s="665">
        <f>'Schedule 3B_Income_Eastern'!BG47+'Schedule 3C_Income_Western'!BG47+'Schedule 3D_Income_The Cape'!BG47</f>
        <v>0</v>
      </c>
      <c r="BH47" s="665">
        <f>'Schedule 3B_Income_Eastern'!BH47+'Schedule 3C_Income_Western'!BH47+'Schedule 3D_Income_The Cape'!BH47</f>
        <v>95882.478797825737</v>
      </c>
      <c r="BI47" s="665">
        <f>'Schedule 3B_Income_Eastern'!BI47+'Schedule 3C_Income_Western'!BI47+'Schedule 3D_Income_The Cape'!BI47</f>
        <v>106686.01340895312</v>
      </c>
      <c r="BJ47" s="225">
        <v>24</v>
      </c>
      <c r="BK47" s="665">
        <f>'Schedule 3B_Income_Eastern'!BK47+'Schedule 3C_Income_Western'!BK47+'Schedule 3D_Income_The Cape'!BK47</f>
        <v>0</v>
      </c>
      <c r="BL47" s="665">
        <f>'Schedule 3B_Income_Eastern'!BL47+'Schedule 3C_Income_Western'!BL47+'Schedule 3D_Income_The Cape'!BL47</f>
        <v>0</v>
      </c>
      <c r="BM47" s="665">
        <f>'Schedule 3B_Income_Eastern'!BM47+'Schedule 3C_Income_Western'!BM47+'Schedule 3D_Income_The Cape'!BM47</f>
        <v>0</v>
      </c>
      <c r="BN47" s="665">
        <f>'Schedule 3B_Income_Eastern'!BN47+'Schedule 3C_Income_Western'!BN47+'Schedule 3D_Income_The Cape'!BN47</f>
        <v>0</v>
      </c>
      <c r="BO47" s="665">
        <f>'Schedule 3B_Income_Eastern'!BO47+'Schedule 3C_Income_Western'!BO47+'Schedule 3D_Income_The Cape'!BO47</f>
        <v>0</v>
      </c>
      <c r="BP47" s="665">
        <f>'Schedule 3B_Income_Eastern'!BP47+'Schedule 3C_Income_Western'!BP47+'Schedule 3D_Income_The Cape'!BP47</f>
        <v>0</v>
      </c>
      <c r="BQ47" s="665">
        <f>'Schedule 3B_Income_Eastern'!BQ47+'Schedule 3C_Income_Western'!BQ47+'Schedule 3D_Income_The Cape'!BQ47</f>
        <v>0</v>
      </c>
      <c r="BR47" s="665">
        <f>'Schedule 3B_Income_Eastern'!BR47+'Schedule 3C_Income_Western'!BR47+'Schedule 3D_Income_The Cape'!BR47</f>
        <v>0</v>
      </c>
      <c r="BS47" s="665">
        <f>'Schedule 3B_Income_Eastern'!BS47+'Schedule 3C_Income_Western'!BS47+'Schedule 3D_Income_The Cape'!BS47</f>
        <v>0</v>
      </c>
      <c r="BT47" s="665">
        <f>'Schedule 3B_Income_Eastern'!BT47+'Schedule 3C_Income_Western'!BT47+'Schedule 3D_Income_The Cape'!BT47</f>
        <v>0</v>
      </c>
      <c r="BU47" s="665">
        <f>'Schedule 3B_Income_Eastern'!BU47+'Schedule 3C_Income_Western'!BU47+'Schedule 3D_Income_The Cape'!BU47</f>
        <v>0</v>
      </c>
      <c r="BV47" s="225">
        <v>24</v>
      </c>
      <c r="BW47" s="665">
        <f>'Schedule 3B_Income_Eastern'!BW47+'Schedule 3C_Income_Western'!BW47+'Schedule 3D_Income_The Cape'!BW47</f>
        <v>5810.6092119679561</v>
      </c>
      <c r="BX47" s="665">
        <f>'Schedule 3B_Income_Eastern'!BX47+'Schedule 3C_Income_Western'!BX47+'Schedule 3D_Income_The Cape'!BX47</f>
        <v>4087.7969875511521</v>
      </c>
      <c r="BY47" s="665">
        <f>'Schedule 3B_Income_Eastern'!BY47+'Schedule 3C_Income_Western'!BY47+'Schedule 3D_Income_The Cape'!BY47</f>
        <v>4532.7766220825379</v>
      </c>
      <c r="BZ47" s="665">
        <f>'Schedule 3B_Income_Eastern'!BZ47+'Schedule 3C_Income_Western'!BZ47+'Schedule 3D_Income_The Cape'!BZ47</f>
        <v>0</v>
      </c>
      <c r="CA47" s="665">
        <f>'Schedule 3B_Income_Eastern'!CA47+'Schedule 3C_Income_Western'!CA47+'Schedule 3D_Income_The Cape'!CA47</f>
        <v>14431.182821601646</v>
      </c>
      <c r="CB47" s="665">
        <f>'Schedule 3B_Income_Eastern'!CB47+'Schedule 3C_Income_Western'!CB47+'Schedule 3D_Income_The Cape'!CB47</f>
        <v>47555.585419601644</v>
      </c>
      <c r="CC47" s="665">
        <f>'Schedule 3B_Income_Eastern'!CC47+'Schedule 3C_Income_Western'!CC47+'Schedule 3D_Income_The Cape'!CC47</f>
        <v>46336.335372956397</v>
      </c>
      <c r="CD47" s="665">
        <f>'Schedule 3B_Income_Eastern'!CD47+'Schedule 3C_Income_Western'!CD47+'Schedule 3D_Income_The Cape'!CD47</f>
        <v>55212.899098693859</v>
      </c>
      <c r="CE47" s="665">
        <f>'Schedule 3B_Income_Eastern'!CE47+'Schedule 3C_Income_Western'!CE47+'Schedule 3D_Income_The Cape'!CE47</f>
        <v>0</v>
      </c>
      <c r="CF47" s="665">
        <f>'Schedule 3B_Income_Eastern'!CF47+'Schedule 3C_Income_Western'!CF47+'Schedule 3D_Income_The Cape'!CF47</f>
        <v>149104.81989125191</v>
      </c>
      <c r="CG47" s="665">
        <f>'Schedule 3B_Income_Eastern'!CG47+'Schedule 3C_Income_Western'!CG47+'Schedule 3D_Income_The Cape'!CG47</f>
        <v>163536.00271285354</v>
      </c>
      <c r="CH47" s="225">
        <v>24</v>
      </c>
      <c r="CI47" s="665">
        <f>'Schedule 3B_Income_Eastern'!CI47+'Schedule 3C_Income_Western'!CI47+'Schedule 3D_Income_The Cape'!CI47</f>
        <v>523288.99019798025</v>
      </c>
      <c r="CJ47" s="665">
        <f>'Schedule 3B_Income_Eastern'!CJ47+'Schedule 3C_Income_Western'!CJ47+'Schedule 3D_Income_The Cape'!CJ47</f>
        <v>360014.15362733172</v>
      </c>
      <c r="CK47" s="665">
        <f>'Schedule 3B_Income_Eastern'!CK47+'Schedule 3C_Income_Western'!CK47+'Schedule 3D_Income_The Cape'!CK47</f>
        <v>401195.92005666986</v>
      </c>
      <c r="CL47" s="665">
        <f>'Schedule 3B_Income_Eastern'!CL47+'Schedule 3C_Income_Western'!CL47+'Schedule 3D_Income_The Cape'!CL47</f>
        <v>0</v>
      </c>
      <c r="CM47" s="424">
        <f t="shared" si="13"/>
        <v>1284499.0638819817</v>
      </c>
      <c r="CN47" s="665">
        <f>'Schedule 3B_Income_Eastern'!CN47+'Schedule 3C_Income_Western'!CN47+'Schedule 3D_Income_The Cape'!CN47</f>
        <v>3993750.3730496885</v>
      </c>
      <c r="CO47" s="665">
        <f>'Schedule 3B_Income_Eastern'!CO47+'Schedule 3C_Income_Western'!CO47+'Schedule 3D_Income_The Cape'!CO47</f>
        <v>4041365.4170960281</v>
      </c>
      <c r="CP47" s="665">
        <f>'Schedule 3B_Income_Eastern'!CP47+'Schedule 3C_Income_Western'!CP47+'Schedule 3D_Income_The Cape'!CP47</f>
        <v>4012457.2575751822</v>
      </c>
      <c r="CQ47" s="665">
        <f>'Schedule 3B_Income_Eastern'!CQ47+'Schedule 3C_Income_Western'!CQ47+'Schedule 3D_Income_The Cape'!CQ47</f>
        <v>0</v>
      </c>
      <c r="CR47" s="424">
        <f t="shared" si="14"/>
        <v>12047573.047720898</v>
      </c>
      <c r="CS47" s="665">
        <f>'Schedule 3B_Income_Eastern'!CS47+'Schedule 3C_Income_Western'!CS47+'Schedule 3D_Income_The Cape'!CS47</f>
        <v>4517039.3632476693</v>
      </c>
      <c r="CT47" s="665">
        <f>'Schedule 3B_Income_Eastern'!CT47+'Schedule 3C_Income_Western'!CT47+'Schedule 3D_Income_The Cape'!CT47</f>
        <v>4401379.5707233604</v>
      </c>
      <c r="CU47" s="665">
        <f>'Schedule 3B_Income_Eastern'!CU47+'Schedule 3C_Income_Western'!CU47+'Schedule 3D_Income_The Cape'!CU47</f>
        <v>4413653.1776318522</v>
      </c>
      <c r="CV47" s="665">
        <f>'Schedule 3B_Income_Eastern'!CV47+'Schedule 3C_Income_Western'!CV47+'Schedule 3D_Income_The Cape'!CV47</f>
        <v>0</v>
      </c>
      <c r="CW47" s="424">
        <f t="shared" si="15"/>
        <v>13332072.11160288</v>
      </c>
    </row>
    <row r="48" spans="1:101" ht="15.75" customHeight="1" x14ac:dyDescent="0.2">
      <c r="A48" s="85" t="s">
        <v>212</v>
      </c>
      <c r="B48" s="225">
        <v>25</v>
      </c>
      <c r="C48" s="665">
        <f>'Schedule 3B_Income_Eastern'!C48+'Schedule 3C_Income_Western'!C48+'Schedule 3D_Income_The Cape'!C48</f>
        <v>281562.68318090006</v>
      </c>
      <c r="D48" s="665">
        <f>'Schedule 3B_Income_Eastern'!D48+'Schedule 3C_Income_Western'!D48+'Schedule 3D_Income_The Cape'!D48</f>
        <v>270756.71032725362</v>
      </c>
      <c r="E48" s="665">
        <f>'Schedule 3B_Income_Eastern'!E48+'Schedule 3C_Income_Western'!E48+'Schedule 3D_Income_The Cape'!E48</f>
        <v>221428.78785971555</v>
      </c>
      <c r="F48" s="665">
        <f>'Schedule 3B_Income_Eastern'!F48+'Schedule 3C_Income_Western'!F48+'Schedule 3D_Income_The Cape'!F48</f>
        <v>0</v>
      </c>
      <c r="G48" s="665">
        <f>'Schedule 3B_Income_Eastern'!G48+'Schedule 3C_Income_Western'!G48+'Schedule 3D_Income_The Cape'!G48</f>
        <v>773748.18136786914</v>
      </c>
      <c r="H48" s="665">
        <f>'Schedule 3B_Income_Eastern'!H48+'Schedule 3C_Income_Western'!H48+'Schedule 3D_Income_The Cape'!H48</f>
        <v>512232.22887567413</v>
      </c>
      <c r="I48" s="665">
        <f>'Schedule 3B_Income_Eastern'!I48+'Schedule 3C_Income_Western'!I48+'Schedule 3D_Income_The Cape'!I48</f>
        <v>356974.4944294467</v>
      </c>
      <c r="J48" s="665">
        <f>'Schedule 3B_Income_Eastern'!J48+'Schedule 3C_Income_Western'!J48+'Schedule 3D_Income_The Cape'!J48</f>
        <v>476100.01770771167</v>
      </c>
      <c r="K48" s="665">
        <f>'Schedule 3B_Income_Eastern'!K48+'Schedule 3C_Income_Western'!K48+'Schedule 3D_Income_The Cape'!K48</f>
        <v>0</v>
      </c>
      <c r="L48" s="665">
        <f>'Schedule 3B_Income_Eastern'!L48+'Schedule 3C_Income_Western'!L48+'Schedule 3D_Income_The Cape'!L48</f>
        <v>1345306.7410128326</v>
      </c>
      <c r="M48" s="665">
        <f>'Schedule 3B_Income_Eastern'!M48+'Schedule 3C_Income_Western'!M48+'Schedule 3D_Income_The Cape'!M48</f>
        <v>2119054.9223807016</v>
      </c>
      <c r="N48" s="225">
        <v>25</v>
      </c>
      <c r="O48" s="665">
        <f>'Schedule 3B_Income_Eastern'!O48+'Schedule 3C_Income_Western'!O48+'Schedule 3D_Income_The Cape'!O48</f>
        <v>76320.207956700469</v>
      </c>
      <c r="P48" s="665">
        <f>'Schedule 3B_Income_Eastern'!P48+'Schedule 3C_Income_Western'!P48+'Schedule 3D_Income_The Cape'!P48</f>
        <v>98385.124506574633</v>
      </c>
      <c r="Q48" s="665">
        <f>'Schedule 3B_Income_Eastern'!Q48+'Schedule 3C_Income_Western'!Q48+'Schedule 3D_Income_The Cape'!Q48</f>
        <v>68793.97088851541</v>
      </c>
      <c r="R48" s="665">
        <f>'Schedule 3B_Income_Eastern'!R48+'Schedule 3C_Income_Western'!R48+'Schedule 3D_Income_The Cape'!R48</f>
        <v>0</v>
      </c>
      <c r="S48" s="665">
        <f>'Schedule 3B_Income_Eastern'!S48+'Schedule 3C_Income_Western'!S48+'Schedule 3D_Income_The Cape'!S48</f>
        <v>243499.30335179053</v>
      </c>
      <c r="T48" s="665">
        <f>'Schedule 3B_Income_Eastern'!T48+'Schedule 3C_Income_Western'!T48+'Schedule 3D_Income_The Cape'!T48</f>
        <v>144319.52387930296</v>
      </c>
      <c r="U48" s="665">
        <f>'Schedule 3B_Income_Eastern'!U48+'Schedule 3C_Income_Western'!U48+'Schedule 3D_Income_The Cape'!U48</f>
        <v>164819.45703622029</v>
      </c>
      <c r="V48" s="665">
        <f>'Schedule 3B_Income_Eastern'!V48+'Schedule 3C_Income_Western'!V48+'Schedule 3D_Income_The Cape'!V48</f>
        <v>225927.76261496305</v>
      </c>
      <c r="W48" s="665">
        <f>'Schedule 3B_Income_Eastern'!W48+'Schedule 3C_Income_Western'!W48+'Schedule 3D_Income_The Cape'!W48</f>
        <v>0</v>
      </c>
      <c r="X48" s="665">
        <f>'Schedule 3B_Income_Eastern'!X48+'Schedule 3C_Income_Western'!X48+'Schedule 3D_Income_The Cape'!X48</f>
        <v>535066.74353048624</v>
      </c>
      <c r="Y48" s="665">
        <f>'Schedule 3B_Income_Eastern'!Y48+'Schedule 3C_Income_Western'!Y48+'Schedule 3D_Income_The Cape'!Y48</f>
        <v>778566.04688227677</v>
      </c>
      <c r="Z48" s="225">
        <v>25</v>
      </c>
      <c r="AA48" s="665">
        <f>'Schedule 3B_Income_Eastern'!AA48+'Schedule 3C_Income_Western'!AA48+'Schedule 3D_Income_The Cape'!AA48</f>
        <v>3193.8609700819979</v>
      </c>
      <c r="AB48" s="665">
        <f>'Schedule 3B_Income_Eastern'!AB48+'Schedule 3C_Income_Western'!AB48+'Schedule 3D_Income_The Cape'!AB48</f>
        <v>9824.8788407634784</v>
      </c>
      <c r="AC48" s="665">
        <f>'Schedule 3B_Income_Eastern'!AC48+'Schedule 3C_Income_Western'!AC48+'Schedule 3D_Income_The Cape'!AC48</f>
        <v>16185.113232145633</v>
      </c>
      <c r="AD48" s="665">
        <f>'Schedule 3B_Income_Eastern'!AD48+'Schedule 3C_Income_Western'!AD48+'Schedule 3D_Income_The Cape'!AD48</f>
        <v>0</v>
      </c>
      <c r="AE48" s="665">
        <f>'Schedule 3B_Income_Eastern'!AE48+'Schedule 3C_Income_Western'!AE48+'Schedule 3D_Income_The Cape'!AE48</f>
        <v>29203.853042991112</v>
      </c>
      <c r="AF48" s="665">
        <f>'Schedule 3B_Income_Eastern'!AF48+'Schedule 3C_Income_Western'!AF48+'Schedule 3D_Income_The Cape'!AF48</f>
        <v>42359.118044625211</v>
      </c>
      <c r="AG48" s="665">
        <f>'Schedule 3B_Income_Eastern'!AG48+'Schedule 3C_Income_Western'!AG48+'Schedule 3D_Income_The Cape'!AG48</f>
        <v>52877.801786612734</v>
      </c>
      <c r="AH48" s="665">
        <f>'Schedule 3B_Income_Eastern'!AH48+'Schedule 3C_Income_Western'!AH48+'Schedule 3D_Income_The Cape'!AH48</f>
        <v>51581.686171266854</v>
      </c>
      <c r="AI48" s="665">
        <f>'Schedule 3B_Income_Eastern'!AI48+'Schedule 3C_Income_Western'!AI48+'Schedule 3D_Income_The Cape'!AI48</f>
        <v>0</v>
      </c>
      <c r="AJ48" s="665">
        <f>'Schedule 3B_Income_Eastern'!AJ48+'Schedule 3C_Income_Western'!AJ48+'Schedule 3D_Income_The Cape'!AJ48</f>
        <v>146818.60600250479</v>
      </c>
      <c r="AK48" s="665">
        <f>'Schedule 3B_Income_Eastern'!AK48+'Schedule 3C_Income_Western'!AK48+'Schedule 3D_Income_The Cape'!AK48</f>
        <v>176022.4590454959</v>
      </c>
      <c r="AL48" s="225">
        <v>25</v>
      </c>
      <c r="AM48" s="665">
        <f>'Schedule 3B_Income_Eastern'!AM48+'Schedule 3C_Income_Western'!AM48+'Schedule 3D_Income_The Cape'!AM48</f>
        <v>1104232.8280268849</v>
      </c>
      <c r="AN48" s="665">
        <f>'Schedule 3B_Income_Eastern'!AN48+'Schedule 3C_Income_Western'!AN48+'Schedule 3D_Income_The Cape'!AN48</f>
        <v>1209558.1515199728</v>
      </c>
      <c r="AO48" s="665">
        <f>'Schedule 3B_Income_Eastern'!AO48+'Schedule 3C_Income_Western'!AO48+'Schedule 3D_Income_The Cape'!AO48</f>
        <v>1216059.3735637204</v>
      </c>
      <c r="AP48" s="665">
        <f>'Schedule 3B_Income_Eastern'!AP48+'Schedule 3C_Income_Western'!AP48+'Schedule 3D_Income_The Cape'!AP48</f>
        <v>0</v>
      </c>
      <c r="AQ48" s="665">
        <f>'Schedule 3B_Income_Eastern'!AQ48+'Schedule 3C_Income_Western'!AQ48+'Schedule 3D_Income_The Cape'!AQ48</f>
        <v>3529850.3531105779</v>
      </c>
      <c r="AR48" s="665">
        <f>'Schedule 3B_Income_Eastern'!AR48+'Schedule 3C_Income_Western'!AR48+'Schedule 3D_Income_The Cape'!AR48</f>
        <v>2925152.3067893577</v>
      </c>
      <c r="AS48" s="665">
        <f>'Schedule 3B_Income_Eastern'!AS48+'Schedule 3C_Income_Western'!AS48+'Schedule 3D_Income_The Cape'!AS48</f>
        <v>2916942.1650746828</v>
      </c>
      <c r="AT48" s="665">
        <f>'Schedule 3B_Income_Eastern'!AT48+'Schedule 3C_Income_Western'!AT48+'Schedule 3D_Income_The Cape'!AT48</f>
        <v>3387346.7208056441</v>
      </c>
      <c r="AU48" s="665">
        <f>'Schedule 3B_Income_Eastern'!AU48+'Schedule 3C_Income_Western'!AU48+'Schedule 3D_Income_The Cape'!AU48</f>
        <v>0</v>
      </c>
      <c r="AV48" s="665">
        <f>'Schedule 3B_Income_Eastern'!AV48+'Schedule 3C_Income_Western'!AV48+'Schedule 3D_Income_The Cape'!AV48</f>
        <v>9229441.1926696841</v>
      </c>
      <c r="AW48" s="665">
        <f>'Schedule 3B_Income_Eastern'!AW48+'Schedule 3C_Income_Western'!AW48+'Schedule 3D_Income_The Cape'!AW48</f>
        <v>12759291.545780264</v>
      </c>
      <c r="AX48" s="225">
        <v>25</v>
      </c>
      <c r="AY48" s="665">
        <f>'Schedule 3B_Income_Eastern'!AY48+'Schedule 3C_Income_Western'!AY48+'Schedule 3D_Income_The Cape'!AY48</f>
        <v>10508.256675007418</v>
      </c>
      <c r="AZ48" s="665">
        <f>'Schedule 3B_Income_Eastern'!AZ48+'Schedule 3C_Income_Western'!AZ48+'Schedule 3D_Income_The Cape'!AZ48</f>
        <v>14870.440745559623</v>
      </c>
      <c r="BA48" s="665">
        <f>'Schedule 3B_Income_Eastern'!BA48+'Schedule 3C_Income_Western'!BA48+'Schedule 3D_Income_The Cape'!BA48</f>
        <v>53556.594436029103</v>
      </c>
      <c r="BB48" s="665">
        <f>'Schedule 3B_Income_Eastern'!BB48+'Schedule 3C_Income_Western'!BB48+'Schedule 3D_Income_The Cape'!BB48</f>
        <v>0</v>
      </c>
      <c r="BC48" s="665">
        <f>'Schedule 3B_Income_Eastern'!BC48+'Schedule 3C_Income_Western'!BC48+'Schedule 3D_Income_The Cape'!BC48</f>
        <v>78935.291856596159</v>
      </c>
      <c r="BD48" s="665">
        <f>'Schedule 3B_Income_Eastern'!BD48+'Schedule 3C_Income_Western'!BD48+'Schedule 3D_Income_The Cape'!BD48</f>
        <v>58281.045152581268</v>
      </c>
      <c r="BE48" s="665">
        <f>'Schedule 3B_Income_Eastern'!BE48+'Schedule 3C_Income_Western'!BE48+'Schedule 3D_Income_The Cape'!BE48</f>
        <v>77461.049054614938</v>
      </c>
      <c r="BF48" s="665">
        <f>'Schedule 3B_Income_Eastern'!BF48+'Schedule 3C_Income_Western'!BF48+'Schedule 3D_Income_The Cape'!BF48</f>
        <v>64313.689215627215</v>
      </c>
      <c r="BG48" s="665">
        <f>'Schedule 3B_Income_Eastern'!BG48+'Schedule 3C_Income_Western'!BG48+'Schedule 3D_Income_The Cape'!BG48</f>
        <v>0</v>
      </c>
      <c r="BH48" s="665">
        <f>'Schedule 3B_Income_Eastern'!BH48+'Schedule 3C_Income_Western'!BH48+'Schedule 3D_Income_The Cape'!BH48</f>
        <v>200055.78342282344</v>
      </c>
      <c r="BI48" s="665">
        <f>'Schedule 3B_Income_Eastern'!BI48+'Schedule 3C_Income_Western'!BI48+'Schedule 3D_Income_The Cape'!BI48</f>
        <v>278991.0752794196</v>
      </c>
      <c r="BJ48" s="225">
        <v>25</v>
      </c>
      <c r="BK48" s="665">
        <f>'Schedule 3B_Income_Eastern'!BK48+'Schedule 3C_Income_Western'!BK48+'Schedule 3D_Income_The Cape'!BK48</f>
        <v>0</v>
      </c>
      <c r="BL48" s="665">
        <f>'Schedule 3B_Income_Eastern'!BL48+'Schedule 3C_Income_Western'!BL48+'Schedule 3D_Income_The Cape'!BL48</f>
        <v>0</v>
      </c>
      <c r="BM48" s="665">
        <f>'Schedule 3B_Income_Eastern'!BM48+'Schedule 3C_Income_Western'!BM48+'Schedule 3D_Income_The Cape'!BM48</f>
        <v>0</v>
      </c>
      <c r="BN48" s="665">
        <f>'Schedule 3B_Income_Eastern'!BN48+'Schedule 3C_Income_Western'!BN48+'Schedule 3D_Income_The Cape'!BN48</f>
        <v>0</v>
      </c>
      <c r="BO48" s="665">
        <f>'Schedule 3B_Income_Eastern'!BO48+'Schedule 3C_Income_Western'!BO48+'Schedule 3D_Income_The Cape'!BO48</f>
        <v>0</v>
      </c>
      <c r="BP48" s="665">
        <f>'Schedule 3B_Income_Eastern'!BP48+'Schedule 3C_Income_Western'!BP48+'Schedule 3D_Income_The Cape'!BP48</f>
        <v>0</v>
      </c>
      <c r="BQ48" s="665">
        <f>'Schedule 3B_Income_Eastern'!BQ48+'Schedule 3C_Income_Western'!BQ48+'Schedule 3D_Income_The Cape'!BQ48</f>
        <v>0</v>
      </c>
      <c r="BR48" s="665">
        <f>'Schedule 3B_Income_Eastern'!BR48+'Schedule 3C_Income_Western'!BR48+'Schedule 3D_Income_The Cape'!BR48</f>
        <v>0</v>
      </c>
      <c r="BS48" s="665">
        <f>'Schedule 3B_Income_Eastern'!BS48+'Schedule 3C_Income_Western'!BS48+'Schedule 3D_Income_The Cape'!BS48</f>
        <v>0</v>
      </c>
      <c r="BT48" s="665">
        <f>'Schedule 3B_Income_Eastern'!BT48+'Schedule 3C_Income_Western'!BT48+'Schedule 3D_Income_The Cape'!BT48</f>
        <v>0</v>
      </c>
      <c r="BU48" s="665">
        <f>'Schedule 3B_Income_Eastern'!BU48+'Schedule 3C_Income_Western'!BU48+'Schedule 3D_Income_The Cape'!BU48</f>
        <v>0</v>
      </c>
      <c r="BV48" s="225">
        <v>25</v>
      </c>
      <c r="BW48" s="665">
        <f>'Schedule 3B_Income_Eastern'!BW48+'Schedule 3C_Income_Western'!BW48+'Schedule 3D_Income_The Cape'!BW48</f>
        <v>4334678.6263305927</v>
      </c>
      <c r="BX48" s="665">
        <f>'Schedule 3B_Income_Eastern'!BX48+'Schedule 3C_Income_Western'!BX48+'Schedule 3D_Income_The Cape'!BX48</f>
        <v>4808835.8851417433</v>
      </c>
      <c r="BY48" s="665">
        <f>'Schedule 3B_Income_Eastern'!BY48+'Schedule 3C_Income_Western'!BY48+'Schedule 3D_Income_The Cape'!BY48</f>
        <v>3406619.096831352</v>
      </c>
      <c r="BZ48" s="665">
        <f>'Schedule 3B_Income_Eastern'!BZ48+'Schedule 3C_Income_Western'!BZ48+'Schedule 3D_Income_The Cape'!BZ48</f>
        <v>0</v>
      </c>
      <c r="CA48" s="665">
        <f>'Schedule 3B_Income_Eastern'!CA48+'Schedule 3C_Income_Western'!CA48+'Schedule 3D_Income_The Cape'!CA48</f>
        <v>12550133.608303688</v>
      </c>
      <c r="CB48" s="665">
        <f>'Schedule 3B_Income_Eastern'!CB48+'Schedule 3C_Income_Western'!CB48+'Schedule 3D_Income_The Cape'!CB48</f>
        <v>796843.86269561131</v>
      </c>
      <c r="CC48" s="665">
        <f>'Schedule 3B_Income_Eastern'!CC48+'Schedule 3C_Income_Western'!CC48+'Schedule 3D_Income_The Cape'!CC48</f>
        <v>651274.92201885395</v>
      </c>
      <c r="CD48" s="665">
        <f>'Schedule 3B_Income_Eastern'!CD48+'Schedule 3C_Income_Western'!CD48+'Schedule 3D_Income_The Cape'!CD48</f>
        <v>2418503.9697409761</v>
      </c>
      <c r="CE48" s="665">
        <f>'Schedule 3B_Income_Eastern'!CE48+'Schedule 3C_Income_Western'!CE48+'Schedule 3D_Income_The Cape'!CE48</f>
        <v>0</v>
      </c>
      <c r="CF48" s="665">
        <f>'Schedule 3B_Income_Eastern'!CF48+'Schedule 3C_Income_Western'!CF48+'Schedule 3D_Income_The Cape'!CF48</f>
        <v>3866622.7544554411</v>
      </c>
      <c r="CG48" s="665">
        <f>'Schedule 3B_Income_Eastern'!CG48+'Schedule 3C_Income_Western'!CG48+'Schedule 3D_Income_The Cape'!CG48</f>
        <v>16416756.362759128</v>
      </c>
      <c r="CH48" s="225">
        <v>25</v>
      </c>
      <c r="CI48" s="665">
        <f>'Schedule 3B_Income_Eastern'!CI48+'Schedule 3C_Income_Western'!CI48+'Schedule 3D_Income_The Cape'!CI48</f>
        <v>5810496.4631401682</v>
      </c>
      <c r="CJ48" s="665">
        <f>'Schedule 3B_Income_Eastern'!CJ48+'Schedule 3C_Income_Western'!CJ48+'Schedule 3D_Income_The Cape'!CJ48</f>
        <v>6412231.1910818676</v>
      </c>
      <c r="CK48" s="665">
        <f>'Schedule 3B_Income_Eastern'!CK48+'Schedule 3C_Income_Western'!CK48+'Schedule 3D_Income_The Cape'!CK48</f>
        <v>4982642.9368114769</v>
      </c>
      <c r="CL48" s="665">
        <f>'Schedule 3B_Income_Eastern'!CL48+'Schedule 3C_Income_Western'!CL48+'Schedule 3D_Income_The Cape'!CL48</f>
        <v>0</v>
      </c>
      <c r="CM48" s="424">
        <f t="shared" si="13"/>
        <v>17205370.591033511</v>
      </c>
      <c r="CN48" s="665">
        <f>'Schedule 3B_Income_Eastern'!CN48+'Schedule 3C_Income_Western'!CN48+'Schedule 3D_Income_The Cape'!CN48</f>
        <v>4479188.0854371525</v>
      </c>
      <c r="CO48" s="665">
        <f>'Schedule 3B_Income_Eastern'!CO48+'Schedule 3C_Income_Western'!CO48+'Schedule 3D_Income_The Cape'!CO48</f>
        <v>4220349.889400431</v>
      </c>
      <c r="CP48" s="665">
        <f>'Schedule 3B_Income_Eastern'!CP48+'Schedule 3C_Income_Western'!CP48+'Schedule 3D_Income_The Cape'!CP48</f>
        <v>6623773.8462561881</v>
      </c>
      <c r="CQ48" s="665">
        <f>'Schedule 3B_Income_Eastern'!CQ48+'Schedule 3C_Income_Western'!CQ48+'Schedule 3D_Income_The Cape'!CQ48</f>
        <v>0</v>
      </c>
      <c r="CR48" s="424">
        <f t="shared" si="14"/>
        <v>15323311.821093772</v>
      </c>
      <c r="CS48" s="665">
        <f>'Schedule 3B_Income_Eastern'!CS48+'Schedule 3C_Income_Western'!CS48+'Schedule 3D_Income_The Cape'!CS48</f>
        <v>10289684.54857732</v>
      </c>
      <c r="CT48" s="665">
        <f>'Schedule 3B_Income_Eastern'!CT48+'Schedule 3C_Income_Western'!CT48+'Schedule 3D_Income_The Cape'!CT48</f>
        <v>10632581.080482299</v>
      </c>
      <c r="CU48" s="665">
        <f>'Schedule 3B_Income_Eastern'!CU48+'Schedule 3C_Income_Western'!CU48+'Schedule 3D_Income_The Cape'!CU48</f>
        <v>11606416.783067668</v>
      </c>
      <c r="CV48" s="665">
        <f>'Schedule 3B_Income_Eastern'!CV48+'Schedule 3C_Income_Western'!CV48+'Schedule 3D_Income_The Cape'!CV48</f>
        <v>0</v>
      </c>
      <c r="CW48" s="424">
        <f t="shared" si="15"/>
        <v>32528682.412127286</v>
      </c>
    </row>
    <row r="49" spans="1:101" ht="15.75" customHeight="1" x14ac:dyDescent="0.2">
      <c r="A49" s="85" t="s">
        <v>1260</v>
      </c>
      <c r="B49" s="225">
        <v>26</v>
      </c>
      <c r="C49" s="665">
        <f>'Schedule 3B_Income_Eastern'!C49+'Schedule 3C_Income_Western'!C49+'Schedule 3D_Income_The Cape'!C49</f>
        <v>1340676.519641473</v>
      </c>
      <c r="D49" s="665">
        <f>'Schedule 3B_Income_Eastern'!D49+'Schedule 3C_Income_Western'!D49+'Schedule 3D_Income_The Cape'!D49</f>
        <v>847229.50962355966</v>
      </c>
      <c r="E49" s="665">
        <f>'Schedule 3B_Income_Eastern'!E49+'Schedule 3C_Income_Western'!E49+'Schedule 3D_Income_The Cape'!E49</f>
        <v>556671.03744135611</v>
      </c>
      <c r="F49" s="665">
        <f>'Schedule 3B_Income_Eastern'!F49+'Schedule 3C_Income_Western'!F49+'Schedule 3D_Income_The Cape'!F49</f>
        <v>0</v>
      </c>
      <c r="G49" s="665">
        <f>'Schedule 3B_Income_Eastern'!G49+'Schedule 3C_Income_Western'!G49+'Schedule 3D_Income_The Cape'!G49</f>
        <v>2744577.0667063887</v>
      </c>
      <c r="H49" s="665">
        <f>'Schedule 3B_Income_Eastern'!H49+'Schedule 3C_Income_Western'!H49+'Schedule 3D_Income_The Cape'!H49</f>
        <v>3213.2323587732644</v>
      </c>
      <c r="I49" s="665">
        <f>'Schedule 3B_Income_Eastern'!I49+'Schedule 3C_Income_Western'!I49+'Schedule 3D_Income_The Cape'!I49</f>
        <v>3419.6799332352757</v>
      </c>
      <c r="J49" s="665">
        <f>'Schedule 3B_Income_Eastern'!J49+'Schedule 3C_Income_Western'!J49+'Schedule 3D_Income_The Cape'!J49</f>
        <v>1856.3504288013146</v>
      </c>
      <c r="K49" s="665">
        <f>'Schedule 3B_Income_Eastern'!K49+'Schedule 3C_Income_Western'!K49+'Schedule 3D_Income_The Cape'!K49</f>
        <v>0</v>
      </c>
      <c r="L49" s="665">
        <f>'Schedule 3B_Income_Eastern'!L49+'Schedule 3C_Income_Western'!L49+'Schedule 3D_Income_The Cape'!L49</f>
        <v>8489.2627208098547</v>
      </c>
      <c r="M49" s="665">
        <f>'Schedule 3B_Income_Eastern'!M49+'Schedule 3C_Income_Western'!M49+'Schedule 3D_Income_The Cape'!M49</f>
        <v>2753066.3294271985</v>
      </c>
      <c r="N49" s="225">
        <v>26</v>
      </c>
      <c r="O49" s="665">
        <f>'Schedule 3B_Income_Eastern'!O49+'Schedule 3C_Income_Western'!O49+'Schedule 3D_Income_The Cape'!O49</f>
        <v>199616.15754605422</v>
      </c>
      <c r="P49" s="665">
        <f>'Schedule 3B_Income_Eastern'!P49+'Schedule 3C_Income_Western'!P49+'Schedule 3D_Income_The Cape'!P49</f>
        <v>177642.05535290542</v>
      </c>
      <c r="Q49" s="665">
        <f>'Schedule 3B_Income_Eastern'!Q49+'Schedule 3C_Income_Western'!Q49+'Schedule 3D_Income_The Cape'!Q49</f>
        <v>139575.59531005443</v>
      </c>
      <c r="R49" s="665">
        <f>'Schedule 3B_Income_Eastern'!R49+'Schedule 3C_Income_Western'!R49+'Schedule 3D_Income_The Cape'!R49</f>
        <v>0</v>
      </c>
      <c r="S49" s="665">
        <f>'Schedule 3B_Income_Eastern'!S49+'Schedule 3C_Income_Western'!S49+'Schedule 3D_Income_The Cape'!S49</f>
        <v>516833.80820901407</v>
      </c>
      <c r="T49" s="665">
        <f>'Schedule 3B_Income_Eastern'!T49+'Schedule 3C_Income_Western'!T49+'Schedule 3D_Income_The Cape'!T49</f>
        <v>1748.3513724447639</v>
      </c>
      <c r="U49" s="665">
        <f>'Schedule 3B_Income_Eastern'!U49+'Schedule 3C_Income_Western'!U49+'Schedule 3D_Income_The Cape'!U49</f>
        <v>2485.4830655543938</v>
      </c>
      <c r="V49" s="665">
        <f>'Schedule 3B_Income_Eastern'!V49+'Schedule 3C_Income_Western'!V49+'Schedule 3D_Income_The Cape'!V49</f>
        <v>1047.5430646037805</v>
      </c>
      <c r="W49" s="665">
        <f>'Schedule 3B_Income_Eastern'!W49+'Schedule 3C_Income_Western'!W49+'Schedule 3D_Income_The Cape'!W49</f>
        <v>0</v>
      </c>
      <c r="X49" s="665">
        <f>'Schedule 3B_Income_Eastern'!X49+'Schedule 3C_Income_Western'!X49+'Schedule 3D_Income_The Cape'!X49</f>
        <v>5281.3775026029389</v>
      </c>
      <c r="Y49" s="665">
        <f>'Schedule 3B_Income_Eastern'!Y49+'Schedule 3C_Income_Western'!Y49+'Schedule 3D_Income_The Cape'!Y49</f>
        <v>522115.185711617</v>
      </c>
      <c r="Z49" s="225">
        <v>26</v>
      </c>
      <c r="AA49" s="665">
        <f>'Schedule 3B_Income_Eastern'!AA49+'Schedule 3C_Income_Western'!AA49+'Schedule 3D_Income_The Cape'!AA49</f>
        <v>26117.656979998475</v>
      </c>
      <c r="AB49" s="665">
        <f>'Schedule 3B_Income_Eastern'!AB49+'Schedule 3C_Income_Western'!AB49+'Schedule 3D_Income_The Cape'!AB49</f>
        <v>34571.520056668807</v>
      </c>
      <c r="AC49" s="665">
        <f>'Schedule 3B_Income_Eastern'!AC49+'Schedule 3C_Income_Western'!AC49+'Schedule 3D_Income_The Cape'!AC49</f>
        <v>22354.05844984237</v>
      </c>
      <c r="AD49" s="665">
        <f>'Schedule 3B_Income_Eastern'!AD49+'Schedule 3C_Income_Western'!AD49+'Schedule 3D_Income_The Cape'!AD49</f>
        <v>0</v>
      </c>
      <c r="AE49" s="665">
        <f>'Schedule 3B_Income_Eastern'!AE49+'Schedule 3C_Income_Western'!AE49+'Schedule 3D_Income_The Cape'!AE49</f>
        <v>83043.235486509657</v>
      </c>
      <c r="AF49" s="665">
        <f>'Schedule 3B_Income_Eastern'!AF49+'Schedule 3C_Income_Western'!AF49+'Schedule 3D_Income_The Cape'!AF49</f>
        <v>449.93800883893891</v>
      </c>
      <c r="AG49" s="665">
        <f>'Schedule 3B_Income_Eastern'!AG49+'Schedule 3C_Income_Western'!AG49+'Schedule 3D_Income_The Cape'!AG49</f>
        <v>200.51181341553095</v>
      </c>
      <c r="AH49" s="665">
        <f>'Schedule 3B_Income_Eastern'!AH49+'Schedule 3C_Income_Western'!AH49+'Schedule 3D_Income_The Cape'!AH49</f>
        <v>0</v>
      </c>
      <c r="AI49" s="665">
        <f>'Schedule 3B_Income_Eastern'!AI49+'Schedule 3C_Income_Western'!AI49+'Schedule 3D_Income_The Cape'!AI49</f>
        <v>0</v>
      </c>
      <c r="AJ49" s="665">
        <f>'Schedule 3B_Income_Eastern'!AJ49+'Schedule 3C_Income_Western'!AJ49+'Schedule 3D_Income_The Cape'!AJ49</f>
        <v>650.44982225446984</v>
      </c>
      <c r="AK49" s="665">
        <f>'Schedule 3B_Income_Eastern'!AK49+'Schedule 3C_Income_Western'!AK49+'Schedule 3D_Income_The Cape'!AK49</f>
        <v>83693.685308764121</v>
      </c>
      <c r="AL49" s="225">
        <v>26</v>
      </c>
      <c r="AM49" s="665">
        <f>'Schedule 3B_Income_Eastern'!AM49+'Schedule 3C_Income_Western'!AM49+'Schedule 3D_Income_The Cape'!AM49</f>
        <v>34718527.213106237</v>
      </c>
      <c r="AN49" s="665">
        <f>'Schedule 3B_Income_Eastern'!AN49+'Schedule 3C_Income_Western'!AN49+'Schedule 3D_Income_The Cape'!AN49</f>
        <v>34874366.453604423</v>
      </c>
      <c r="AO49" s="665">
        <f>'Schedule 3B_Income_Eastern'!AO49+'Schedule 3C_Income_Western'!AO49+'Schedule 3D_Income_The Cape'!AO49</f>
        <v>36144289.765127718</v>
      </c>
      <c r="AP49" s="665">
        <f>'Schedule 3B_Income_Eastern'!AP49+'Schedule 3C_Income_Western'!AP49+'Schedule 3D_Income_The Cape'!AP49</f>
        <v>0</v>
      </c>
      <c r="AQ49" s="665">
        <f>'Schedule 3B_Income_Eastern'!AQ49+'Schedule 3C_Income_Western'!AQ49+'Schedule 3D_Income_The Cape'!AQ49</f>
        <v>105737183.43183839</v>
      </c>
      <c r="AR49" s="665">
        <f>'Schedule 3B_Income_Eastern'!AR49+'Schedule 3C_Income_Western'!AR49+'Schedule 3D_Income_The Cape'!AR49</f>
        <v>113896.73146687473</v>
      </c>
      <c r="AS49" s="665">
        <f>'Schedule 3B_Income_Eastern'!AS49+'Schedule 3C_Income_Western'!AS49+'Schedule 3D_Income_The Cape'!AS49</f>
        <v>114565.02500350188</v>
      </c>
      <c r="AT49" s="665">
        <f>'Schedule 3B_Income_Eastern'!AT49+'Schedule 3C_Income_Western'!AT49+'Schedule 3D_Income_The Cape'!AT49</f>
        <v>97333.417823704789</v>
      </c>
      <c r="AU49" s="665">
        <f>'Schedule 3B_Income_Eastern'!AU49+'Schedule 3C_Income_Western'!AU49+'Schedule 3D_Income_The Cape'!AU49</f>
        <v>0</v>
      </c>
      <c r="AV49" s="665">
        <f>'Schedule 3B_Income_Eastern'!AV49+'Schedule 3C_Income_Western'!AV49+'Schedule 3D_Income_The Cape'!AV49</f>
        <v>325795.1742940814</v>
      </c>
      <c r="AW49" s="665">
        <f>'Schedule 3B_Income_Eastern'!AW49+'Schedule 3C_Income_Western'!AW49+'Schedule 3D_Income_The Cape'!AW49</f>
        <v>106062978.60613248</v>
      </c>
      <c r="AX49" s="225">
        <v>26</v>
      </c>
      <c r="AY49" s="665">
        <f>'Schedule 3B_Income_Eastern'!AY49+'Schedule 3C_Income_Western'!AY49+'Schedule 3D_Income_The Cape'!AY49</f>
        <v>4001023.1176621569</v>
      </c>
      <c r="AZ49" s="665">
        <f>'Schedule 3B_Income_Eastern'!AZ49+'Schedule 3C_Income_Western'!AZ49+'Schedule 3D_Income_The Cape'!AZ49</f>
        <v>4191338.4165986786</v>
      </c>
      <c r="BA49" s="665">
        <f>'Schedule 3B_Income_Eastern'!BA49+'Schedule 3C_Income_Western'!BA49+'Schedule 3D_Income_The Cape'!BA49</f>
        <v>4457351.7402340695</v>
      </c>
      <c r="BB49" s="665">
        <f>'Schedule 3B_Income_Eastern'!BB49+'Schedule 3C_Income_Western'!BB49+'Schedule 3D_Income_The Cape'!BB49</f>
        <v>0</v>
      </c>
      <c r="BC49" s="665">
        <f>'Schedule 3B_Income_Eastern'!BC49+'Schedule 3C_Income_Western'!BC49+'Schedule 3D_Income_The Cape'!BC49</f>
        <v>12649713.274494905</v>
      </c>
      <c r="BD49" s="665">
        <f>'Schedule 3B_Income_Eastern'!BD49+'Schedule 3C_Income_Western'!BD49+'Schedule 3D_Income_The Cape'!BD49</f>
        <v>6946.6272318842166</v>
      </c>
      <c r="BE49" s="665">
        <f>'Schedule 3B_Income_Eastern'!BE49+'Schedule 3C_Income_Western'!BE49+'Schedule 3D_Income_The Cape'!BE49</f>
        <v>5890.5435692955434</v>
      </c>
      <c r="BF49" s="665">
        <f>'Schedule 3B_Income_Eastern'!BF49+'Schedule 3C_Income_Western'!BF49+'Schedule 3D_Income_The Cape'!BF49</f>
        <v>4384.298081511477</v>
      </c>
      <c r="BG49" s="665">
        <f>'Schedule 3B_Income_Eastern'!BG49+'Schedule 3C_Income_Western'!BG49+'Schedule 3D_Income_The Cape'!BG49</f>
        <v>0</v>
      </c>
      <c r="BH49" s="665">
        <f>'Schedule 3B_Income_Eastern'!BH49+'Schedule 3C_Income_Western'!BH49+'Schedule 3D_Income_The Cape'!BH49</f>
        <v>17221.468882691239</v>
      </c>
      <c r="BI49" s="665">
        <f>'Schedule 3B_Income_Eastern'!BI49+'Schedule 3C_Income_Western'!BI49+'Schedule 3D_Income_The Cape'!BI49</f>
        <v>12666934.743377596</v>
      </c>
      <c r="BJ49" s="225">
        <v>26</v>
      </c>
      <c r="BK49" s="665">
        <f>'Schedule 3B_Income_Eastern'!BK49+'Schedule 3C_Income_Western'!BK49+'Schedule 3D_Income_The Cape'!BK49</f>
        <v>0</v>
      </c>
      <c r="BL49" s="665">
        <f>'Schedule 3B_Income_Eastern'!BL49+'Schedule 3C_Income_Western'!BL49+'Schedule 3D_Income_The Cape'!BL49</f>
        <v>0</v>
      </c>
      <c r="BM49" s="665">
        <f>'Schedule 3B_Income_Eastern'!BM49+'Schedule 3C_Income_Western'!BM49+'Schedule 3D_Income_The Cape'!BM49</f>
        <v>0</v>
      </c>
      <c r="BN49" s="665">
        <f>'Schedule 3B_Income_Eastern'!BN49+'Schedule 3C_Income_Western'!BN49+'Schedule 3D_Income_The Cape'!BN49</f>
        <v>0</v>
      </c>
      <c r="BO49" s="665">
        <f>'Schedule 3B_Income_Eastern'!BO49+'Schedule 3C_Income_Western'!BO49+'Schedule 3D_Income_The Cape'!BO49</f>
        <v>0</v>
      </c>
      <c r="BP49" s="665">
        <f>'Schedule 3B_Income_Eastern'!BP49+'Schedule 3C_Income_Western'!BP49+'Schedule 3D_Income_The Cape'!BP49</f>
        <v>0</v>
      </c>
      <c r="BQ49" s="665">
        <f>'Schedule 3B_Income_Eastern'!BQ49+'Schedule 3C_Income_Western'!BQ49+'Schedule 3D_Income_The Cape'!BQ49</f>
        <v>0</v>
      </c>
      <c r="BR49" s="665">
        <f>'Schedule 3B_Income_Eastern'!BR49+'Schedule 3C_Income_Western'!BR49+'Schedule 3D_Income_The Cape'!BR49</f>
        <v>0</v>
      </c>
      <c r="BS49" s="665">
        <f>'Schedule 3B_Income_Eastern'!BS49+'Schedule 3C_Income_Western'!BS49+'Schedule 3D_Income_The Cape'!BS49</f>
        <v>0</v>
      </c>
      <c r="BT49" s="665">
        <f>'Schedule 3B_Income_Eastern'!BT49+'Schedule 3C_Income_Western'!BT49+'Schedule 3D_Income_The Cape'!BT49</f>
        <v>0</v>
      </c>
      <c r="BU49" s="665">
        <f>'Schedule 3B_Income_Eastern'!BU49+'Schedule 3C_Income_Western'!BU49+'Schedule 3D_Income_The Cape'!BU49</f>
        <v>0</v>
      </c>
      <c r="BV49" s="225">
        <v>26</v>
      </c>
      <c r="BW49" s="665">
        <f>'Schedule 3B_Income_Eastern'!BW49+'Schedule 3C_Income_Western'!BW49+'Schedule 3D_Income_The Cape'!BW49</f>
        <v>38504.822270431163</v>
      </c>
      <c r="BX49" s="665">
        <f>'Schedule 3B_Income_Eastern'!BX49+'Schedule 3C_Income_Western'!BX49+'Schedule 3D_Income_The Cape'!BX49</f>
        <v>41019.955569699821</v>
      </c>
      <c r="BY49" s="665">
        <f>'Schedule 3B_Income_Eastern'!BY49+'Schedule 3C_Income_Western'!BY49+'Schedule 3D_Income_The Cape'!BY49</f>
        <v>65829.582390016061</v>
      </c>
      <c r="BZ49" s="665">
        <f>'Schedule 3B_Income_Eastern'!BZ49+'Schedule 3C_Income_Western'!BZ49+'Schedule 3D_Income_The Cape'!BZ49</f>
        <v>0</v>
      </c>
      <c r="CA49" s="665">
        <f>'Schedule 3B_Income_Eastern'!CA49+'Schedule 3C_Income_Western'!CA49+'Schedule 3D_Income_The Cape'!CA49</f>
        <v>145354.36023014702</v>
      </c>
      <c r="CB49" s="665">
        <f>'Schedule 3B_Income_Eastern'!CB49+'Schedule 3C_Income_Western'!CB49+'Schedule 3D_Income_The Cape'!CB49</f>
        <v>250.29177572335669</v>
      </c>
      <c r="CC49" s="665">
        <f>'Schedule 3B_Income_Eastern'!CC49+'Schedule 3C_Income_Western'!CC49+'Schedule 3D_Income_The Cape'!CC49</f>
        <v>659.08015299377405</v>
      </c>
      <c r="CD49" s="665">
        <f>'Schedule 3B_Income_Eastern'!CD49+'Schedule 3C_Income_Western'!CD49+'Schedule 3D_Income_The Cape'!CD49</f>
        <v>290.77950372353445</v>
      </c>
      <c r="CE49" s="665">
        <f>'Schedule 3B_Income_Eastern'!CE49+'Schedule 3C_Income_Western'!CE49+'Schedule 3D_Income_The Cape'!CE49</f>
        <v>0</v>
      </c>
      <c r="CF49" s="665">
        <f>'Schedule 3B_Income_Eastern'!CF49+'Schedule 3C_Income_Western'!CF49+'Schedule 3D_Income_The Cape'!CF49</f>
        <v>1200.1514324406651</v>
      </c>
      <c r="CG49" s="665">
        <f>'Schedule 3B_Income_Eastern'!CG49+'Schedule 3C_Income_Western'!CG49+'Schedule 3D_Income_The Cape'!CG49</f>
        <v>146554.51166258767</v>
      </c>
      <c r="CH49" s="225">
        <v>26</v>
      </c>
      <c r="CI49" s="665">
        <f>'Schedule 3B_Income_Eastern'!CI49+'Schedule 3C_Income_Western'!CI49+'Schedule 3D_Income_The Cape'!CI49</f>
        <v>40324465.487206347</v>
      </c>
      <c r="CJ49" s="665">
        <f>'Schedule 3B_Income_Eastern'!CJ49+'Schedule 3C_Income_Western'!CJ49+'Schedule 3D_Income_The Cape'!CJ49</f>
        <v>40166167.910805941</v>
      </c>
      <c r="CK49" s="665">
        <f>'Schedule 3B_Income_Eastern'!CK49+'Schedule 3C_Income_Western'!CK49+'Schedule 3D_Income_The Cape'!CK49</f>
        <v>41386071.778953061</v>
      </c>
      <c r="CL49" s="665">
        <f>'Schedule 3B_Income_Eastern'!CL49+'Schedule 3C_Income_Western'!CL49+'Schedule 3D_Income_The Cape'!CL49</f>
        <v>0</v>
      </c>
      <c r="CM49" s="424">
        <f t="shared" si="13"/>
        <v>121876705.17696534</v>
      </c>
      <c r="CN49" s="665">
        <f>'Schedule 3B_Income_Eastern'!CN49+'Schedule 3C_Income_Western'!CN49+'Schedule 3D_Income_The Cape'!CN49</f>
        <v>126505.17221453926</v>
      </c>
      <c r="CO49" s="665">
        <f>'Schedule 3B_Income_Eastern'!CO49+'Schedule 3C_Income_Western'!CO49+'Schedule 3D_Income_The Cape'!CO49</f>
        <v>127220.32353799639</v>
      </c>
      <c r="CP49" s="665">
        <f>'Schedule 3B_Income_Eastern'!CP49+'Schedule 3C_Income_Western'!CP49+'Schedule 3D_Income_The Cape'!CP49</f>
        <v>104912.3889023449</v>
      </c>
      <c r="CQ49" s="665">
        <f>'Schedule 3B_Income_Eastern'!CQ49+'Schedule 3C_Income_Western'!CQ49+'Schedule 3D_Income_The Cape'!CQ49</f>
        <v>0</v>
      </c>
      <c r="CR49" s="424">
        <f t="shared" si="14"/>
        <v>358637.88465488056</v>
      </c>
      <c r="CS49" s="665">
        <f>'Schedule 3B_Income_Eastern'!CS49+'Schedule 3C_Income_Western'!CS49+'Schedule 3D_Income_The Cape'!CS49</f>
        <v>40450970.659420885</v>
      </c>
      <c r="CT49" s="665">
        <f>'Schedule 3B_Income_Eastern'!CT49+'Schedule 3C_Income_Western'!CT49+'Schedule 3D_Income_The Cape'!CT49</f>
        <v>40293388.234343931</v>
      </c>
      <c r="CU49" s="665">
        <f>'Schedule 3B_Income_Eastern'!CU49+'Schedule 3C_Income_Western'!CU49+'Schedule 3D_Income_The Cape'!CU49</f>
        <v>41490984.167855404</v>
      </c>
      <c r="CV49" s="665">
        <f>'Schedule 3B_Income_Eastern'!CV49+'Schedule 3C_Income_Western'!CV49+'Schedule 3D_Income_The Cape'!CV49</f>
        <v>0</v>
      </c>
      <c r="CW49" s="424">
        <f t="shared" si="15"/>
        <v>122235343.06162024</v>
      </c>
    </row>
    <row r="50" spans="1:101" ht="15.75" customHeight="1" x14ac:dyDescent="0.2">
      <c r="A50" s="85" t="s">
        <v>397</v>
      </c>
      <c r="B50" s="225">
        <v>27</v>
      </c>
      <c r="C50" s="665">
        <f>'Schedule 3B_Income_Eastern'!C50+'Schedule 3C_Income_Western'!C50+'Schedule 3D_Income_The Cape'!C50</f>
        <v>260105.17571432531</v>
      </c>
      <c r="D50" s="665">
        <f>'Schedule 3B_Income_Eastern'!D50+'Schedule 3C_Income_Western'!D50+'Schedule 3D_Income_The Cape'!D50</f>
        <v>137775.47299718135</v>
      </c>
      <c r="E50" s="665">
        <f>'Schedule 3B_Income_Eastern'!E50+'Schedule 3C_Income_Western'!E50+'Schedule 3D_Income_The Cape'!E50</f>
        <v>112527.19515140081</v>
      </c>
      <c r="F50" s="665">
        <f>'Schedule 3B_Income_Eastern'!F50+'Schedule 3C_Income_Western'!F50+'Schedule 3D_Income_The Cape'!F50</f>
        <v>0</v>
      </c>
      <c r="G50" s="665">
        <f>'Schedule 3B_Income_Eastern'!G50+'Schedule 3C_Income_Western'!G50+'Schedule 3D_Income_The Cape'!G50</f>
        <v>510407.8438629075</v>
      </c>
      <c r="H50" s="665">
        <f>'Schedule 3B_Income_Eastern'!H50+'Schedule 3C_Income_Western'!H50+'Schedule 3D_Income_The Cape'!H50</f>
        <v>1049612.8380095144</v>
      </c>
      <c r="I50" s="665">
        <f>'Schedule 3B_Income_Eastern'!I50+'Schedule 3C_Income_Western'!I50+'Schedule 3D_Income_The Cape'!I50</f>
        <v>701799.61029280187</v>
      </c>
      <c r="J50" s="665">
        <f>'Schedule 3B_Income_Eastern'!J50+'Schedule 3C_Income_Western'!J50+'Schedule 3D_Income_The Cape'!J50</f>
        <v>643367.13228040049</v>
      </c>
      <c r="K50" s="665">
        <f>'Schedule 3B_Income_Eastern'!K50+'Schedule 3C_Income_Western'!K50+'Schedule 3D_Income_The Cape'!K50</f>
        <v>0</v>
      </c>
      <c r="L50" s="665">
        <f>'Schedule 3B_Income_Eastern'!L50+'Schedule 3C_Income_Western'!L50+'Schedule 3D_Income_The Cape'!L50</f>
        <v>2394779.580582717</v>
      </c>
      <c r="M50" s="665">
        <f>'Schedule 3B_Income_Eastern'!M50+'Schedule 3C_Income_Western'!M50+'Schedule 3D_Income_The Cape'!M50</f>
        <v>2905187.424445624</v>
      </c>
      <c r="N50" s="225">
        <v>27</v>
      </c>
      <c r="O50" s="665">
        <f>'Schedule 3B_Income_Eastern'!O50+'Schedule 3C_Income_Western'!O50+'Schedule 3D_Income_The Cape'!O50</f>
        <v>111909.81397674503</v>
      </c>
      <c r="P50" s="665">
        <f>'Schedule 3B_Income_Eastern'!P50+'Schedule 3C_Income_Western'!P50+'Schedule 3D_Income_The Cape'!P50</f>
        <v>100469.78169959172</v>
      </c>
      <c r="Q50" s="665">
        <f>'Schedule 3B_Income_Eastern'!Q50+'Schedule 3C_Income_Western'!Q50+'Schedule 3D_Income_The Cape'!Q50</f>
        <v>96101.339649408183</v>
      </c>
      <c r="R50" s="665">
        <f>'Schedule 3B_Income_Eastern'!R50+'Schedule 3C_Income_Western'!R50+'Schedule 3D_Income_The Cape'!R50</f>
        <v>0</v>
      </c>
      <c r="S50" s="665">
        <f>'Schedule 3B_Income_Eastern'!S50+'Schedule 3C_Income_Western'!S50+'Schedule 3D_Income_The Cape'!S50</f>
        <v>308480.93532574491</v>
      </c>
      <c r="T50" s="665">
        <f>'Schedule 3B_Income_Eastern'!T50+'Schedule 3C_Income_Western'!T50+'Schedule 3D_Income_The Cape'!T50</f>
        <v>505092.31784451474</v>
      </c>
      <c r="U50" s="665">
        <f>'Schedule 3B_Income_Eastern'!U50+'Schedule 3C_Income_Western'!U50+'Schedule 3D_Income_The Cape'!U50</f>
        <v>544885.77305224421</v>
      </c>
      <c r="V50" s="665">
        <f>'Schedule 3B_Income_Eastern'!V50+'Schedule 3C_Income_Western'!V50+'Schedule 3D_Income_The Cape'!V50</f>
        <v>537004.13144885947</v>
      </c>
      <c r="W50" s="665">
        <f>'Schedule 3B_Income_Eastern'!W50+'Schedule 3C_Income_Western'!W50+'Schedule 3D_Income_The Cape'!W50</f>
        <v>0</v>
      </c>
      <c r="X50" s="665">
        <f>'Schedule 3B_Income_Eastern'!X50+'Schedule 3C_Income_Western'!X50+'Schedule 3D_Income_The Cape'!X50</f>
        <v>1586982.2223456185</v>
      </c>
      <c r="Y50" s="665">
        <f>'Schedule 3B_Income_Eastern'!Y50+'Schedule 3C_Income_Western'!Y50+'Schedule 3D_Income_The Cape'!Y50</f>
        <v>1895463.1576713633</v>
      </c>
      <c r="Z50" s="225">
        <v>27</v>
      </c>
      <c r="AA50" s="665">
        <f>'Schedule 3B_Income_Eastern'!AA50+'Schedule 3C_Income_Western'!AA50+'Schedule 3D_Income_The Cape'!AA50</f>
        <v>19856.828835152264</v>
      </c>
      <c r="AB50" s="665">
        <f>'Schedule 3B_Income_Eastern'!AB50+'Schedule 3C_Income_Western'!AB50+'Schedule 3D_Income_The Cape'!AB50</f>
        <v>20053.830695083743</v>
      </c>
      <c r="AC50" s="665">
        <f>'Schedule 3B_Income_Eastern'!AC50+'Schedule 3C_Income_Western'!AC50+'Schedule 3D_Income_The Cape'!AC50</f>
        <v>19765.870402090892</v>
      </c>
      <c r="AD50" s="665">
        <f>'Schedule 3B_Income_Eastern'!AD50+'Schedule 3C_Income_Western'!AD50+'Schedule 3D_Income_The Cape'!AD50</f>
        <v>0</v>
      </c>
      <c r="AE50" s="665">
        <f>'Schedule 3B_Income_Eastern'!AE50+'Schedule 3C_Income_Western'!AE50+'Schedule 3D_Income_The Cape'!AE50</f>
        <v>59676.529932326899</v>
      </c>
      <c r="AF50" s="665">
        <f>'Schedule 3B_Income_Eastern'!AF50+'Schedule 3C_Income_Western'!AF50+'Schedule 3D_Income_The Cape'!AF50</f>
        <v>96315.610101253435</v>
      </c>
      <c r="AG50" s="665">
        <f>'Schedule 3B_Income_Eastern'!AG50+'Schedule 3C_Income_Western'!AG50+'Schedule 3D_Income_The Cape'!AG50</f>
        <v>106576.6101231607</v>
      </c>
      <c r="AH50" s="665">
        <f>'Schedule 3B_Income_Eastern'!AH50+'Schedule 3C_Income_Western'!AH50+'Schedule 3D_Income_The Cape'!AH50</f>
        <v>117272.12889316416</v>
      </c>
      <c r="AI50" s="665">
        <f>'Schedule 3B_Income_Eastern'!AI50+'Schedule 3C_Income_Western'!AI50+'Schedule 3D_Income_The Cape'!AI50</f>
        <v>0</v>
      </c>
      <c r="AJ50" s="665">
        <f>'Schedule 3B_Income_Eastern'!AJ50+'Schedule 3C_Income_Western'!AJ50+'Schedule 3D_Income_The Cape'!AJ50</f>
        <v>320164.3491175783</v>
      </c>
      <c r="AK50" s="665">
        <f>'Schedule 3B_Income_Eastern'!AK50+'Schedule 3C_Income_Western'!AK50+'Schedule 3D_Income_The Cape'!AK50</f>
        <v>379840.87904990517</v>
      </c>
      <c r="AL50" s="225">
        <v>27</v>
      </c>
      <c r="AM50" s="665">
        <f>'Schedule 3B_Income_Eastern'!AM50+'Schedule 3C_Income_Western'!AM50+'Schedule 3D_Income_The Cape'!AM50</f>
        <v>3348426.6725321966</v>
      </c>
      <c r="AN50" s="665">
        <f>'Schedule 3B_Income_Eastern'!AN50+'Schedule 3C_Income_Western'!AN50+'Schedule 3D_Income_The Cape'!AN50</f>
        <v>3241591.0336600221</v>
      </c>
      <c r="AO50" s="665">
        <f>'Schedule 3B_Income_Eastern'!AO50+'Schedule 3C_Income_Western'!AO50+'Schedule 3D_Income_The Cape'!AO50</f>
        <v>3087662.3380817431</v>
      </c>
      <c r="AP50" s="665">
        <f>'Schedule 3B_Income_Eastern'!AP50+'Schedule 3C_Income_Western'!AP50+'Schedule 3D_Income_The Cape'!AP50</f>
        <v>0</v>
      </c>
      <c r="AQ50" s="665">
        <f>'Schedule 3B_Income_Eastern'!AQ50+'Schedule 3C_Income_Western'!AQ50+'Schedule 3D_Income_The Cape'!AQ50</f>
        <v>9677680.0442739613</v>
      </c>
      <c r="AR50" s="665">
        <f>'Schedule 3B_Income_Eastern'!AR50+'Schedule 3C_Income_Western'!AR50+'Schedule 3D_Income_The Cape'!AR50</f>
        <v>15922349.044392541</v>
      </c>
      <c r="AS50" s="665">
        <f>'Schedule 3B_Income_Eastern'!AS50+'Schedule 3C_Income_Western'!AS50+'Schedule 3D_Income_The Cape'!AS50</f>
        <v>16032610.902140871</v>
      </c>
      <c r="AT50" s="665">
        <f>'Schedule 3B_Income_Eastern'!AT50+'Schedule 3C_Income_Western'!AT50+'Schedule 3D_Income_The Cape'!AT50</f>
        <v>16192676.077946497</v>
      </c>
      <c r="AU50" s="665">
        <f>'Schedule 3B_Income_Eastern'!AU50+'Schedule 3C_Income_Western'!AU50+'Schedule 3D_Income_The Cape'!AU50</f>
        <v>0</v>
      </c>
      <c r="AV50" s="665">
        <f>'Schedule 3B_Income_Eastern'!AV50+'Schedule 3C_Income_Western'!AV50+'Schedule 3D_Income_The Cape'!AV50</f>
        <v>48147636.024479911</v>
      </c>
      <c r="AW50" s="665">
        <f>'Schedule 3B_Income_Eastern'!AW50+'Schedule 3C_Income_Western'!AW50+'Schedule 3D_Income_The Cape'!AW50</f>
        <v>57825316.068753868</v>
      </c>
      <c r="AX50" s="225">
        <v>27</v>
      </c>
      <c r="AY50" s="665">
        <f>'Schedule 3B_Income_Eastern'!AY50+'Schedule 3C_Income_Western'!AY50+'Schedule 3D_Income_The Cape'!AY50</f>
        <v>431632.6720759875</v>
      </c>
      <c r="AZ50" s="665">
        <f>'Schedule 3B_Income_Eastern'!AZ50+'Schedule 3C_Income_Western'!AZ50+'Schedule 3D_Income_The Cape'!AZ50</f>
        <v>579082.30471957615</v>
      </c>
      <c r="BA50" s="665">
        <f>'Schedule 3B_Income_Eastern'!BA50+'Schedule 3C_Income_Western'!BA50+'Schedule 3D_Income_The Cape'!BA50</f>
        <v>725214.89392632502</v>
      </c>
      <c r="BB50" s="665">
        <f>'Schedule 3B_Income_Eastern'!BB50+'Schedule 3C_Income_Western'!BB50+'Schedule 3D_Income_The Cape'!BB50</f>
        <v>0</v>
      </c>
      <c r="BC50" s="665">
        <f>'Schedule 3B_Income_Eastern'!BC50+'Schedule 3C_Income_Western'!BC50+'Schedule 3D_Income_The Cape'!BC50</f>
        <v>1735929.8707218885</v>
      </c>
      <c r="BD50" s="665">
        <f>'Schedule 3B_Income_Eastern'!BD50+'Schedule 3C_Income_Western'!BD50+'Schedule 3D_Income_The Cape'!BD50</f>
        <v>545926.86674209672</v>
      </c>
      <c r="BE50" s="665">
        <f>'Schedule 3B_Income_Eastern'!BE50+'Schedule 3C_Income_Western'!BE50+'Schedule 3D_Income_The Cape'!BE50</f>
        <v>588117.99473236175</v>
      </c>
      <c r="BF50" s="665">
        <f>'Schedule 3B_Income_Eastern'!BF50+'Schedule 3C_Income_Western'!BF50+'Schedule 3D_Income_The Cape'!BF50</f>
        <v>589533.12562045071</v>
      </c>
      <c r="BG50" s="665">
        <f>'Schedule 3B_Income_Eastern'!BG50+'Schedule 3C_Income_Western'!BG50+'Schedule 3D_Income_The Cape'!BG50</f>
        <v>0</v>
      </c>
      <c r="BH50" s="665">
        <f>'Schedule 3B_Income_Eastern'!BH50+'Schedule 3C_Income_Western'!BH50+'Schedule 3D_Income_The Cape'!BH50</f>
        <v>1723577.9870949094</v>
      </c>
      <c r="BI50" s="665">
        <f>'Schedule 3B_Income_Eastern'!BI50+'Schedule 3C_Income_Western'!BI50+'Schedule 3D_Income_The Cape'!BI50</f>
        <v>3459507.8578167981</v>
      </c>
      <c r="BJ50" s="225">
        <v>27</v>
      </c>
      <c r="BK50" s="665">
        <f>'Schedule 3B_Income_Eastern'!BK50+'Schedule 3C_Income_Western'!BK50+'Schedule 3D_Income_The Cape'!BK50</f>
        <v>0</v>
      </c>
      <c r="BL50" s="665">
        <f>'Schedule 3B_Income_Eastern'!BL50+'Schedule 3C_Income_Western'!BL50+'Schedule 3D_Income_The Cape'!BL50</f>
        <v>0</v>
      </c>
      <c r="BM50" s="665">
        <f>'Schedule 3B_Income_Eastern'!BM50+'Schedule 3C_Income_Western'!BM50+'Schedule 3D_Income_The Cape'!BM50</f>
        <v>0</v>
      </c>
      <c r="BN50" s="665">
        <f>'Schedule 3B_Income_Eastern'!BN50+'Schedule 3C_Income_Western'!BN50+'Schedule 3D_Income_The Cape'!BN50</f>
        <v>0</v>
      </c>
      <c r="BO50" s="665">
        <f>'Schedule 3B_Income_Eastern'!BO50+'Schedule 3C_Income_Western'!BO50+'Schedule 3D_Income_The Cape'!BO50</f>
        <v>0</v>
      </c>
      <c r="BP50" s="665">
        <f>'Schedule 3B_Income_Eastern'!BP50+'Schedule 3C_Income_Western'!BP50+'Schedule 3D_Income_The Cape'!BP50</f>
        <v>0</v>
      </c>
      <c r="BQ50" s="665">
        <f>'Schedule 3B_Income_Eastern'!BQ50+'Schedule 3C_Income_Western'!BQ50+'Schedule 3D_Income_The Cape'!BQ50</f>
        <v>0</v>
      </c>
      <c r="BR50" s="665">
        <f>'Schedule 3B_Income_Eastern'!BR50+'Schedule 3C_Income_Western'!BR50+'Schedule 3D_Income_The Cape'!BR50</f>
        <v>0</v>
      </c>
      <c r="BS50" s="665">
        <f>'Schedule 3B_Income_Eastern'!BS50+'Schedule 3C_Income_Western'!BS50+'Schedule 3D_Income_The Cape'!BS50</f>
        <v>0</v>
      </c>
      <c r="BT50" s="665">
        <f>'Schedule 3B_Income_Eastern'!BT50+'Schedule 3C_Income_Western'!BT50+'Schedule 3D_Income_The Cape'!BT50</f>
        <v>0</v>
      </c>
      <c r="BU50" s="665">
        <f>'Schedule 3B_Income_Eastern'!BU50+'Schedule 3C_Income_Western'!BU50+'Schedule 3D_Income_The Cape'!BU50</f>
        <v>0</v>
      </c>
      <c r="BV50" s="225">
        <v>27</v>
      </c>
      <c r="BW50" s="665">
        <f>'Schedule 3B_Income_Eastern'!BW50+'Schedule 3C_Income_Western'!BW50+'Schedule 3D_Income_The Cape'!BW50</f>
        <v>18402.172646823437</v>
      </c>
      <c r="BX50" s="665">
        <f>'Schedule 3B_Income_Eastern'!BX50+'Schedule 3C_Income_Western'!BX50+'Schedule 3D_Income_The Cape'!BX50</f>
        <v>17008.852186448821</v>
      </c>
      <c r="BY50" s="665">
        <f>'Schedule 3B_Income_Eastern'!BY50+'Schedule 3C_Income_Western'!BY50+'Schedule 3D_Income_The Cape'!BY50</f>
        <v>25471.102994466979</v>
      </c>
      <c r="BZ50" s="665">
        <f>'Schedule 3B_Income_Eastern'!BZ50+'Schedule 3C_Income_Western'!BZ50+'Schedule 3D_Income_The Cape'!BZ50</f>
        <v>0</v>
      </c>
      <c r="CA50" s="665">
        <f>'Schedule 3B_Income_Eastern'!CA50+'Schedule 3C_Income_Western'!CA50+'Schedule 3D_Income_The Cape'!CA50</f>
        <v>60882.127827739241</v>
      </c>
      <c r="CB50" s="665">
        <f>'Schedule 3B_Income_Eastern'!CB50+'Schedule 3C_Income_Western'!CB50+'Schedule 3D_Income_The Cape'!CB50</f>
        <v>138894.49137082259</v>
      </c>
      <c r="CC50" s="665">
        <f>'Schedule 3B_Income_Eastern'!CC50+'Schedule 3C_Income_Western'!CC50+'Schedule 3D_Income_The Cape'!CC50</f>
        <v>124167.44031261842</v>
      </c>
      <c r="CD50" s="665">
        <f>'Schedule 3B_Income_Eastern'!CD50+'Schedule 3C_Income_Western'!CD50+'Schedule 3D_Income_The Cape'!CD50</f>
        <v>157473.46410568213</v>
      </c>
      <c r="CE50" s="665">
        <f>'Schedule 3B_Income_Eastern'!CE50+'Schedule 3C_Income_Western'!CE50+'Schedule 3D_Income_The Cape'!CE50</f>
        <v>0</v>
      </c>
      <c r="CF50" s="665">
        <f>'Schedule 3B_Income_Eastern'!CF50+'Schedule 3C_Income_Western'!CF50+'Schedule 3D_Income_The Cape'!CF50</f>
        <v>420535.39578912314</v>
      </c>
      <c r="CG50" s="665">
        <f>'Schedule 3B_Income_Eastern'!CG50+'Schedule 3C_Income_Western'!CG50+'Schedule 3D_Income_The Cape'!CG50</f>
        <v>481417.52361686237</v>
      </c>
      <c r="CH50" s="225">
        <v>27</v>
      </c>
      <c r="CI50" s="665">
        <f>'Schedule 3B_Income_Eastern'!CI50+'Schedule 3C_Income_Western'!CI50+'Schedule 3D_Income_The Cape'!CI50</f>
        <v>4190333.3357812297</v>
      </c>
      <c r="CJ50" s="665">
        <f>'Schedule 3B_Income_Eastern'!CJ50+'Schedule 3C_Income_Western'!CJ50+'Schedule 3D_Income_The Cape'!CJ50</f>
        <v>4095981.2759579034</v>
      </c>
      <c r="CK50" s="665">
        <f>'Schedule 3B_Income_Eastern'!CK50+'Schedule 3C_Income_Western'!CK50+'Schedule 3D_Income_The Cape'!CK50</f>
        <v>4066742.7402054346</v>
      </c>
      <c r="CL50" s="665">
        <f>'Schedule 3B_Income_Eastern'!CL50+'Schedule 3C_Income_Western'!CL50+'Schedule 3D_Income_The Cape'!CL50</f>
        <v>0</v>
      </c>
      <c r="CM50" s="424">
        <f t="shared" si="13"/>
        <v>12353057.351944568</v>
      </c>
      <c r="CN50" s="665">
        <f>'Schedule 3B_Income_Eastern'!CN50+'Schedule 3C_Income_Western'!CN50+'Schedule 3D_Income_The Cape'!CN50</f>
        <v>18258191.168460745</v>
      </c>
      <c r="CO50" s="665">
        <f>'Schedule 3B_Income_Eastern'!CO50+'Schedule 3C_Income_Western'!CO50+'Schedule 3D_Income_The Cape'!CO50</f>
        <v>18098158.330654059</v>
      </c>
      <c r="CP50" s="665">
        <f>'Schedule 3B_Income_Eastern'!CP50+'Schedule 3C_Income_Western'!CP50+'Schedule 3D_Income_The Cape'!CP50</f>
        <v>18237326.060295053</v>
      </c>
      <c r="CQ50" s="665">
        <f>'Schedule 3B_Income_Eastern'!CQ50+'Schedule 3C_Income_Western'!CQ50+'Schedule 3D_Income_The Cape'!CQ50</f>
        <v>0</v>
      </c>
      <c r="CR50" s="424">
        <f t="shared" si="14"/>
        <v>54593675.559409857</v>
      </c>
      <c r="CS50" s="665">
        <f>'Schedule 3B_Income_Eastern'!CS50+'Schedule 3C_Income_Western'!CS50+'Schedule 3D_Income_The Cape'!CS50</f>
        <v>22448524.504241973</v>
      </c>
      <c r="CT50" s="665">
        <f>'Schedule 3B_Income_Eastern'!CT50+'Schedule 3C_Income_Western'!CT50+'Schedule 3D_Income_The Cape'!CT50</f>
        <v>22194139.606611963</v>
      </c>
      <c r="CU50" s="665">
        <f>'Schedule 3B_Income_Eastern'!CU50+'Schedule 3C_Income_Western'!CU50+'Schedule 3D_Income_The Cape'!CU50</f>
        <v>22304068.80050049</v>
      </c>
      <c r="CV50" s="665">
        <f>'Schedule 3B_Income_Eastern'!CV50+'Schedule 3C_Income_Western'!CV50+'Schedule 3D_Income_The Cape'!CV50</f>
        <v>0</v>
      </c>
      <c r="CW50" s="424">
        <f t="shared" si="15"/>
        <v>66946732.91135443</v>
      </c>
    </row>
    <row r="51" spans="1:101" ht="15.75" customHeight="1" x14ac:dyDescent="0.2">
      <c r="A51" s="85" t="s">
        <v>1261</v>
      </c>
      <c r="B51" s="225">
        <v>28</v>
      </c>
      <c r="C51" s="665">
        <f>'Schedule 3B_Income_Eastern'!C51+'Schedule 3C_Income_Western'!C51+'Schedule 3D_Income_The Cape'!C51</f>
        <v>212892.03930304793</v>
      </c>
      <c r="D51" s="665">
        <f>'Schedule 3B_Income_Eastern'!D51+'Schedule 3C_Income_Western'!D51+'Schedule 3D_Income_The Cape'!D51</f>
        <v>218660.48111314414</v>
      </c>
      <c r="E51" s="665">
        <f>'Schedule 3B_Income_Eastern'!E51+'Schedule 3C_Income_Western'!E51+'Schedule 3D_Income_The Cape'!E51</f>
        <v>223064.01229576298</v>
      </c>
      <c r="F51" s="665">
        <f>'Schedule 3B_Income_Eastern'!F51+'Schedule 3C_Income_Western'!F51+'Schedule 3D_Income_The Cape'!F51</f>
        <v>0</v>
      </c>
      <c r="G51" s="665">
        <f>'Schedule 3B_Income_Eastern'!G51+'Schedule 3C_Income_Western'!G51+'Schedule 3D_Income_The Cape'!G51</f>
        <v>654616.53271195514</v>
      </c>
      <c r="H51" s="665">
        <f>'Schedule 3B_Income_Eastern'!H51+'Schedule 3C_Income_Western'!H51+'Schedule 3D_Income_The Cape'!H51</f>
        <v>429.00894934627559</v>
      </c>
      <c r="I51" s="665">
        <f>'Schedule 3B_Income_Eastern'!I51+'Schedule 3C_Income_Western'!I51+'Schedule 3D_Income_The Cape'!I51</f>
        <v>0</v>
      </c>
      <c r="J51" s="665">
        <f>'Schedule 3B_Income_Eastern'!J51+'Schedule 3C_Income_Western'!J51+'Schedule 3D_Income_The Cape'!J51</f>
        <v>0</v>
      </c>
      <c r="K51" s="665">
        <f>'Schedule 3B_Income_Eastern'!K51+'Schedule 3C_Income_Western'!K51+'Schedule 3D_Income_The Cape'!K51</f>
        <v>0</v>
      </c>
      <c r="L51" s="665">
        <f>'Schedule 3B_Income_Eastern'!L51+'Schedule 3C_Income_Western'!L51+'Schedule 3D_Income_The Cape'!L51</f>
        <v>429.00894934627559</v>
      </c>
      <c r="M51" s="665">
        <f>'Schedule 3B_Income_Eastern'!M51+'Schedule 3C_Income_Western'!M51+'Schedule 3D_Income_The Cape'!M51</f>
        <v>655045.54166130128</v>
      </c>
      <c r="N51" s="225">
        <v>28</v>
      </c>
      <c r="O51" s="665">
        <f>'Schedule 3B_Income_Eastern'!O51+'Schedule 3C_Income_Western'!O51+'Schedule 3D_Income_The Cape'!O51</f>
        <v>65760.470480918142</v>
      </c>
      <c r="P51" s="665">
        <f>'Schedule 3B_Income_Eastern'!P51+'Schedule 3C_Income_Western'!P51+'Schedule 3D_Income_The Cape'!P51</f>
        <v>80208.255510351213</v>
      </c>
      <c r="Q51" s="665">
        <f>'Schedule 3B_Income_Eastern'!Q51+'Schedule 3C_Income_Western'!Q51+'Schedule 3D_Income_The Cape'!Q51</f>
        <v>102641.72774975549</v>
      </c>
      <c r="R51" s="665">
        <f>'Schedule 3B_Income_Eastern'!R51+'Schedule 3C_Income_Western'!R51+'Schedule 3D_Income_The Cape'!R51</f>
        <v>0</v>
      </c>
      <c r="S51" s="665">
        <f>'Schedule 3B_Income_Eastern'!S51+'Schedule 3C_Income_Western'!S51+'Schedule 3D_Income_The Cape'!S51</f>
        <v>248610.45374102483</v>
      </c>
      <c r="T51" s="665">
        <f>'Schedule 3B_Income_Eastern'!T51+'Schedule 3C_Income_Western'!T51+'Schedule 3D_Income_The Cape'!T51</f>
        <v>552.71124543718179</v>
      </c>
      <c r="U51" s="665">
        <f>'Schedule 3B_Income_Eastern'!U51+'Schedule 3C_Income_Western'!U51+'Schedule 3D_Income_The Cape'!U51</f>
        <v>61.920698943233823</v>
      </c>
      <c r="V51" s="665">
        <f>'Schedule 3B_Income_Eastern'!V51+'Schedule 3C_Income_Western'!V51+'Schedule 3D_Income_The Cape'!V51</f>
        <v>0</v>
      </c>
      <c r="W51" s="665">
        <f>'Schedule 3B_Income_Eastern'!W51+'Schedule 3C_Income_Western'!W51+'Schedule 3D_Income_The Cape'!W51</f>
        <v>0</v>
      </c>
      <c r="X51" s="665">
        <f>'Schedule 3B_Income_Eastern'!X51+'Schedule 3C_Income_Western'!X51+'Schedule 3D_Income_The Cape'!X51</f>
        <v>614.63194438041558</v>
      </c>
      <c r="Y51" s="665">
        <f>'Schedule 3B_Income_Eastern'!Y51+'Schedule 3C_Income_Western'!Y51+'Schedule 3D_Income_The Cape'!Y51</f>
        <v>249225.08568540524</v>
      </c>
      <c r="Z51" s="225">
        <v>28</v>
      </c>
      <c r="AA51" s="665">
        <f>'Schedule 3B_Income_Eastern'!AA51+'Schedule 3C_Income_Western'!AA51+'Schedule 3D_Income_The Cape'!AA51</f>
        <v>5064.3496740327291</v>
      </c>
      <c r="AB51" s="665">
        <f>'Schedule 3B_Income_Eastern'!AB51+'Schedule 3C_Income_Western'!AB51+'Schedule 3D_Income_The Cape'!AB51</f>
        <v>7537.6462132833267</v>
      </c>
      <c r="AC51" s="665">
        <f>'Schedule 3B_Income_Eastern'!AC51+'Schedule 3C_Income_Western'!AC51+'Schedule 3D_Income_The Cape'!AC51</f>
        <v>7568.5056005647912</v>
      </c>
      <c r="AD51" s="665">
        <f>'Schedule 3B_Income_Eastern'!AD51+'Schedule 3C_Income_Western'!AD51+'Schedule 3D_Income_The Cape'!AD51</f>
        <v>0</v>
      </c>
      <c r="AE51" s="665">
        <f>'Schedule 3B_Income_Eastern'!AE51+'Schedule 3C_Income_Western'!AE51+'Schedule 3D_Income_The Cape'!AE51</f>
        <v>20170.501487880847</v>
      </c>
      <c r="AF51" s="665">
        <f>'Schedule 3B_Income_Eastern'!AF51+'Schedule 3C_Income_Western'!AF51+'Schedule 3D_Income_The Cape'!AF51</f>
        <v>0</v>
      </c>
      <c r="AG51" s="665">
        <f>'Schedule 3B_Income_Eastern'!AG51+'Schedule 3C_Income_Western'!AG51+'Schedule 3D_Income_The Cape'!AG51</f>
        <v>0</v>
      </c>
      <c r="AH51" s="665">
        <f>'Schedule 3B_Income_Eastern'!AH51+'Schedule 3C_Income_Western'!AH51+'Schedule 3D_Income_The Cape'!AH51</f>
        <v>0</v>
      </c>
      <c r="AI51" s="665">
        <f>'Schedule 3B_Income_Eastern'!AI51+'Schedule 3C_Income_Western'!AI51+'Schedule 3D_Income_The Cape'!AI51</f>
        <v>0</v>
      </c>
      <c r="AJ51" s="665">
        <f>'Schedule 3B_Income_Eastern'!AJ51+'Schedule 3C_Income_Western'!AJ51+'Schedule 3D_Income_The Cape'!AJ51</f>
        <v>0</v>
      </c>
      <c r="AK51" s="665">
        <f>'Schedule 3B_Income_Eastern'!AK51+'Schedule 3C_Income_Western'!AK51+'Schedule 3D_Income_The Cape'!AK51</f>
        <v>20170.501487880847</v>
      </c>
      <c r="AL51" s="225">
        <v>28</v>
      </c>
      <c r="AM51" s="665">
        <f>'Schedule 3B_Income_Eastern'!AM51+'Schedule 3C_Income_Western'!AM51+'Schedule 3D_Income_The Cape'!AM51</f>
        <v>5119241.9883048041</v>
      </c>
      <c r="AN51" s="665">
        <f>'Schedule 3B_Income_Eastern'!AN51+'Schedule 3C_Income_Western'!AN51+'Schedule 3D_Income_The Cape'!AN51</f>
        <v>5390042.3296951465</v>
      </c>
      <c r="AO51" s="665">
        <f>'Schedule 3B_Income_Eastern'!AO51+'Schedule 3C_Income_Western'!AO51+'Schedule 3D_Income_The Cape'!AO51</f>
        <v>6000558.9786085123</v>
      </c>
      <c r="AP51" s="665">
        <f>'Schedule 3B_Income_Eastern'!AP51+'Schedule 3C_Income_Western'!AP51+'Schedule 3D_Income_The Cape'!AP51</f>
        <v>0</v>
      </c>
      <c r="AQ51" s="665">
        <f>'Schedule 3B_Income_Eastern'!AQ51+'Schedule 3C_Income_Western'!AQ51+'Schedule 3D_Income_The Cape'!AQ51</f>
        <v>16509843.296608461</v>
      </c>
      <c r="AR51" s="665">
        <f>'Schedule 3B_Income_Eastern'!AR51+'Schedule 3C_Income_Western'!AR51+'Schedule 3D_Income_The Cape'!AR51</f>
        <v>10196.304300546839</v>
      </c>
      <c r="AS51" s="665">
        <f>'Schedule 3B_Income_Eastern'!AS51+'Schedule 3C_Income_Western'!AS51+'Schedule 3D_Income_The Cape'!AS51</f>
        <v>1362.2553397122513</v>
      </c>
      <c r="AT51" s="665">
        <f>'Schedule 3B_Income_Eastern'!AT51+'Schedule 3C_Income_Western'!AT51+'Schedule 3D_Income_The Cape'!AT51</f>
        <v>0</v>
      </c>
      <c r="AU51" s="665">
        <f>'Schedule 3B_Income_Eastern'!AU51+'Schedule 3C_Income_Western'!AU51+'Schedule 3D_Income_The Cape'!AU51</f>
        <v>0</v>
      </c>
      <c r="AV51" s="665">
        <f>'Schedule 3B_Income_Eastern'!AV51+'Schedule 3C_Income_Western'!AV51+'Schedule 3D_Income_The Cape'!AV51</f>
        <v>11558.559640259091</v>
      </c>
      <c r="AW51" s="665">
        <f>'Schedule 3B_Income_Eastern'!AW51+'Schedule 3C_Income_Western'!AW51+'Schedule 3D_Income_The Cape'!AW51</f>
        <v>16521401.85624872</v>
      </c>
      <c r="AX51" s="225">
        <v>28</v>
      </c>
      <c r="AY51" s="665">
        <f>'Schedule 3B_Income_Eastern'!AY51+'Schedule 3C_Income_Western'!AY51+'Schedule 3D_Income_The Cape'!AY51</f>
        <v>78096.737327543073</v>
      </c>
      <c r="AZ51" s="665">
        <f>'Schedule 3B_Income_Eastern'!AZ51+'Schedule 3C_Income_Western'!AZ51+'Schedule 3D_Income_The Cape'!AZ51</f>
        <v>70738.734515077842</v>
      </c>
      <c r="BA51" s="665">
        <f>'Schedule 3B_Income_Eastern'!BA51+'Schedule 3C_Income_Western'!BA51+'Schedule 3D_Income_The Cape'!BA51</f>
        <v>64858.923732116964</v>
      </c>
      <c r="BB51" s="665">
        <f>'Schedule 3B_Income_Eastern'!BB51+'Schedule 3C_Income_Western'!BB51+'Schedule 3D_Income_The Cape'!BB51</f>
        <v>0</v>
      </c>
      <c r="BC51" s="665">
        <f>'Schedule 3B_Income_Eastern'!BC51+'Schedule 3C_Income_Western'!BC51+'Schedule 3D_Income_The Cape'!BC51</f>
        <v>213694.39557473789</v>
      </c>
      <c r="BD51" s="665">
        <f>'Schedule 3B_Income_Eastern'!BD51+'Schedule 3C_Income_Western'!BD51+'Schedule 3D_Income_The Cape'!BD51</f>
        <v>429.01023291806638</v>
      </c>
      <c r="BE51" s="665">
        <f>'Schedule 3B_Income_Eastern'!BE51+'Schedule 3C_Income_Western'!BE51+'Schedule 3D_Income_The Cape'!BE51</f>
        <v>0</v>
      </c>
      <c r="BF51" s="665">
        <f>'Schedule 3B_Income_Eastern'!BF51+'Schedule 3C_Income_Western'!BF51+'Schedule 3D_Income_The Cape'!BF51</f>
        <v>0</v>
      </c>
      <c r="BG51" s="665">
        <f>'Schedule 3B_Income_Eastern'!BG51+'Schedule 3C_Income_Western'!BG51+'Schedule 3D_Income_The Cape'!BG51</f>
        <v>0</v>
      </c>
      <c r="BH51" s="665">
        <f>'Schedule 3B_Income_Eastern'!BH51+'Schedule 3C_Income_Western'!BH51+'Schedule 3D_Income_The Cape'!BH51</f>
        <v>429.01023291806638</v>
      </c>
      <c r="BI51" s="665">
        <f>'Schedule 3B_Income_Eastern'!BI51+'Schedule 3C_Income_Western'!BI51+'Schedule 3D_Income_The Cape'!BI51</f>
        <v>214123.40580765594</v>
      </c>
      <c r="BJ51" s="225">
        <v>28</v>
      </c>
      <c r="BK51" s="665">
        <f>'Schedule 3B_Income_Eastern'!BK51+'Schedule 3C_Income_Western'!BK51+'Schedule 3D_Income_The Cape'!BK51</f>
        <v>0</v>
      </c>
      <c r="BL51" s="665">
        <f>'Schedule 3B_Income_Eastern'!BL51+'Schedule 3C_Income_Western'!BL51+'Schedule 3D_Income_The Cape'!BL51</f>
        <v>0</v>
      </c>
      <c r="BM51" s="665">
        <f>'Schedule 3B_Income_Eastern'!BM51+'Schedule 3C_Income_Western'!BM51+'Schedule 3D_Income_The Cape'!BM51</f>
        <v>0</v>
      </c>
      <c r="BN51" s="665">
        <f>'Schedule 3B_Income_Eastern'!BN51+'Schedule 3C_Income_Western'!BN51+'Schedule 3D_Income_The Cape'!BN51</f>
        <v>0</v>
      </c>
      <c r="BO51" s="665">
        <f>'Schedule 3B_Income_Eastern'!BO51+'Schedule 3C_Income_Western'!BO51+'Schedule 3D_Income_The Cape'!BO51</f>
        <v>0</v>
      </c>
      <c r="BP51" s="665">
        <f>'Schedule 3B_Income_Eastern'!BP51+'Schedule 3C_Income_Western'!BP51+'Schedule 3D_Income_The Cape'!BP51</f>
        <v>0</v>
      </c>
      <c r="BQ51" s="665">
        <f>'Schedule 3B_Income_Eastern'!BQ51+'Schedule 3C_Income_Western'!BQ51+'Schedule 3D_Income_The Cape'!BQ51</f>
        <v>0</v>
      </c>
      <c r="BR51" s="665">
        <f>'Schedule 3B_Income_Eastern'!BR51+'Schedule 3C_Income_Western'!BR51+'Schedule 3D_Income_The Cape'!BR51</f>
        <v>0</v>
      </c>
      <c r="BS51" s="665">
        <f>'Schedule 3B_Income_Eastern'!BS51+'Schedule 3C_Income_Western'!BS51+'Schedule 3D_Income_The Cape'!BS51</f>
        <v>0</v>
      </c>
      <c r="BT51" s="665">
        <f>'Schedule 3B_Income_Eastern'!BT51+'Schedule 3C_Income_Western'!BT51+'Schedule 3D_Income_The Cape'!BT51</f>
        <v>0</v>
      </c>
      <c r="BU51" s="665">
        <f>'Schedule 3B_Income_Eastern'!BU51+'Schedule 3C_Income_Western'!BU51+'Schedule 3D_Income_The Cape'!BU51</f>
        <v>0</v>
      </c>
      <c r="BV51" s="225">
        <v>28</v>
      </c>
      <c r="BW51" s="665">
        <f>'Schedule 3B_Income_Eastern'!BW51+'Schedule 3C_Income_Western'!BW51+'Schedule 3D_Income_The Cape'!BW51</f>
        <v>3421.8655741973462</v>
      </c>
      <c r="BX51" s="665">
        <f>'Schedule 3B_Income_Eastern'!BX51+'Schedule 3C_Income_Western'!BX51+'Schedule 3D_Income_The Cape'!BX51</f>
        <v>0</v>
      </c>
      <c r="BY51" s="665">
        <f>'Schedule 3B_Income_Eastern'!BY51+'Schedule 3C_Income_Western'!BY51+'Schedule 3D_Income_The Cape'!BY51</f>
        <v>0</v>
      </c>
      <c r="BZ51" s="665">
        <f>'Schedule 3B_Income_Eastern'!BZ51+'Schedule 3C_Income_Western'!BZ51+'Schedule 3D_Income_The Cape'!BZ51</f>
        <v>0</v>
      </c>
      <c r="CA51" s="665">
        <f>'Schedule 3B_Income_Eastern'!CA51+'Schedule 3C_Income_Western'!CA51+'Schedule 3D_Income_The Cape'!CA51</f>
        <v>3421.8655741973462</v>
      </c>
      <c r="CB51" s="665">
        <f>'Schedule 3B_Income_Eastern'!CB51+'Schedule 3C_Income_Western'!CB51+'Schedule 3D_Income_The Cape'!CB51</f>
        <v>0</v>
      </c>
      <c r="CC51" s="665">
        <f>'Schedule 3B_Income_Eastern'!CC51+'Schedule 3C_Income_Western'!CC51+'Schedule 3D_Income_The Cape'!CC51</f>
        <v>0</v>
      </c>
      <c r="CD51" s="665">
        <f>'Schedule 3B_Income_Eastern'!CD51+'Schedule 3C_Income_Western'!CD51+'Schedule 3D_Income_The Cape'!CD51</f>
        <v>0</v>
      </c>
      <c r="CE51" s="665">
        <f>'Schedule 3B_Income_Eastern'!CE51+'Schedule 3C_Income_Western'!CE51+'Schedule 3D_Income_The Cape'!CE51</f>
        <v>0</v>
      </c>
      <c r="CF51" s="665">
        <f>'Schedule 3B_Income_Eastern'!CF51+'Schedule 3C_Income_Western'!CF51+'Schedule 3D_Income_The Cape'!CF51</f>
        <v>0</v>
      </c>
      <c r="CG51" s="665">
        <f>'Schedule 3B_Income_Eastern'!CG51+'Schedule 3C_Income_Western'!CG51+'Schedule 3D_Income_The Cape'!CG51</f>
        <v>3421.8655741973462</v>
      </c>
      <c r="CH51" s="225">
        <v>28</v>
      </c>
      <c r="CI51" s="665">
        <f>'Schedule 3B_Income_Eastern'!CI51+'Schedule 3C_Income_Western'!CI51+'Schedule 3D_Income_The Cape'!CI51</f>
        <v>5484477.4506645435</v>
      </c>
      <c r="CJ51" s="665">
        <f>'Schedule 3B_Income_Eastern'!CJ51+'Schedule 3C_Income_Western'!CJ51+'Schedule 3D_Income_The Cape'!CJ51</f>
        <v>5767187.4470470026</v>
      </c>
      <c r="CK51" s="665">
        <f>'Schedule 3B_Income_Eastern'!CK51+'Schedule 3C_Income_Western'!CK51+'Schedule 3D_Income_The Cape'!CK51</f>
        <v>6398692.1479867119</v>
      </c>
      <c r="CL51" s="665">
        <f>'Schedule 3B_Income_Eastern'!CL51+'Schedule 3C_Income_Western'!CL51+'Schedule 3D_Income_The Cape'!CL51</f>
        <v>0</v>
      </c>
      <c r="CM51" s="424">
        <f t="shared" si="13"/>
        <v>17650357.045698255</v>
      </c>
      <c r="CN51" s="665">
        <f>'Schedule 3B_Income_Eastern'!CN51+'Schedule 3C_Income_Western'!CN51+'Schedule 3D_Income_The Cape'!CN51</f>
        <v>11607.034728248364</v>
      </c>
      <c r="CO51" s="665">
        <f>'Schedule 3B_Income_Eastern'!CO51+'Schedule 3C_Income_Western'!CO51+'Schedule 3D_Income_The Cape'!CO51</f>
        <v>1424.1760386554852</v>
      </c>
      <c r="CP51" s="665">
        <f>'Schedule 3B_Income_Eastern'!CP51+'Schedule 3C_Income_Western'!CP51+'Schedule 3D_Income_The Cape'!CP51</f>
        <v>0</v>
      </c>
      <c r="CQ51" s="665">
        <f>'Schedule 3B_Income_Eastern'!CQ51+'Schedule 3C_Income_Western'!CQ51+'Schedule 3D_Income_The Cape'!CQ51</f>
        <v>0</v>
      </c>
      <c r="CR51" s="424">
        <f t="shared" si="14"/>
        <v>13031.210766903849</v>
      </c>
      <c r="CS51" s="665">
        <f>'Schedule 3B_Income_Eastern'!CS51+'Schedule 3C_Income_Western'!CS51+'Schedule 3D_Income_The Cape'!CS51</f>
        <v>5496084.4853927922</v>
      </c>
      <c r="CT51" s="665">
        <f>'Schedule 3B_Income_Eastern'!CT51+'Schedule 3C_Income_Western'!CT51+'Schedule 3D_Income_The Cape'!CT51</f>
        <v>5768611.6230856571</v>
      </c>
      <c r="CU51" s="665">
        <f>'Schedule 3B_Income_Eastern'!CU51+'Schedule 3C_Income_Western'!CU51+'Schedule 3D_Income_The Cape'!CU51</f>
        <v>6398692.1479867119</v>
      </c>
      <c r="CV51" s="665">
        <f>'Schedule 3B_Income_Eastern'!CV51+'Schedule 3C_Income_Western'!CV51+'Schedule 3D_Income_The Cape'!CV51</f>
        <v>0</v>
      </c>
      <c r="CW51" s="424">
        <f t="shared" si="15"/>
        <v>17663388.256465159</v>
      </c>
    </row>
    <row r="52" spans="1:101" ht="15.75" customHeight="1" x14ac:dyDescent="0.2">
      <c r="A52" s="85" t="s">
        <v>369</v>
      </c>
      <c r="B52" s="225">
        <v>29</v>
      </c>
      <c r="C52" s="665">
        <f>'Schedule 3B_Income_Eastern'!C52+'Schedule 3C_Income_Western'!C52+'Schedule 3D_Income_The Cape'!C52</f>
        <v>98738.239257228488</v>
      </c>
      <c r="D52" s="665">
        <f>'Schedule 3B_Income_Eastern'!D52+'Schedule 3C_Income_Western'!D52+'Schedule 3D_Income_The Cape'!D52</f>
        <v>84904.646609601856</v>
      </c>
      <c r="E52" s="665">
        <f>'Schedule 3B_Income_Eastern'!E52+'Schedule 3C_Income_Western'!E52+'Schedule 3D_Income_The Cape'!E52</f>
        <v>68260.855164654684</v>
      </c>
      <c r="F52" s="665">
        <f>'Schedule 3B_Income_Eastern'!F52+'Schedule 3C_Income_Western'!F52+'Schedule 3D_Income_The Cape'!F52</f>
        <v>0</v>
      </c>
      <c r="G52" s="665">
        <f>'Schedule 3B_Income_Eastern'!G52+'Schedule 3C_Income_Western'!G52+'Schedule 3D_Income_The Cape'!G52</f>
        <v>251903.74103148503</v>
      </c>
      <c r="H52" s="665">
        <f>'Schedule 3B_Income_Eastern'!H52+'Schedule 3C_Income_Western'!H52+'Schedule 3D_Income_The Cape'!H52</f>
        <v>0</v>
      </c>
      <c r="I52" s="665">
        <f>'Schedule 3B_Income_Eastern'!I52+'Schedule 3C_Income_Western'!I52+'Schedule 3D_Income_The Cape'!I52</f>
        <v>0</v>
      </c>
      <c r="J52" s="665">
        <f>'Schedule 3B_Income_Eastern'!J52+'Schedule 3C_Income_Western'!J52+'Schedule 3D_Income_The Cape'!J52</f>
        <v>0</v>
      </c>
      <c r="K52" s="665">
        <f>'Schedule 3B_Income_Eastern'!K52+'Schedule 3C_Income_Western'!K52+'Schedule 3D_Income_The Cape'!K52</f>
        <v>0</v>
      </c>
      <c r="L52" s="665">
        <f>'Schedule 3B_Income_Eastern'!L52+'Schedule 3C_Income_Western'!L52+'Schedule 3D_Income_The Cape'!L52</f>
        <v>0</v>
      </c>
      <c r="M52" s="665">
        <f>'Schedule 3B_Income_Eastern'!M52+'Schedule 3C_Income_Western'!M52+'Schedule 3D_Income_The Cape'!M52</f>
        <v>251903.74103148503</v>
      </c>
      <c r="N52" s="225">
        <v>29</v>
      </c>
      <c r="O52" s="665">
        <f>'Schedule 3B_Income_Eastern'!O52+'Schedule 3C_Income_Western'!O52+'Schedule 3D_Income_The Cape'!O52</f>
        <v>19505.608690911657</v>
      </c>
      <c r="P52" s="665">
        <f>'Schedule 3B_Income_Eastern'!P52+'Schedule 3C_Income_Western'!P52+'Schedule 3D_Income_The Cape'!P52</f>
        <v>22870.790160187702</v>
      </c>
      <c r="Q52" s="665">
        <f>'Schedule 3B_Income_Eastern'!Q52+'Schedule 3C_Income_Western'!Q52+'Schedule 3D_Income_The Cape'!Q52</f>
        <v>35096.261629488043</v>
      </c>
      <c r="R52" s="665">
        <f>'Schedule 3B_Income_Eastern'!R52+'Schedule 3C_Income_Western'!R52+'Schedule 3D_Income_The Cape'!R52</f>
        <v>0</v>
      </c>
      <c r="S52" s="665">
        <f>'Schedule 3B_Income_Eastern'!S52+'Schedule 3C_Income_Western'!S52+'Schedule 3D_Income_The Cape'!S52</f>
        <v>77472.660480587409</v>
      </c>
      <c r="T52" s="665">
        <f>'Schedule 3B_Income_Eastern'!T52+'Schedule 3C_Income_Western'!T52+'Schedule 3D_Income_The Cape'!T52</f>
        <v>0</v>
      </c>
      <c r="U52" s="665">
        <f>'Schedule 3B_Income_Eastern'!U52+'Schedule 3C_Income_Western'!U52+'Schedule 3D_Income_The Cape'!U52</f>
        <v>0</v>
      </c>
      <c r="V52" s="665">
        <f>'Schedule 3B_Income_Eastern'!V52+'Schedule 3C_Income_Western'!V52+'Schedule 3D_Income_The Cape'!V52</f>
        <v>0</v>
      </c>
      <c r="W52" s="665">
        <f>'Schedule 3B_Income_Eastern'!W52+'Schedule 3C_Income_Western'!W52+'Schedule 3D_Income_The Cape'!W52</f>
        <v>0</v>
      </c>
      <c r="X52" s="665">
        <f>'Schedule 3B_Income_Eastern'!X52+'Schedule 3C_Income_Western'!X52+'Schedule 3D_Income_The Cape'!X52</f>
        <v>0</v>
      </c>
      <c r="Y52" s="665">
        <f>'Schedule 3B_Income_Eastern'!Y52+'Schedule 3C_Income_Western'!Y52+'Schedule 3D_Income_The Cape'!Y52</f>
        <v>77472.660480587409</v>
      </c>
      <c r="Z52" s="225">
        <v>29</v>
      </c>
      <c r="AA52" s="665">
        <f>'Schedule 3B_Income_Eastern'!AA52+'Schedule 3C_Income_Western'!AA52+'Schedule 3D_Income_The Cape'!AA52</f>
        <v>0</v>
      </c>
      <c r="AB52" s="665">
        <f>'Schedule 3B_Income_Eastern'!AB52+'Schedule 3C_Income_Western'!AB52+'Schedule 3D_Income_The Cape'!AB52</f>
        <v>3421.3070054148156</v>
      </c>
      <c r="AC52" s="665">
        <f>'Schedule 3B_Income_Eastern'!AC52+'Schedule 3C_Income_Western'!AC52+'Schedule 3D_Income_The Cape'!AC52</f>
        <v>6044.0056348122107</v>
      </c>
      <c r="AD52" s="665">
        <f>'Schedule 3B_Income_Eastern'!AD52+'Schedule 3C_Income_Western'!AD52+'Schedule 3D_Income_The Cape'!AD52</f>
        <v>0</v>
      </c>
      <c r="AE52" s="665">
        <f>'Schedule 3B_Income_Eastern'!AE52+'Schedule 3C_Income_Western'!AE52+'Schedule 3D_Income_The Cape'!AE52</f>
        <v>9465.3126402270263</v>
      </c>
      <c r="AF52" s="665">
        <f>'Schedule 3B_Income_Eastern'!AF52+'Schedule 3C_Income_Western'!AF52+'Schedule 3D_Income_The Cape'!AF52</f>
        <v>0</v>
      </c>
      <c r="AG52" s="665">
        <f>'Schedule 3B_Income_Eastern'!AG52+'Schedule 3C_Income_Western'!AG52+'Schedule 3D_Income_The Cape'!AG52</f>
        <v>0</v>
      </c>
      <c r="AH52" s="665">
        <f>'Schedule 3B_Income_Eastern'!AH52+'Schedule 3C_Income_Western'!AH52+'Schedule 3D_Income_The Cape'!AH52</f>
        <v>0</v>
      </c>
      <c r="AI52" s="665">
        <f>'Schedule 3B_Income_Eastern'!AI52+'Schedule 3C_Income_Western'!AI52+'Schedule 3D_Income_The Cape'!AI52</f>
        <v>0</v>
      </c>
      <c r="AJ52" s="665">
        <f>'Schedule 3B_Income_Eastern'!AJ52+'Schedule 3C_Income_Western'!AJ52+'Schedule 3D_Income_The Cape'!AJ52</f>
        <v>0</v>
      </c>
      <c r="AK52" s="665">
        <f>'Schedule 3B_Income_Eastern'!AK52+'Schedule 3C_Income_Western'!AK52+'Schedule 3D_Income_The Cape'!AK52</f>
        <v>9465.3126402270263</v>
      </c>
      <c r="AL52" s="225">
        <v>29</v>
      </c>
      <c r="AM52" s="665">
        <f>'Schedule 3B_Income_Eastern'!AM52+'Schedule 3C_Income_Western'!AM52+'Schedule 3D_Income_The Cape'!AM52</f>
        <v>1986989.0090427857</v>
      </c>
      <c r="AN52" s="665">
        <f>'Schedule 3B_Income_Eastern'!AN52+'Schedule 3C_Income_Western'!AN52+'Schedule 3D_Income_The Cape'!AN52</f>
        <v>2136002.9906166727</v>
      </c>
      <c r="AO52" s="665">
        <f>'Schedule 3B_Income_Eastern'!AO52+'Schedule 3C_Income_Western'!AO52+'Schedule 3D_Income_The Cape'!AO52</f>
        <v>2271094.3646639348</v>
      </c>
      <c r="AP52" s="665">
        <f>'Schedule 3B_Income_Eastern'!AP52+'Schedule 3C_Income_Western'!AP52+'Schedule 3D_Income_The Cape'!AP52</f>
        <v>0</v>
      </c>
      <c r="AQ52" s="665">
        <f>'Schedule 3B_Income_Eastern'!AQ52+'Schedule 3C_Income_Western'!AQ52+'Schedule 3D_Income_The Cape'!AQ52</f>
        <v>6394086.3643233916</v>
      </c>
      <c r="AR52" s="665">
        <f>'Schedule 3B_Income_Eastern'!AR52+'Schedule 3C_Income_Western'!AR52+'Schedule 3D_Income_The Cape'!AR52</f>
        <v>0</v>
      </c>
      <c r="AS52" s="665">
        <f>'Schedule 3B_Income_Eastern'!AS52+'Schedule 3C_Income_Western'!AS52+'Schedule 3D_Income_The Cape'!AS52</f>
        <v>0</v>
      </c>
      <c r="AT52" s="665">
        <f>'Schedule 3B_Income_Eastern'!AT52+'Schedule 3C_Income_Western'!AT52+'Schedule 3D_Income_The Cape'!AT52</f>
        <v>0</v>
      </c>
      <c r="AU52" s="665">
        <f>'Schedule 3B_Income_Eastern'!AU52+'Schedule 3C_Income_Western'!AU52+'Schedule 3D_Income_The Cape'!AU52</f>
        <v>0</v>
      </c>
      <c r="AV52" s="665">
        <f>'Schedule 3B_Income_Eastern'!AV52+'Schedule 3C_Income_Western'!AV52+'Schedule 3D_Income_The Cape'!AV52</f>
        <v>0</v>
      </c>
      <c r="AW52" s="665">
        <f>'Schedule 3B_Income_Eastern'!AW52+'Schedule 3C_Income_Western'!AW52+'Schedule 3D_Income_The Cape'!AW52</f>
        <v>6394086.3643233916</v>
      </c>
      <c r="AX52" s="225">
        <v>29</v>
      </c>
      <c r="AY52" s="665">
        <f>'Schedule 3B_Income_Eastern'!AY52+'Schedule 3C_Income_Western'!AY52+'Schedule 3D_Income_The Cape'!AY52</f>
        <v>116071.37091903111</v>
      </c>
      <c r="AZ52" s="665">
        <f>'Schedule 3B_Income_Eastern'!AZ52+'Schedule 3C_Income_Western'!AZ52+'Schedule 3D_Income_The Cape'!AZ52</f>
        <v>152038.5090984749</v>
      </c>
      <c r="BA52" s="665">
        <f>'Schedule 3B_Income_Eastern'!BA52+'Schedule 3C_Income_Western'!BA52+'Schedule 3D_Income_The Cape'!BA52</f>
        <v>153666.33592730373</v>
      </c>
      <c r="BB52" s="665">
        <f>'Schedule 3B_Income_Eastern'!BB52+'Schedule 3C_Income_Western'!BB52+'Schedule 3D_Income_The Cape'!BB52</f>
        <v>0</v>
      </c>
      <c r="BC52" s="665">
        <f>'Schedule 3B_Income_Eastern'!BC52+'Schedule 3C_Income_Western'!BC52+'Schedule 3D_Income_The Cape'!BC52</f>
        <v>421776.21594480978</v>
      </c>
      <c r="BD52" s="665">
        <f>'Schedule 3B_Income_Eastern'!BD52+'Schedule 3C_Income_Western'!BD52+'Schedule 3D_Income_The Cape'!BD52</f>
        <v>0</v>
      </c>
      <c r="BE52" s="665">
        <f>'Schedule 3B_Income_Eastern'!BE52+'Schedule 3C_Income_Western'!BE52+'Schedule 3D_Income_The Cape'!BE52</f>
        <v>0</v>
      </c>
      <c r="BF52" s="665">
        <f>'Schedule 3B_Income_Eastern'!BF52+'Schedule 3C_Income_Western'!BF52+'Schedule 3D_Income_The Cape'!BF52</f>
        <v>0</v>
      </c>
      <c r="BG52" s="665">
        <f>'Schedule 3B_Income_Eastern'!BG52+'Schedule 3C_Income_Western'!BG52+'Schedule 3D_Income_The Cape'!BG52</f>
        <v>0</v>
      </c>
      <c r="BH52" s="665">
        <f>'Schedule 3B_Income_Eastern'!BH52+'Schedule 3C_Income_Western'!BH52+'Schedule 3D_Income_The Cape'!BH52</f>
        <v>0</v>
      </c>
      <c r="BI52" s="665">
        <f>'Schedule 3B_Income_Eastern'!BI52+'Schedule 3C_Income_Western'!BI52+'Schedule 3D_Income_The Cape'!BI52</f>
        <v>421776.21594480978</v>
      </c>
      <c r="BJ52" s="225">
        <v>29</v>
      </c>
      <c r="BK52" s="665">
        <f>'Schedule 3B_Income_Eastern'!BK52+'Schedule 3C_Income_Western'!BK52+'Schedule 3D_Income_The Cape'!BK52</f>
        <v>0</v>
      </c>
      <c r="BL52" s="665">
        <f>'Schedule 3B_Income_Eastern'!BL52+'Schedule 3C_Income_Western'!BL52+'Schedule 3D_Income_The Cape'!BL52</f>
        <v>0</v>
      </c>
      <c r="BM52" s="665">
        <f>'Schedule 3B_Income_Eastern'!BM52+'Schedule 3C_Income_Western'!BM52+'Schedule 3D_Income_The Cape'!BM52</f>
        <v>0</v>
      </c>
      <c r="BN52" s="665">
        <f>'Schedule 3B_Income_Eastern'!BN52+'Schedule 3C_Income_Western'!BN52+'Schedule 3D_Income_The Cape'!BN52</f>
        <v>0</v>
      </c>
      <c r="BO52" s="665">
        <f>'Schedule 3B_Income_Eastern'!BO52+'Schedule 3C_Income_Western'!BO52+'Schedule 3D_Income_The Cape'!BO52</f>
        <v>0</v>
      </c>
      <c r="BP52" s="665">
        <f>'Schedule 3B_Income_Eastern'!BP52+'Schedule 3C_Income_Western'!BP52+'Schedule 3D_Income_The Cape'!BP52</f>
        <v>0</v>
      </c>
      <c r="BQ52" s="665">
        <f>'Schedule 3B_Income_Eastern'!BQ52+'Schedule 3C_Income_Western'!BQ52+'Schedule 3D_Income_The Cape'!BQ52</f>
        <v>0</v>
      </c>
      <c r="BR52" s="665">
        <f>'Schedule 3B_Income_Eastern'!BR52+'Schedule 3C_Income_Western'!BR52+'Schedule 3D_Income_The Cape'!BR52</f>
        <v>0</v>
      </c>
      <c r="BS52" s="665">
        <f>'Schedule 3B_Income_Eastern'!BS52+'Schedule 3C_Income_Western'!BS52+'Schedule 3D_Income_The Cape'!BS52</f>
        <v>0</v>
      </c>
      <c r="BT52" s="665">
        <f>'Schedule 3B_Income_Eastern'!BT52+'Schedule 3C_Income_Western'!BT52+'Schedule 3D_Income_The Cape'!BT52</f>
        <v>0</v>
      </c>
      <c r="BU52" s="665">
        <f>'Schedule 3B_Income_Eastern'!BU52+'Schedule 3C_Income_Western'!BU52+'Schedule 3D_Income_The Cape'!BU52</f>
        <v>0</v>
      </c>
      <c r="BV52" s="225">
        <v>29</v>
      </c>
      <c r="BW52" s="665">
        <f>'Schedule 3B_Income_Eastern'!BW52+'Schedule 3C_Income_Western'!BW52+'Schedule 3D_Income_The Cape'!BW52</f>
        <v>0</v>
      </c>
      <c r="BX52" s="665">
        <f>'Schedule 3B_Income_Eastern'!BX52+'Schedule 3C_Income_Western'!BX52+'Schedule 3D_Income_The Cape'!BX52</f>
        <v>0</v>
      </c>
      <c r="BY52" s="665">
        <f>'Schedule 3B_Income_Eastern'!BY52+'Schedule 3C_Income_Western'!BY52+'Schedule 3D_Income_The Cape'!BY52</f>
        <v>0</v>
      </c>
      <c r="BZ52" s="665">
        <f>'Schedule 3B_Income_Eastern'!BZ52+'Schedule 3C_Income_Western'!BZ52+'Schedule 3D_Income_The Cape'!BZ52</f>
        <v>0</v>
      </c>
      <c r="CA52" s="665">
        <f>'Schedule 3B_Income_Eastern'!CA52+'Schedule 3C_Income_Western'!CA52+'Schedule 3D_Income_The Cape'!CA52</f>
        <v>0</v>
      </c>
      <c r="CB52" s="665">
        <f>'Schedule 3B_Income_Eastern'!CB52+'Schedule 3C_Income_Western'!CB52+'Schedule 3D_Income_The Cape'!CB52</f>
        <v>0</v>
      </c>
      <c r="CC52" s="665">
        <f>'Schedule 3B_Income_Eastern'!CC52+'Schedule 3C_Income_Western'!CC52+'Schedule 3D_Income_The Cape'!CC52</f>
        <v>0</v>
      </c>
      <c r="CD52" s="665">
        <f>'Schedule 3B_Income_Eastern'!CD52+'Schedule 3C_Income_Western'!CD52+'Schedule 3D_Income_The Cape'!CD52</f>
        <v>0</v>
      </c>
      <c r="CE52" s="665">
        <f>'Schedule 3B_Income_Eastern'!CE52+'Schedule 3C_Income_Western'!CE52+'Schedule 3D_Income_The Cape'!CE52</f>
        <v>0</v>
      </c>
      <c r="CF52" s="665">
        <f>'Schedule 3B_Income_Eastern'!CF52+'Schedule 3C_Income_Western'!CF52+'Schedule 3D_Income_The Cape'!CF52</f>
        <v>0</v>
      </c>
      <c r="CG52" s="665">
        <f>'Schedule 3B_Income_Eastern'!CG52+'Schedule 3C_Income_Western'!CG52+'Schedule 3D_Income_The Cape'!CG52</f>
        <v>0</v>
      </c>
      <c r="CH52" s="225">
        <v>29</v>
      </c>
      <c r="CI52" s="665">
        <f>'Schedule 3B_Income_Eastern'!CI52+'Schedule 3C_Income_Western'!CI52+'Schedule 3D_Income_The Cape'!CI52</f>
        <v>2221304.2279099571</v>
      </c>
      <c r="CJ52" s="665">
        <f>'Schedule 3B_Income_Eastern'!CJ52+'Schedule 3C_Income_Western'!CJ52+'Schedule 3D_Income_The Cape'!CJ52</f>
        <v>2399238.2434903514</v>
      </c>
      <c r="CK52" s="665">
        <f>'Schedule 3B_Income_Eastern'!CK52+'Schedule 3C_Income_Western'!CK52+'Schedule 3D_Income_The Cape'!CK52</f>
        <v>2534161.8230201933</v>
      </c>
      <c r="CL52" s="665">
        <f>'Schedule 3B_Income_Eastern'!CL52+'Schedule 3C_Income_Western'!CL52+'Schedule 3D_Income_The Cape'!CL52</f>
        <v>0</v>
      </c>
      <c r="CM52" s="424">
        <f t="shared" si="13"/>
        <v>7154704.2944205012</v>
      </c>
      <c r="CN52" s="665">
        <f>'Schedule 3B_Income_Eastern'!CN52+'Schedule 3C_Income_Western'!CN52+'Schedule 3D_Income_The Cape'!CN52</f>
        <v>0</v>
      </c>
      <c r="CO52" s="665">
        <f>'Schedule 3B_Income_Eastern'!CO52+'Schedule 3C_Income_Western'!CO52+'Schedule 3D_Income_The Cape'!CO52</f>
        <v>0</v>
      </c>
      <c r="CP52" s="665">
        <f>'Schedule 3B_Income_Eastern'!CP52+'Schedule 3C_Income_Western'!CP52+'Schedule 3D_Income_The Cape'!CP52</f>
        <v>0</v>
      </c>
      <c r="CQ52" s="665">
        <f>'Schedule 3B_Income_Eastern'!CQ52+'Schedule 3C_Income_Western'!CQ52+'Schedule 3D_Income_The Cape'!CQ52</f>
        <v>0</v>
      </c>
      <c r="CR52" s="424">
        <f t="shared" si="14"/>
        <v>0</v>
      </c>
      <c r="CS52" s="665">
        <f>'Schedule 3B_Income_Eastern'!CS52+'Schedule 3C_Income_Western'!CS52+'Schedule 3D_Income_The Cape'!CS52</f>
        <v>2221304.2279099571</v>
      </c>
      <c r="CT52" s="665">
        <f>'Schedule 3B_Income_Eastern'!CT52+'Schedule 3C_Income_Western'!CT52+'Schedule 3D_Income_The Cape'!CT52</f>
        <v>2399238.2434903514</v>
      </c>
      <c r="CU52" s="665">
        <f>'Schedule 3B_Income_Eastern'!CU52+'Schedule 3C_Income_Western'!CU52+'Schedule 3D_Income_The Cape'!CU52</f>
        <v>2534161.8230201933</v>
      </c>
      <c r="CV52" s="665">
        <f>'Schedule 3B_Income_Eastern'!CV52+'Schedule 3C_Income_Western'!CV52+'Schedule 3D_Income_The Cape'!CV52</f>
        <v>0</v>
      </c>
      <c r="CW52" s="424">
        <f t="shared" si="15"/>
        <v>7154704.2944205012</v>
      </c>
    </row>
    <row r="53" spans="1:101" ht="15.75" customHeight="1" x14ac:dyDescent="0.2">
      <c r="A53" s="85" t="s">
        <v>387</v>
      </c>
      <c r="B53" s="225">
        <v>30</v>
      </c>
      <c r="C53" s="665">
        <f>'Schedule 3B_Income_Eastern'!C53+'Schedule 3C_Income_Western'!C53+'Schedule 3D_Income_The Cape'!C53</f>
        <v>87808.818433349312</v>
      </c>
      <c r="D53" s="665">
        <f>'Schedule 3B_Income_Eastern'!D53+'Schedule 3C_Income_Western'!D53+'Schedule 3D_Income_The Cape'!D53</f>
        <v>72581.787128535725</v>
      </c>
      <c r="E53" s="665">
        <f>'Schedule 3B_Income_Eastern'!E53+'Schedule 3C_Income_Western'!E53+'Schedule 3D_Income_The Cape'!E53</f>
        <v>62337.061446543637</v>
      </c>
      <c r="F53" s="665">
        <f>'Schedule 3B_Income_Eastern'!F53+'Schedule 3C_Income_Western'!F53+'Schedule 3D_Income_The Cape'!F53</f>
        <v>0</v>
      </c>
      <c r="G53" s="665">
        <f>'Schedule 3B_Income_Eastern'!G53+'Schedule 3C_Income_Western'!G53+'Schedule 3D_Income_The Cape'!G53</f>
        <v>222727.66700842866</v>
      </c>
      <c r="H53" s="665">
        <f>'Schedule 3B_Income_Eastern'!H53+'Schedule 3C_Income_Western'!H53+'Schedule 3D_Income_The Cape'!H53</f>
        <v>1750.2692457642027</v>
      </c>
      <c r="I53" s="665">
        <f>'Schedule 3B_Income_Eastern'!I53+'Schedule 3C_Income_Western'!I53+'Schedule 3D_Income_The Cape'!I53</f>
        <v>14.232653885009126</v>
      </c>
      <c r="J53" s="665">
        <f>'Schedule 3B_Income_Eastern'!J53+'Schedule 3C_Income_Western'!J53+'Schedule 3D_Income_The Cape'!J53</f>
        <v>204.25713482991637</v>
      </c>
      <c r="K53" s="665">
        <f>'Schedule 3B_Income_Eastern'!K53+'Schedule 3C_Income_Western'!K53+'Schedule 3D_Income_The Cape'!K53</f>
        <v>0</v>
      </c>
      <c r="L53" s="665">
        <f>'Schedule 3B_Income_Eastern'!L53+'Schedule 3C_Income_Western'!L53+'Schedule 3D_Income_The Cape'!L53</f>
        <v>1968.7590344791281</v>
      </c>
      <c r="M53" s="665">
        <f>'Schedule 3B_Income_Eastern'!M53+'Schedule 3C_Income_Western'!M53+'Schedule 3D_Income_The Cape'!M53</f>
        <v>224696.42604290781</v>
      </c>
      <c r="N53" s="225">
        <v>30</v>
      </c>
      <c r="O53" s="665">
        <f>'Schedule 3B_Income_Eastern'!O53+'Schedule 3C_Income_Western'!O53+'Schedule 3D_Income_The Cape'!O53</f>
        <v>146734.58855849694</v>
      </c>
      <c r="P53" s="665">
        <f>'Schedule 3B_Income_Eastern'!P53+'Schedule 3C_Income_Western'!P53+'Schedule 3D_Income_The Cape'!P53</f>
        <v>131194.9462804572</v>
      </c>
      <c r="Q53" s="665">
        <f>'Schedule 3B_Income_Eastern'!Q53+'Schedule 3C_Income_Western'!Q53+'Schedule 3D_Income_The Cape'!Q53</f>
        <v>115452.74239250958</v>
      </c>
      <c r="R53" s="665">
        <f>'Schedule 3B_Income_Eastern'!R53+'Schedule 3C_Income_Western'!R53+'Schedule 3D_Income_The Cape'!R53</f>
        <v>0</v>
      </c>
      <c r="S53" s="665">
        <f>'Schedule 3B_Income_Eastern'!S53+'Schedule 3C_Income_Western'!S53+'Schedule 3D_Income_The Cape'!S53</f>
        <v>393382.27723146364</v>
      </c>
      <c r="T53" s="665">
        <f>'Schedule 3B_Income_Eastern'!T53+'Schedule 3C_Income_Western'!T53+'Schedule 3D_Income_The Cape'!T53</f>
        <v>520.99510833944873</v>
      </c>
      <c r="U53" s="665">
        <f>'Schedule 3B_Income_Eastern'!U53+'Schedule 3C_Income_Western'!U53+'Schedule 3D_Income_The Cape'!U53</f>
        <v>3.4183463490200521</v>
      </c>
      <c r="V53" s="665">
        <f>'Schedule 3B_Income_Eastern'!V53+'Schedule 3C_Income_Western'!V53+'Schedule 3D_Income_The Cape'!V53</f>
        <v>367.62465314372406</v>
      </c>
      <c r="W53" s="665">
        <f>'Schedule 3B_Income_Eastern'!W53+'Schedule 3C_Income_Western'!W53+'Schedule 3D_Income_The Cape'!W53</f>
        <v>0</v>
      </c>
      <c r="X53" s="665">
        <f>'Schedule 3B_Income_Eastern'!X53+'Schedule 3C_Income_Western'!X53+'Schedule 3D_Income_The Cape'!X53</f>
        <v>892.03810783219285</v>
      </c>
      <c r="Y53" s="665">
        <f>'Schedule 3B_Income_Eastern'!Y53+'Schedule 3C_Income_Western'!Y53+'Schedule 3D_Income_The Cape'!Y53</f>
        <v>394274.31533929589</v>
      </c>
      <c r="Z53" s="225">
        <v>30</v>
      </c>
      <c r="AA53" s="665">
        <f>'Schedule 3B_Income_Eastern'!AA53+'Schedule 3C_Income_Western'!AA53+'Schedule 3D_Income_The Cape'!AA53</f>
        <v>64473.436748011052</v>
      </c>
      <c r="AB53" s="665">
        <f>'Schedule 3B_Income_Eastern'!AB53+'Schedule 3C_Income_Western'!AB53+'Schedule 3D_Income_The Cape'!AB53</f>
        <v>66332.799207220247</v>
      </c>
      <c r="AC53" s="665">
        <f>'Schedule 3B_Income_Eastern'!AC53+'Schedule 3C_Income_Western'!AC53+'Schedule 3D_Income_The Cape'!AC53</f>
        <v>61445.648586092633</v>
      </c>
      <c r="AD53" s="665">
        <f>'Schedule 3B_Income_Eastern'!AD53+'Schedule 3C_Income_Western'!AD53+'Schedule 3D_Income_The Cape'!AD53</f>
        <v>0</v>
      </c>
      <c r="AE53" s="665">
        <f>'Schedule 3B_Income_Eastern'!AE53+'Schedule 3C_Income_Western'!AE53+'Schedule 3D_Income_The Cape'!AE53</f>
        <v>192251.88454132393</v>
      </c>
      <c r="AF53" s="665">
        <f>'Schedule 3B_Income_Eastern'!AF53+'Schedule 3C_Income_Western'!AF53+'Schedule 3D_Income_The Cape'!AF53</f>
        <v>0</v>
      </c>
      <c r="AG53" s="665">
        <f>'Schedule 3B_Income_Eastern'!AG53+'Schedule 3C_Income_Western'!AG53+'Schedule 3D_Income_The Cape'!AG53</f>
        <v>5.6972788428078127</v>
      </c>
      <c r="AH53" s="665">
        <f>'Schedule 3B_Income_Eastern'!AH53+'Schedule 3C_Income_Western'!AH53+'Schedule 3D_Income_The Cape'!AH53</f>
        <v>244.16514195004294</v>
      </c>
      <c r="AI53" s="665">
        <f>'Schedule 3B_Income_Eastern'!AI53+'Schedule 3C_Income_Western'!AI53+'Schedule 3D_Income_The Cape'!AI53</f>
        <v>0</v>
      </c>
      <c r="AJ53" s="665">
        <f>'Schedule 3B_Income_Eastern'!AJ53+'Schedule 3C_Income_Western'!AJ53+'Schedule 3D_Income_The Cape'!AJ53</f>
        <v>249.86242079285074</v>
      </c>
      <c r="AK53" s="665">
        <f>'Schedule 3B_Income_Eastern'!AK53+'Schedule 3C_Income_Western'!AK53+'Schedule 3D_Income_The Cape'!AK53</f>
        <v>192501.74696211677</v>
      </c>
      <c r="AL53" s="225">
        <v>30</v>
      </c>
      <c r="AM53" s="665">
        <f>'Schedule 3B_Income_Eastern'!AM53+'Schedule 3C_Income_Western'!AM53+'Schedule 3D_Income_The Cape'!AM53</f>
        <v>600677.7198203638</v>
      </c>
      <c r="AN53" s="665">
        <f>'Schedule 3B_Income_Eastern'!AN53+'Schedule 3C_Income_Western'!AN53+'Schedule 3D_Income_The Cape'!AN53</f>
        <v>641827.20396241569</v>
      </c>
      <c r="AO53" s="665">
        <f>'Schedule 3B_Income_Eastern'!AO53+'Schedule 3C_Income_Western'!AO53+'Schedule 3D_Income_The Cape'!AO53</f>
        <v>676379.32759885164</v>
      </c>
      <c r="AP53" s="665">
        <f>'Schedule 3B_Income_Eastern'!AP53+'Schedule 3C_Income_Western'!AP53+'Schedule 3D_Income_The Cape'!AP53</f>
        <v>0</v>
      </c>
      <c r="AQ53" s="665">
        <f>'Schedule 3B_Income_Eastern'!AQ53+'Schedule 3C_Income_Western'!AQ53+'Schedule 3D_Income_The Cape'!AQ53</f>
        <v>1918884.2513816312</v>
      </c>
      <c r="AR53" s="665">
        <f>'Schedule 3B_Income_Eastern'!AR53+'Schedule 3C_Income_Western'!AR53+'Schedule 3D_Income_The Cape'!AR53</f>
        <v>10724.217868972333</v>
      </c>
      <c r="AS53" s="665">
        <f>'Schedule 3B_Income_Eastern'!AS53+'Schedule 3C_Income_Western'!AS53+'Schedule 3D_Income_The Cape'!AS53</f>
        <v>54.799958494453257</v>
      </c>
      <c r="AT53" s="665">
        <f>'Schedule 3B_Income_Eastern'!AT53+'Schedule 3C_Income_Western'!AT53+'Schedule 3D_Income_The Cape'!AT53</f>
        <v>2163.8164688454876</v>
      </c>
      <c r="AU53" s="665">
        <f>'Schedule 3B_Income_Eastern'!AU53+'Schedule 3C_Income_Western'!AU53+'Schedule 3D_Income_The Cape'!AU53</f>
        <v>0</v>
      </c>
      <c r="AV53" s="665">
        <f>'Schedule 3B_Income_Eastern'!AV53+'Schedule 3C_Income_Western'!AV53+'Schedule 3D_Income_The Cape'!AV53</f>
        <v>12942.834296312274</v>
      </c>
      <c r="AW53" s="665">
        <f>'Schedule 3B_Income_Eastern'!AW53+'Schedule 3C_Income_Western'!AW53+'Schedule 3D_Income_The Cape'!AW53</f>
        <v>1931827.0856779434</v>
      </c>
      <c r="AX53" s="225">
        <v>30</v>
      </c>
      <c r="AY53" s="665">
        <f>'Schedule 3B_Income_Eastern'!AY53+'Schedule 3C_Income_Western'!AY53+'Schedule 3D_Income_The Cape'!AY53</f>
        <v>3591.6156012303572</v>
      </c>
      <c r="AZ53" s="665">
        <f>'Schedule 3B_Income_Eastern'!AZ53+'Schedule 3C_Income_Western'!AZ53+'Schedule 3D_Income_The Cape'!AZ53</f>
        <v>4055.2243884304921</v>
      </c>
      <c r="BA53" s="665">
        <f>'Schedule 3B_Income_Eastern'!BA53+'Schedule 3C_Income_Western'!BA53+'Schedule 3D_Income_The Cape'!BA53</f>
        <v>4393.7476786922616</v>
      </c>
      <c r="BB53" s="665">
        <f>'Schedule 3B_Income_Eastern'!BB53+'Schedule 3C_Income_Western'!BB53+'Schedule 3D_Income_The Cape'!BB53</f>
        <v>0</v>
      </c>
      <c r="BC53" s="665">
        <f>'Schedule 3B_Income_Eastern'!BC53+'Schedule 3C_Income_Western'!BC53+'Schedule 3D_Income_The Cape'!BC53</f>
        <v>12040.587668353111</v>
      </c>
      <c r="BD53" s="665">
        <f>'Schedule 3B_Income_Eastern'!BD53+'Schedule 3C_Income_Western'!BD53+'Schedule 3D_Income_The Cape'!BD53</f>
        <v>0</v>
      </c>
      <c r="BE53" s="665">
        <f>'Schedule 3B_Income_Eastern'!BE53+'Schedule 3C_Income_Western'!BE53+'Schedule 3D_Income_The Cape'!BE53</f>
        <v>0</v>
      </c>
      <c r="BF53" s="665">
        <f>'Schedule 3B_Income_Eastern'!BF53+'Schedule 3C_Income_Western'!BF53+'Schedule 3D_Income_The Cape'!BF53</f>
        <v>9.0078465804091579</v>
      </c>
      <c r="BG53" s="665">
        <f>'Schedule 3B_Income_Eastern'!BG53+'Schedule 3C_Income_Western'!BG53+'Schedule 3D_Income_The Cape'!BG53</f>
        <v>0</v>
      </c>
      <c r="BH53" s="665">
        <f>'Schedule 3B_Income_Eastern'!BH53+'Schedule 3C_Income_Western'!BH53+'Schedule 3D_Income_The Cape'!BH53</f>
        <v>9.0078465804091579</v>
      </c>
      <c r="BI53" s="665">
        <f>'Schedule 3B_Income_Eastern'!BI53+'Schedule 3C_Income_Western'!BI53+'Schedule 3D_Income_The Cape'!BI53</f>
        <v>12049.59551493352</v>
      </c>
      <c r="BJ53" s="225">
        <v>30</v>
      </c>
      <c r="BK53" s="665">
        <f>'Schedule 3B_Income_Eastern'!BK53+'Schedule 3C_Income_Western'!BK53+'Schedule 3D_Income_The Cape'!BK53</f>
        <v>0</v>
      </c>
      <c r="BL53" s="665">
        <f>'Schedule 3B_Income_Eastern'!BL53+'Schedule 3C_Income_Western'!BL53+'Schedule 3D_Income_The Cape'!BL53</f>
        <v>0</v>
      </c>
      <c r="BM53" s="665">
        <f>'Schedule 3B_Income_Eastern'!BM53+'Schedule 3C_Income_Western'!BM53+'Schedule 3D_Income_The Cape'!BM53</f>
        <v>0</v>
      </c>
      <c r="BN53" s="665">
        <f>'Schedule 3B_Income_Eastern'!BN53+'Schedule 3C_Income_Western'!BN53+'Schedule 3D_Income_The Cape'!BN53</f>
        <v>0</v>
      </c>
      <c r="BO53" s="665">
        <f>'Schedule 3B_Income_Eastern'!BO53+'Schedule 3C_Income_Western'!BO53+'Schedule 3D_Income_The Cape'!BO53</f>
        <v>0</v>
      </c>
      <c r="BP53" s="665">
        <f>'Schedule 3B_Income_Eastern'!BP53+'Schedule 3C_Income_Western'!BP53+'Schedule 3D_Income_The Cape'!BP53</f>
        <v>0</v>
      </c>
      <c r="BQ53" s="665">
        <f>'Schedule 3B_Income_Eastern'!BQ53+'Schedule 3C_Income_Western'!BQ53+'Schedule 3D_Income_The Cape'!BQ53</f>
        <v>0</v>
      </c>
      <c r="BR53" s="665">
        <f>'Schedule 3B_Income_Eastern'!BR53+'Schedule 3C_Income_Western'!BR53+'Schedule 3D_Income_The Cape'!BR53</f>
        <v>0</v>
      </c>
      <c r="BS53" s="665">
        <f>'Schedule 3B_Income_Eastern'!BS53+'Schedule 3C_Income_Western'!BS53+'Schedule 3D_Income_The Cape'!BS53</f>
        <v>0</v>
      </c>
      <c r="BT53" s="665">
        <f>'Schedule 3B_Income_Eastern'!BT53+'Schedule 3C_Income_Western'!BT53+'Schedule 3D_Income_The Cape'!BT53</f>
        <v>0</v>
      </c>
      <c r="BU53" s="665">
        <f>'Schedule 3B_Income_Eastern'!BU53+'Schedule 3C_Income_Western'!BU53+'Schedule 3D_Income_The Cape'!BU53</f>
        <v>0</v>
      </c>
      <c r="BV53" s="225">
        <v>30</v>
      </c>
      <c r="BW53" s="665">
        <f>'Schedule 3B_Income_Eastern'!BW53+'Schedule 3C_Income_Western'!BW53+'Schedule 3D_Income_The Cape'!BW53</f>
        <v>5321.0113817698257</v>
      </c>
      <c r="BX53" s="665">
        <f>'Schedule 3B_Income_Eastern'!BX53+'Schedule 3C_Income_Western'!BX53+'Schedule 3D_Income_The Cape'!BX53</f>
        <v>10509.450155358492</v>
      </c>
      <c r="BY53" s="665">
        <f>'Schedule 3B_Income_Eastern'!BY53+'Schedule 3C_Income_Western'!BY53+'Schedule 3D_Income_The Cape'!BY53</f>
        <v>6775.2942128973727</v>
      </c>
      <c r="BZ53" s="665">
        <f>'Schedule 3B_Income_Eastern'!BZ53+'Schedule 3C_Income_Western'!BZ53+'Schedule 3D_Income_The Cape'!BZ53</f>
        <v>0</v>
      </c>
      <c r="CA53" s="665">
        <f>'Schedule 3B_Income_Eastern'!CA53+'Schedule 3C_Income_Western'!CA53+'Schedule 3D_Income_The Cape'!CA53</f>
        <v>22605.755750025695</v>
      </c>
      <c r="CB53" s="665">
        <f>'Schedule 3B_Income_Eastern'!CB53+'Schedule 3C_Income_Western'!CB53+'Schedule 3D_Income_The Cape'!CB53</f>
        <v>0</v>
      </c>
      <c r="CC53" s="665">
        <f>'Schedule 3B_Income_Eastern'!CC53+'Schedule 3C_Income_Western'!CC53+'Schedule 3D_Income_The Cape'!CC53</f>
        <v>0</v>
      </c>
      <c r="CD53" s="665">
        <f>'Schedule 3B_Income_Eastern'!CD53+'Schedule 3C_Income_Western'!CD53+'Schedule 3D_Income_The Cape'!CD53</f>
        <v>42.077312647990183</v>
      </c>
      <c r="CE53" s="665">
        <f>'Schedule 3B_Income_Eastern'!CE53+'Schedule 3C_Income_Western'!CE53+'Schedule 3D_Income_The Cape'!CE53</f>
        <v>0</v>
      </c>
      <c r="CF53" s="665">
        <f>'Schedule 3B_Income_Eastern'!CF53+'Schedule 3C_Income_Western'!CF53+'Schedule 3D_Income_The Cape'!CF53</f>
        <v>42.077312647990183</v>
      </c>
      <c r="CG53" s="665">
        <f>'Schedule 3B_Income_Eastern'!CG53+'Schedule 3C_Income_Western'!CG53+'Schedule 3D_Income_The Cape'!CG53</f>
        <v>22647.833062673679</v>
      </c>
      <c r="CH53" s="225">
        <v>30</v>
      </c>
      <c r="CI53" s="665">
        <f>'Schedule 3B_Income_Eastern'!CI53+'Schedule 3C_Income_Western'!CI53+'Schedule 3D_Income_The Cape'!CI53</f>
        <v>908607.19054322119</v>
      </c>
      <c r="CJ53" s="665">
        <f>'Schedule 3B_Income_Eastern'!CJ53+'Schedule 3C_Income_Western'!CJ53+'Schedule 3D_Income_The Cape'!CJ53</f>
        <v>926501.41112241789</v>
      </c>
      <c r="CK53" s="665">
        <f>'Schedule 3B_Income_Eastern'!CK53+'Schedule 3C_Income_Western'!CK53+'Schedule 3D_Income_The Cape'!CK53</f>
        <v>926783.82191558706</v>
      </c>
      <c r="CL53" s="665">
        <f>'Schedule 3B_Income_Eastern'!CL53+'Schedule 3C_Income_Western'!CL53+'Schedule 3D_Income_The Cape'!CL53</f>
        <v>0</v>
      </c>
      <c r="CM53" s="424">
        <f t="shared" si="13"/>
        <v>2761892.4235812263</v>
      </c>
      <c r="CN53" s="665">
        <f>'Schedule 3B_Income_Eastern'!CN53+'Schedule 3C_Income_Western'!CN53+'Schedule 3D_Income_The Cape'!CN53</f>
        <v>12995.482223075984</v>
      </c>
      <c r="CO53" s="665">
        <f>'Schedule 3B_Income_Eastern'!CO53+'Schedule 3C_Income_Western'!CO53+'Schedule 3D_Income_The Cape'!CO53</f>
        <v>78.148237571290252</v>
      </c>
      <c r="CP53" s="665">
        <f>'Schedule 3B_Income_Eastern'!CP53+'Schedule 3C_Income_Western'!CP53+'Schedule 3D_Income_The Cape'!CP53</f>
        <v>3030.9485579975708</v>
      </c>
      <c r="CQ53" s="665">
        <f>'Schedule 3B_Income_Eastern'!CQ53+'Schedule 3C_Income_Western'!CQ53+'Schedule 3D_Income_The Cape'!CQ53</f>
        <v>0</v>
      </c>
      <c r="CR53" s="424">
        <f t="shared" si="14"/>
        <v>16104.579018644843</v>
      </c>
      <c r="CS53" s="665">
        <f>'Schedule 3B_Income_Eastern'!CS53+'Schedule 3C_Income_Western'!CS53+'Schedule 3D_Income_The Cape'!CS53</f>
        <v>921602.67276629724</v>
      </c>
      <c r="CT53" s="665">
        <f>'Schedule 3B_Income_Eastern'!CT53+'Schedule 3C_Income_Western'!CT53+'Schedule 3D_Income_The Cape'!CT53</f>
        <v>926579.55935998913</v>
      </c>
      <c r="CU53" s="665">
        <f>'Schedule 3B_Income_Eastern'!CU53+'Schedule 3C_Income_Western'!CU53+'Schedule 3D_Income_The Cape'!CU53</f>
        <v>929814.77047358453</v>
      </c>
      <c r="CV53" s="665">
        <f>'Schedule 3B_Income_Eastern'!CV53+'Schedule 3C_Income_Western'!CV53+'Schedule 3D_Income_The Cape'!CV53</f>
        <v>0</v>
      </c>
      <c r="CW53" s="424">
        <f t="shared" si="15"/>
        <v>2777997.0025998708</v>
      </c>
    </row>
    <row r="54" spans="1:101" ht="15.75" customHeight="1" x14ac:dyDescent="0.2">
      <c r="A54" s="85" t="s">
        <v>1480</v>
      </c>
      <c r="B54" s="225">
        <v>31</v>
      </c>
      <c r="C54" s="665">
        <f>'Schedule 3B_Income_Eastern'!C54+'Schedule 3C_Income_Western'!C54+'Schedule 3D_Income_The Cape'!C54</f>
        <v>644844.50402608013</v>
      </c>
      <c r="D54" s="665">
        <f>'Schedule 3B_Income_Eastern'!D54+'Schedule 3C_Income_Western'!D54+'Schedule 3D_Income_The Cape'!D54</f>
        <v>565423.62152092415</v>
      </c>
      <c r="E54" s="665">
        <f>'Schedule 3B_Income_Eastern'!E54+'Schedule 3C_Income_Western'!E54+'Schedule 3D_Income_The Cape'!E54</f>
        <v>520816.79514477303</v>
      </c>
      <c r="F54" s="665">
        <f>'Schedule 3B_Income_Eastern'!F54+'Schedule 3C_Income_Western'!F54+'Schedule 3D_Income_The Cape'!F54</f>
        <v>0</v>
      </c>
      <c r="G54" s="665">
        <f>'Schedule 3B_Income_Eastern'!G54+'Schedule 3C_Income_Western'!G54+'Schedule 3D_Income_The Cape'!G54</f>
        <v>1731084.9206917775</v>
      </c>
      <c r="H54" s="665">
        <f>'Schedule 3B_Income_Eastern'!H54+'Schedule 3C_Income_Western'!H54+'Schedule 3D_Income_The Cape'!H54</f>
        <v>10416.588793623954</v>
      </c>
      <c r="I54" s="665">
        <f>'Schedule 3B_Income_Eastern'!I54+'Schedule 3C_Income_Western'!I54+'Schedule 3D_Income_The Cape'!I54</f>
        <v>9822.7939329507153</v>
      </c>
      <c r="J54" s="665">
        <f>'Schedule 3B_Income_Eastern'!J54+'Schedule 3C_Income_Western'!J54+'Schedule 3D_Income_The Cape'!J54</f>
        <v>8878.3474297249231</v>
      </c>
      <c r="K54" s="665">
        <f>'Schedule 3B_Income_Eastern'!K54+'Schedule 3C_Income_Western'!K54+'Schedule 3D_Income_The Cape'!K54</f>
        <v>0</v>
      </c>
      <c r="L54" s="665">
        <f>'Schedule 3B_Income_Eastern'!L54+'Schedule 3C_Income_Western'!L54+'Schedule 3D_Income_The Cape'!L54</f>
        <v>29117.730156299593</v>
      </c>
      <c r="M54" s="665">
        <f>'Schedule 3B_Income_Eastern'!M54+'Schedule 3C_Income_Western'!M54+'Schedule 3D_Income_The Cape'!M54</f>
        <v>1760202.6508480771</v>
      </c>
      <c r="N54" s="225">
        <v>31</v>
      </c>
      <c r="O54" s="665">
        <f>'Schedule 3B_Income_Eastern'!O54+'Schedule 3C_Income_Western'!O54+'Schedule 3D_Income_The Cape'!O54</f>
        <v>1520019.2083424388</v>
      </c>
      <c r="P54" s="665">
        <f>'Schedule 3B_Income_Eastern'!P54+'Schedule 3C_Income_Western'!P54+'Schedule 3D_Income_The Cape'!P54</f>
        <v>1372987.9912865434</v>
      </c>
      <c r="Q54" s="665">
        <f>'Schedule 3B_Income_Eastern'!Q54+'Schedule 3C_Income_Western'!Q54+'Schedule 3D_Income_The Cape'!Q54</f>
        <v>1237805.3457666051</v>
      </c>
      <c r="R54" s="665">
        <f>'Schedule 3B_Income_Eastern'!R54+'Schedule 3C_Income_Western'!R54+'Schedule 3D_Income_The Cape'!R54</f>
        <v>0</v>
      </c>
      <c r="S54" s="665">
        <f>'Schedule 3B_Income_Eastern'!S54+'Schedule 3C_Income_Western'!S54+'Schedule 3D_Income_The Cape'!S54</f>
        <v>4130812.5453955876</v>
      </c>
      <c r="T54" s="665">
        <f>'Schedule 3B_Income_Eastern'!T54+'Schedule 3C_Income_Western'!T54+'Schedule 3D_Income_The Cape'!T54</f>
        <v>12274.845524879773</v>
      </c>
      <c r="U54" s="665">
        <f>'Schedule 3B_Income_Eastern'!U54+'Schedule 3C_Income_Western'!U54+'Schedule 3D_Income_The Cape'!U54</f>
        <v>14075.662792370198</v>
      </c>
      <c r="V54" s="665">
        <f>'Schedule 3B_Income_Eastern'!V54+'Schedule 3C_Income_Western'!V54+'Schedule 3D_Income_The Cape'!V54</f>
        <v>14290.11776493005</v>
      </c>
      <c r="W54" s="665">
        <f>'Schedule 3B_Income_Eastern'!W54+'Schedule 3C_Income_Western'!W54+'Schedule 3D_Income_The Cape'!W54</f>
        <v>0</v>
      </c>
      <c r="X54" s="665">
        <f>'Schedule 3B_Income_Eastern'!X54+'Schedule 3C_Income_Western'!X54+'Schedule 3D_Income_The Cape'!X54</f>
        <v>40640.626082180017</v>
      </c>
      <c r="Y54" s="665">
        <f>'Schedule 3B_Income_Eastern'!Y54+'Schedule 3C_Income_Western'!Y54+'Schedule 3D_Income_The Cape'!Y54</f>
        <v>4171453.1714777676</v>
      </c>
      <c r="Z54" s="225">
        <v>31</v>
      </c>
      <c r="AA54" s="665">
        <f>'Schedule 3B_Income_Eastern'!AA54+'Schedule 3C_Income_Western'!AA54+'Schedule 3D_Income_The Cape'!AA54</f>
        <v>240950.32152157251</v>
      </c>
      <c r="AB54" s="665">
        <f>'Schedule 3B_Income_Eastern'!AB54+'Schedule 3C_Income_Western'!AB54+'Schedule 3D_Income_The Cape'!AB54</f>
        <v>223019.37950023776</v>
      </c>
      <c r="AC54" s="665">
        <f>'Schedule 3B_Income_Eastern'!AC54+'Schedule 3C_Income_Western'!AC54+'Schedule 3D_Income_The Cape'!AC54</f>
        <v>213085.64866571483</v>
      </c>
      <c r="AD54" s="665">
        <f>'Schedule 3B_Income_Eastern'!AD54+'Schedule 3C_Income_Western'!AD54+'Schedule 3D_Income_The Cape'!AD54</f>
        <v>0</v>
      </c>
      <c r="AE54" s="665">
        <f>'Schedule 3B_Income_Eastern'!AE54+'Schedule 3C_Income_Western'!AE54+'Schedule 3D_Income_The Cape'!AE54</f>
        <v>677055.34968752519</v>
      </c>
      <c r="AF54" s="665">
        <f>'Schedule 3B_Income_Eastern'!AF54+'Schedule 3C_Income_Western'!AF54+'Schedule 3D_Income_The Cape'!AF54</f>
        <v>1838.7656346531419</v>
      </c>
      <c r="AG54" s="665">
        <f>'Schedule 3B_Income_Eastern'!AG54+'Schedule 3C_Income_Western'!AG54+'Schedule 3D_Income_The Cape'!AG54</f>
        <v>3812.6135267197178</v>
      </c>
      <c r="AH54" s="665">
        <f>'Schedule 3B_Income_Eastern'!AH54+'Schedule 3C_Income_Western'!AH54+'Schedule 3D_Income_The Cape'!AH54</f>
        <v>2088.3565438266342</v>
      </c>
      <c r="AI54" s="665">
        <f>'Schedule 3B_Income_Eastern'!AI54+'Schedule 3C_Income_Western'!AI54+'Schedule 3D_Income_The Cape'!AI54</f>
        <v>0</v>
      </c>
      <c r="AJ54" s="665">
        <f>'Schedule 3B_Income_Eastern'!AJ54+'Schedule 3C_Income_Western'!AJ54+'Schedule 3D_Income_The Cape'!AJ54</f>
        <v>7739.7357051994941</v>
      </c>
      <c r="AK54" s="665">
        <f>'Schedule 3B_Income_Eastern'!AK54+'Schedule 3C_Income_Western'!AK54+'Schedule 3D_Income_The Cape'!AK54</f>
        <v>684795.08539272461</v>
      </c>
      <c r="AL54" s="225">
        <v>31</v>
      </c>
      <c r="AM54" s="665">
        <f>'Schedule 3B_Income_Eastern'!AM54+'Schedule 3C_Income_Western'!AM54+'Schedule 3D_Income_The Cape'!AM54</f>
        <v>12660775.250345087</v>
      </c>
      <c r="AN54" s="665">
        <f>'Schedule 3B_Income_Eastern'!AN54+'Schedule 3C_Income_Western'!AN54+'Schedule 3D_Income_The Cape'!AN54</f>
        <v>13655191.281003958</v>
      </c>
      <c r="AO54" s="665">
        <f>'Schedule 3B_Income_Eastern'!AO54+'Schedule 3C_Income_Western'!AO54+'Schedule 3D_Income_The Cape'!AO54</f>
        <v>13412380.786243537</v>
      </c>
      <c r="AP54" s="665">
        <f>'Schedule 3B_Income_Eastern'!AP54+'Schedule 3C_Income_Western'!AP54+'Schedule 3D_Income_The Cape'!AP54</f>
        <v>0</v>
      </c>
      <c r="AQ54" s="665">
        <f>'Schedule 3B_Income_Eastern'!AQ54+'Schedule 3C_Income_Western'!AQ54+'Schedule 3D_Income_The Cape'!AQ54</f>
        <v>39728347.317592576</v>
      </c>
      <c r="AR54" s="665">
        <f>'Schedule 3B_Income_Eastern'!AR54+'Schedule 3C_Income_Western'!AR54+'Schedule 3D_Income_The Cape'!AR54</f>
        <v>92057.68858663438</v>
      </c>
      <c r="AS54" s="665">
        <f>'Schedule 3B_Income_Eastern'!AS54+'Schedule 3C_Income_Western'!AS54+'Schedule 3D_Income_The Cape'!AS54</f>
        <v>99846.760919022752</v>
      </c>
      <c r="AT54" s="665">
        <f>'Schedule 3B_Income_Eastern'!AT54+'Schedule 3C_Income_Western'!AT54+'Schedule 3D_Income_The Cape'!AT54</f>
        <v>106243.73309260501</v>
      </c>
      <c r="AU54" s="665">
        <f>'Schedule 3B_Income_Eastern'!AU54+'Schedule 3C_Income_Western'!AU54+'Schedule 3D_Income_The Cape'!AU54</f>
        <v>0</v>
      </c>
      <c r="AV54" s="665">
        <f>'Schedule 3B_Income_Eastern'!AV54+'Schedule 3C_Income_Western'!AV54+'Schedule 3D_Income_The Cape'!AV54</f>
        <v>298148.18259826215</v>
      </c>
      <c r="AW54" s="665">
        <f>'Schedule 3B_Income_Eastern'!AW54+'Schedule 3C_Income_Western'!AW54+'Schedule 3D_Income_The Cape'!AW54</f>
        <v>40026495.500190839</v>
      </c>
      <c r="AX54" s="225">
        <v>31</v>
      </c>
      <c r="AY54" s="665">
        <f>'Schedule 3B_Income_Eastern'!AY54+'Schedule 3C_Income_Western'!AY54+'Schedule 3D_Income_The Cape'!AY54</f>
        <v>149542.61407795333</v>
      </c>
      <c r="AZ54" s="665">
        <f>'Schedule 3B_Income_Eastern'!AZ54+'Schedule 3C_Income_Western'!AZ54+'Schedule 3D_Income_The Cape'!AZ54</f>
        <v>121842.00917297043</v>
      </c>
      <c r="BA54" s="665">
        <f>'Schedule 3B_Income_Eastern'!BA54+'Schedule 3C_Income_Western'!BA54+'Schedule 3D_Income_The Cape'!BA54</f>
        <v>127372.43548009018</v>
      </c>
      <c r="BB54" s="665">
        <f>'Schedule 3B_Income_Eastern'!BB54+'Schedule 3C_Income_Western'!BB54+'Schedule 3D_Income_The Cape'!BB54</f>
        <v>0</v>
      </c>
      <c r="BC54" s="665">
        <f>'Schedule 3B_Income_Eastern'!BC54+'Schedule 3C_Income_Western'!BC54+'Schedule 3D_Income_The Cape'!BC54</f>
        <v>398757.05873101391</v>
      </c>
      <c r="BD54" s="665">
        <f>'Schedule 3B_Income_Eastern'!BD54+'Schedule 3C_Income_Western'!BD54+'Schedule 3D_Income_The Cape'!BD54</f>
        <v>3448.0176253124296</v>
      </c>
      <c r="BE54" s="665">
        <f>'Schedule 3B_Income_Eastern'!BE54+'Schedule 3C_Income_Western'!BE54+'Schedule 3D_Income_The Cape'!BE54</f>
        <v>2962.4195592329484</v>
      </c>
      <c r="BF54" s="665">
        <f>'Schedule 3B_Income_Eastern'!BF54+'Schedule 3C_Income_Western'!BF54+'Schedule 3D_Income_The Cape'!BF54</f>
        <v>2051.9583317231563</v>
      </c>
      <c r="BG54" s="665">
        <f>'Schedule 3B_Income_Eastern'!BG54+'Schedule 3C_Income_Western'!BG54+'Schedule 3D_Income_The Cape'!BG54</f>
        <v>0</v>
      </c>
      <c r="BH54" s="665">
        <f>'Schedule 3B_Income_Eastern'!BH54+'Schedule 3C_Income_Western'!BH54+'Schedule 3D_Income_The Cape'!BH54</f>
        <v>8462.3955162685343</v>
      </c>
      <c r="BI54" s="665">
        <f>'Schedule 3B_Income_Eastern'!BI54+'Schedule 3C_Income_Western'!BI54+'Schedule 3D_Income_The Cape'!BI54</f>
        <v>407219.45424728247</v>
      </c>
      <c r="BJ54" s="225">
        <v>31</v>
      </c>
      <c r="BK54" s="665">
        <f>'Schedule 3B_Income_Eastern'!BK54+'Schedule 3C_Income_Western'!BK54+'Schedule 3D_Income_The Cape'!BK54</f>
        <v>0</v>
      </c>
      <c r="BL54" s="665">
        <f>'Schedule 3B_Income_Eastern'!BL54+'Schedule 3C_Income_Western'!BL54+'Schedule 3D_Income_The Cape'!BL54</f>
        <v>0</v>
      </c>
      <c r="BM54" s="665">
        <f>'Schedule 3B_Income_Eastern'!BM54+'Schedule 3C_Income_Western'!BM54+'Schedule 3D_Income_The Cape'!BM54</f>
        <v>0</v>
      </c>
      <c r="BN54" s="665">
        <f>'Schedule 3B_Income_Eastern'!BN54+'Schedule 3C_Income_Western'!BN54+'Schedule 3D_Income_The Cape'!BN54</f>
        <v>0</v>
      </c>
      <c r="BO54" s="665">
        <f>'Schedule 3B_Income_Eastern'!BO54+'Schedule 3C_Income_Western'!BO54+'Schedule 3D_Income_The Cape'!BO54</f>
        <v>0</v>
      </c>
      <c r="BP54" s="665">
        <f>'Schedule 3B_Income_Eastern'!BP54+'Schedule 3C_Income_Western'!BP54+'Schedule 3D_Income_The Cape'!BP54</f>
        <v>0</v>
      </c>
      <c r="BQ54" s="665">
        <f>'Schedule 3B_Income_Eastern'!BQ54+'Schedule 3C_Income_Western'!BQ54+'Schedule 3D_Income_The Cape'!BQ54</f>
        <v>0</v>
      </c>
      <c r="BR54" s="665">
        <f>'Schedule 3B_Income_Eastern'!BR54+'Schedule 3C_Income_Western'!BR54+'Schedule 3D_Income_The Cape'!BR54</f>
        <v>0</v>
      </c>
      <c r="BS54" s="665">
        <f>'Schedule 3B_Income_Eastern'!BS54+'Schedule 3C_Income_Western'!BS54+'Schedule 3D_Income_The Cape'!BS54</f>
        <v>0</v>
      </c>
      <c r="BT54" s="665">
        <f>'Schedule 3B_Income_Eastern'!BT54+'Schedule 3C_Income_Western'!BT54+'Schedule 3D_Income_The Cape'!BT54</f>
        <v>0</v>
      </c>
      <c r="BU54" s="665">
        <f>'Schedule 3B_Income_Eastern'!BU54+'Schedule 3C_Income_Western'!BU54+'Schedule 3D_Income_The Cape'!BU54</f>
        <v>0</v>
      </c>
      <c r="BV54" s="225">
        <v>31</v>
      </c>
      <c r="BW54" s="665">
        <f>'Schedule 3B_Income_Eastern'!BW54+'Schedule 3C_Income_Western'!BW54+'Schedule 3D_Income_The Cape'!BW54</f>
        <v>131628.61225696874</v>
      </c>
      <c r="BX54" s="665">
        <f>'Schedule 3B_Income_Eastern'!BX54+'Schedule 3C_Income_Western'!BX54+'Schedule 3D_Income_The Cape'!BX54</f>
        <v>153616.67974292501</v>
      </c>
      <c r="BY54" s="665">
        <f>'Schedule 3B_Income_Eastern'!BY54+'Schedule 3C_Income_Western'!BY54+'Schedule 3D_Income_The Cape'!BY54</f>
        <v>158892.48479120742</v>
      </c>
      <c r="BZ54" s="665">
        <f>'Schedule 3B_Income_Eastern'!BZ54+'Schedule 3C_Income_Western'!BZ54+'Schedule 3D_Income_The Cape'!BZ54</f>
        <v>0</v>
      </c>
      <c r="CA54" s="665">
        <f>'Schedule 3B_Income_Eastern'!CA54+'Schedule 3C_Income_Western'!CA54+'Schedule 3D_Income_The Cape'!CA54</f>
        <v>444137.77679110121</v>
      </c>
      <c r="CB54" s="665">
        <f>'Schedule 3B_Income_Eastern'!CB54+'Schedule 3C_Income_Western'!CB54+'Schedule 3D_Income_The Cape'!CB54</f>
        <v>79.092220619998855</v>
      </c>
      <c r="CC54" s="665">
        <f>'Schedule 3B_Income_Eastern'!CC54+'Schedule 3C_Income_Western'!CC54+'Schedule 3D_Income_The Cape'!CC54</f>
        <v>370.3952693342481</v>
      </c>
      <c r="CD54" s="665">
        <f>'Schedule 3B_Income_Eastern'!CD54+'Schedule 3C_Income_Western'!CD54+'Schedule 3D_Income_The Cape'!CD54</f>
        <v>892.8195322671819</v>
      </c>
      <c r="CE54" s="665">
        <f>'Schedule 3B_Income_Eastern'!CE54+'Schedule 3C_Income_Western'!CE54+'Schedule 3D_Income_The Cape'!CE54</f>
        <v>0</v>
      </c>
      <c r="CF54" s="665">
        <f>'Schedule 3B_Income_Eastern'!CF54+'Schedule 3C_Income_Western'!CF54+'Schedule 3D_Income_The Cape'!CF54</f>
        <v>1342.3070222214287</v>
      </c>
      <c r="CG54" s="665">
        <f>'Schedule 3B_Income_Eastern'!CG54+'Schedule 3C_Income_Western'!CG54+'Schedule 3D_Income_The Cape'!CG54</f>
        <v>445480.08381332259</v>
      </c>
      <c r="CH54" s="225">
        <v>31</v>
      </c>
      <c r="CI54" s="665">
        <f>'Schedule 3B_Income_Eastern'!CI54+'Schedule 3C_Income_Western'!CI54+'Schedule 3D_Income_The Cape'!CI54</f>
        <v>15347760.5105701</v>
      </c>
      <c r="CJ54" s="665">
        <f>'Schedule 3B_Income_Eastern'!CJ54+'Schedule 3C_Income_Western'!CJ54+'Schedule 3D_Income_The Cape'!CJ54</f>
        <v>16092080.962227559</v>
      </c>
      <c r="CK54" s="665">
        <f>'Schedule 3B_Income_Eastern'!CK54+'Schedule 3C_Income_Western'!CK54+'Schedule 3D_Income_The Cape'!CK54</f>
        <v>15670353.496091928</v>
      </c>
      <c r="CL54" s="665">
        <f>'Schedule 3B_Income_Eastern'!CL54+'Schedule 3C_Income_Western'!CL54+'Schedule 3D_Income_The Cape'!CL54</f>
        <v>0</v>
      </c>
      <c r="CM54" s="424">
        <f t="shared" si="13"/>
        <v>47110194.968889587</v>
      </c>
      <c r="CN54" s="665">
        <f>'Schedule 3B_Income_Eastern'!CN54+'Schedule 3C_Income_Western'!CN54+'Schedule 3D_Income_The Cape'!CN54</f>
        <v>120114.99838572368</v>
      </c>
      <c r="CO54" s="665">
        <f>'Schedule 3B_Income_Eastern'!CO54+'Schedule 3C_Income_Western'!CO54+'Schedule 3D_Income_The Cape'!CO54</f>
        <v>130890.64599963059</v>
      </c>
      <c r="CP54" s="665">
        <f>'Schedule 3B_Income_Eastern'!CP54+'Schedule 3C_Income_Western'!CP54+'Schedule 3D_Income_The Cape'!CP54</f>
        <v>134445.33269507694</v>
      </c>
      <c r="CQ54" s="665">
        <f>'Schedule 3B_Income_Eastern'!CQ54+'Schedule 3C_Income_Western'!CQ54+'Schedule 3D_Income_The Cape'!CQ54</f>
        <v>0</v>
      </c>
      <c r="CR54" s="424">
        <f t="shared" si="14"/>
        <v>385450.97708043118</v>
      </c>
      <c r="CS54" s="665">
        <f>'Schedule 3B_Income_Eastern'!CS54+'Schedule 3C_Income_Western'!CS54+'Schedule 3D_Income_The Cape'!CS54</f>
        <v>15467875.508955823</v>
      </c>
      <c r="CT54" s="665">
        <f>'Schedule 3B_Income_Eastern'!CT54+'Schedule 3C_Income_Western'!CT54+'Schedule 3D_Income_The Cape'!CT54</f>
        <v>16222971.60822719</v>
      </c>
      <c r="CU54" s="665">
        <f>'Schedule 3B_Income_Eastern'!CU54+'Schedule 3C_Income_Western'!CU54+'Schedule 3D_Income_The Cape'!CU54</f>
        <v>15804798.828787005</v>
      </c>
      <c r="CV54" s="665">
        <f>'Schedule 3B_Income_Eastern'!CV54+'Schedule 3C_Income_Western'!CV54+'Schedule 3D_Income_The Cape'!CV54</f>
        <v>0</v>
      </c>
      <c r="CW54" s="424">
        <f t="shared" si="15"/>
        <v>47495645.945970021</v>
      </c>
    </row>
    <row r="55" spans="1:101" ht="15.75" customHeight="1" x14ac:dyDescent="0.2">
      <c r="A55" s="85" t="s">
        <v>257</v>
      </c>
      <c r="B55" s="225">
        <v>32</v>
      </c>
      <c r="C55" s="665">
        <f>'Schedule 3B_Income_Eastern'!C55+'Schedule 3C_Income_Western'!C55+'Schedule 3D_Income_The Cape'!C55</f>
        <v>701071.02584750031</v>
      </c>
      <c r="D55" s="665">
        <f>'Schedule 3B_Income_Eastern'!D55+'Schedule 3C_Income_Western'!D55+'Schedule 3D_Income_The Cape'!D55</f>
        <v>594495.85944303463</v>
      </c>
      <c r="E55" s="665">
        <f>'Schedule 3B_Income_Eastern'!E55+'Schedule 3C_Income_Western'!E55+'Schedule 3D_Income_The Cape'!E55</f>
        <v>473370.94283004146</v>
      </c>
      <c r="F55" s="665">
        <f>'Schedule 3B_Income_Eastern'!F55+'Schedule 3C_Income_Western'!F55+'Schedule 3D_Income_The Cape'!F55</f>
        <v>0</v>
      </c>
      <c r="G55" s="665">
        <f>'Schedule 3B_Income_Eastern'!G55+'Schedule 3C_Income_Western'!G55+'Schedule 3D_Income_The Cape'!G55</f>
        <v>1768937.8281205765</v>
      </c>
      <c r="H55" s="665">
        <f>'Schedule 3B_Income_Eastern'!H55+'Schedule 3C_Income_Western'!H55+'Schedule 3D_Income_The Cape'!H55</f>
        <v>314459.87365703087</v>
      </c>
      <c r="I55" s="665">
        <f>'Schedule 3B_Income_Eastern'!I55+'Schedule 3C_Income_Western'!I55+'Schedule 3D_Income_The Cape'!I55</f>
        <v>249273.6435706754</v>
      </c>
      <c r="J55" s="665">
        <f>'Schedule 3B_Income_Eastern'!J55+'Schedule 3C_Income_Western'!J55+'Schedule 3D_Income_The Cape'!J55</f>
        <v>224262.02973973984</v>
      </c>
      <c r="K55" s="665">
        <f>'Schedule 3B_Income_Eastern'!K55+'Schedule 3C_Income_Western'!K55+'Schedule 3D_Income_The Cape'!K55</f>
        <v>0</v>
      </c>
      <c r="L55" s="665">
        <f>'Schedule 3B_Income_Eastern'!L55+'Schedule 3C_Income_Western'!L55+'Schedule 3D_Income_The Cape'!L55</f>
        <v>787995.54696744611</v>
      </c>
      <c r="M55" s="665">
        <f>'Schedule 3B_Income_Eastern'!M55+'Schedule 3C_Income_Western'!M55+'Schedule 3D_Income_The Cape'!M55</f>
        <v>2556933.3750880226</v>
      </c>
      <c r="N55" s="225">
        <v>32</v>
      </c>
      <c r="O55" s="665">
        <f>'Schedule 3B_Income_Eastern'!O55+'Schedule 3C_Income_Western'!O55+'Schedule 3D_Income_The Cape'!O55</f>
        <v>720475.50181882456</v>
      </c>
      <c r="P55" s="665">
        <f>'Schedule 3B_Income_Eastern'!P55+'Schedule 3C_Income_Western'!P55+'Schedule 3D_Income_The Cape'!P55</f>
        <v>718140.53117796849</v>
      </c>
      <c r="Q55" s="665">
        <f>'Schedule 3B_Income_Eastern'!Q55+'Schedule 3C_Income_Western'!Q55+'Schedule 3D_Income_The Cape'!Q55</f>
        <v>714043.3638566212</v>
      </c>
      <c r="R55" s="665">
        <f>'Schedule 3B_Income_Eastern'!R55+'Schedule 3C_Income_Western'!R55+'Schedule 3D_Income_The Cape'!R55</f>
        <v>0</v>
      </c>
      <c r="S55" s="665">
        <f>'Schedule 3B_Income_Eastern'!S55+'Schedule 3C_Income_Western'!S55+'Schedule 3D_Income_The Cape'!S55</f>
        <v>2152659.3968534144</v>
      </c>
      <c r="T55" s="665">
        <f>'Schedule 3B_Income_Eastern'!T55+'Schedule 3C_Income_Western'!T55+'Schedule 3D_Income_The Cape'!T55</f>
        <v>267005.66186528647</v>
      </c>
      <c r="U55" s="665">
        <f>'Schedule 3B_Income_Eastern'!U55+'Schedule 3C_Income_Western'!U55+'Schedule 3D_Income_The Cape'!U55</f>
        <v>256680.60185453651</v>
      </c>
      <c r="V55" s="665">
        <f>'Schedule 3B_Income_Eastern'!V55+'Schedule 3C_Income_Western'!V55+'Schedule 3D_Income_The Cape'!V55</f>
        <v>333908.97969638207</v>
      </c>
      <c r="W55" s="665">
        <f>'Schedule 3B_Income_Eastern'!W55+'Schedule 3C_Income_Western'!W55+'Schedule 3D_Income_The Cape'!W55</f>
        <v>0</v>
      </c>
      <c r="X55" s="665">
        <f>'Schedule 3B_Income_Eastern'!X55+'Schedule 3C_Income_Western'!X55+'Schedule 3D_Income_The Cape'!X55</f>
        <v>857595.24341620516</v>
      </c>
      <c r="Y55" s="665">
        <f>'Schedule 3B_Income_Eastern'!Y55+'Schedule 3C_Income_Western'!Y55+'Schedule 3D_Income_The Cape'!Y55</f>
        <v>3010254.6402696194</v>
      </c>
      <c r="Z55" s="225">
        <v>32</v>
      </c>
      <c r="AA55" s="665">
        <f>'Schedule 3B_Income_Eastern'!AA55+'Schedule 3C_Income_Western'!AA55+'Schedule 3D_Income_The Cape'!AA55</f>
        <v>247123.64607536994</v>
      </c>
      <c r="AB55" s="665">
        <f>'Schedule 3B_Income_Eastern'!AB55+'Schedule 3C_Income_Western'!AB55+'Schedule 3D_Income_The Cape'!AB55</f>
        <v>242675.09474241704</v>
      </c>
      <c r="AC55" s="665">
        <f>'Schedule 3B_Income_Eastern'!AC55+'Schedule 3C_Income_Western'!AC55+'Schedule 3D_Income_The Cape'!AC55</f>
        <v>266375.08023392223</v>
      </c>
      <c r="AD55" s="665">
        <f>'Schedule 3B_Income_Eastern'!AD55+'Schedule 3C_Income_Western'!AD55+'Schedule 3D_Income_The Cape'!AD55</f>
        <v>0</v>
      </c>
      <c r="AE55" s="665">
        <f>'Schedule 3B_Income_Eastern'!AE55+'Schedule 3C_Income_Western'!AE55+'Schedule 3D_Income_The Cape'!AE55</f>
        <v>756173.82105170912</v>
      </c>
      <c r="AF55" s="665">
        <f>'Schedule 3B_Income_Eastern'!AF55+'Schedule 3C_Income_Western'!AF55+'Schedule 3D_Income_The Cape'!AF55</f>
        <v>110148.87678347419</v>
      </c>
      <c r="AG55" s="665">
        <f>'Schedule 3B_Income_Eastern'!AG55+'Schedule 3C_Income_Western'!AG55+'Schedule 3D_Income_The Cape'!AG55</f>
        <v>137627.38485477181</v>
      </c>
      <c r="AH55" s="665">
        <f>'Schedule 3B_Income_Eastern'!AH55+'Schedule 3C_Income_Western'!AH55+'Schedule 3D_Income_The Cape'!AH55</f>
        <v>146094.52641476379</v>
      </c>
      <c r="AI55" s="665">
        <f>'Schedule 3B_Income_Eastern'!AI55+'Schedule 3C_Income_Western'!AI55+'Schedule 3D_Income_The Cape'!AI55</f>
        <v>0</v>
      </c>
      <c r="AJ55" s="665">
        <f>'Schedule 3B_Income_Eastern'!AJ55+'Schedule 3C_Income_Western'!AJ55+'Schedule 3D_Income_The Cape'!AJ55</f>
        <v>393870.78805300978</v>
      </c>
      <c r="AK55" s="665">
        <f>'Schedule 3B_Income_Eastern'!AK55+'Schedule 3C_Income_Western'!AK55+'Schedule 3D_Income_The Cape'!AK55</f>
        <v>1150044.6091047188</v>
      </c>
      <c r="AL55" s="225">
        <v>32</v>
      </c>
      <c r="AM55" s="665">
        <f>'Schedule 3B_Income_Eastern'!AM55+'Schedule 3C_Income_Western'!AM55+'Schedule 3D_Income_The Cape'!AM55</f>
        <v>8092873.0425944254</v>
      </c>
      <c r="AN55" s="665">
        <f>'Schedule 3B_Income_Eastern'!AN55+'Schedule 3C_Income_Western'!AN55+'Schedule 3D_Income_The Cape'!AN55</f>
        <v>8358360.8759292271</v>
      </c>
      <c r="AO55" s="665">
        <f>'Schedule 3B_Income_Eastern'!AO55+'Schedule 3C_Income_Western'!AO55+'Schedule 3D_Income_The Cape'!AO55</f>
        <v>8349484.6407617498</v>
      </c>
      <c r="AP55" s="665">
        <f>'Schedule 3B_Income_Eastern'!AP55+'Schedule 3C_Income_Western'!AP55+'Schedule 3D_Income_The Cape'!AP55</f>
        <v>0</v>
      </c>
      <c r="AQ55" s="665">
        <f>'Schedule 3B_Income_Eastern'!AQ55+'Schedule 3C_Income_Western'!AQ55+'Schedule 3D_Income_The Cape'!AQ55</f>
        <v>24800718.559285402</v>
      </c>
      <c r="AR55" s="665">
        <f>'Schedule 3B_Income_Eastern'!AR55+'Schedule 3C_Income_Western'!AR55+'Schedule 3D_Income_The Cape'!AR55</f>
        <v>2310977.5113580246</v>
      </c>
      <c r="AS55" s="665">
        <f>'Schedule 3B_Income_Eastern'!AS55+'Schedule 3C_Income_Western'!AS55+'Schedule 3D_Income_The Cape'!AS55</f>
        <v>2346362.3812009343</v>
      </c>
      <c r="AT55" s="665">
        <f>'Schedule 3B_Income_Eastern'!AT55+'Schedule 3C_Income_Western'!AT55+'Schedule 3D_Income_The Cape'!AT55</f>
        <v>2900985.8223192608</v>
      </c>
      <c r="AU55" s="665">
        <f>'Schedule 3B_Income_Eastern'!AU55+'Schedule 3C_Income_Western'!AU55+'Schedule 3D_Income_The Cape'!AU55</f>
        <v>0</v>
      </c>
      <c r="AV55" s="665">
        <f>'Schedule 3B_Income_Eastern'!AV55+'Schedule 3C_Income_Western'!AV55+'Schedule 3D_Income_The Cape'!AV55</f>
        <v>7558325.7148782192</v>
      </c>
      <c r="AW55" s="665">
        <f>'Schedule 3B_Income_Eastern'!AW55+'Schedule 3C_Income_Western'!AW55+'Schedule 3D_Income_The Cape'!AW55</f>
        <v>32359044.274163619</v>
      </c>
      <c r="AX55" s="225">
        <v>32</v>
      </c>
      <c r="AY55" s="665">
        <f>'Schedule 3B_Income_Eastern'!AY55+'Schedule 3C_Income_Western'!AY55+'Schedule 3D_Income_The Cape'!AY55</f>
        <v>225593.81580351069</v>
      </c>
      <c r="AZ55" s="665">
        <f>'Schedule 3B_Income_Eastern'!AZ55+'Schedule 3C_Income_Western'!AZ55+'Schedule 3D_Income_The Cape'!AZ55</f>
        <v>268482.40010081447</v>
      </c>
      <c r="BA55" s="665">
        <f>'Schedule 3B_Income_Eastern'!BA55+'Schedule 3C_Income_Western'!BA55+'Schedule 3D_Income_The Cape'!BA55</f>
        <v>295244.69209367863</v>
      </c>
      <c r="BB55" s="665">
        <f>'Schedule 3B_Income_Eastern'!BB55+'Schedule 3C_Income_Western'!BB55+'Schedule 3D_Income_The Cape'!BB55</f>
        <v>0</v>
      </c>
      <c r="BC55" s="665">
        <f>'Schedule 3B_Income_Eastern'!BC55+'Schedule 3C_Income_Western'!BC55+'Schedule 3D_Income_The Cape'!BC55</f>
        <v>789320.90799800388</v>
      </c>
      <c r="BD55" s="665">
        <f>'Schedule 3B_Income_Eastern'!BD55+'Schedule 3C_Income_Western'!BD55+'Schedule 3D_Income_The Cape'!BD55</f>
        <v>68453.98320027352</v>
      </c>
      <c r="BE55" s="665">
        <f>'Schedule 3B_Income_Eastern'!BE55+'Schedule 3C_Income_Western'!BE55+'Schedule 3D_Income_The Cape'!BE55</f>
        <v>71933.789114962798</v>
      </c>
      <c r="BF55" s="665">
        <f>'Schedule 3B_Income_Eastern'!BF55+'Schedule 3C_Income_Western'!BF55+'Schedule 3D_Income_The Cape'!BF55</f>
        <v>68204.057778195143</v>
      </c>
      <c r="BG55" s="665">
        <f>'Schedule 3B_Income_Eastern'!BG55+'Schedule 3C_Income_Western'!BG55+'Schedule 3D_Income_The Cape'!BG55</f>
        <v>0</v>
      </c>
      <c r="BH55" s="665">
        <f>'Schedule 3B_Income_Eastern'!BH55+'Schedule 3C_Income_Western'!BH55+'Schedule 3D_Income_The Cape'!BH55</f>
        <v>208591.83009343146</v>
      </c>
      <c r="BI55" s="665">
        <f>'Schedule 3B_Income_Eastern'!BI55+'Schedule 3C_Income_Western'!BI55+'Schedule 3D_Income_The Cape'!BI55</f>
        <v>997912.73809143528</v>
      </c>
      <c r="BJ55" s="225">
        <v>32</v>
      </c>
      <c r="BK55" s="665">
        <f>'Schedule 3B_Income_Eastern'!BK55+'Schedule 3C_Income_Western'!BK55+'Schedule 3D_Income_The Cape'!BK55</f>
        <v>0</v>
      </c>
      <c r="BL55" s="665">
        <f>'Schedule 3B_Income_Eastern'!BL55+'Schedule 3C_Income_Western'!BL55+'Schedule 3D_Income_The Cape'!BL55</f>
        <v>0</v>
      </c>
      <c r="BM55" s="665">
        <f>'Schedule 3B_Income_Eastern'!BM55+'Schedule 3C_Income_Western'!BM55+'Schedule 3D_Income_The Cape'!BM55</f>
        <v>0</v>
      </c>
      <c r="BN55" s="665">
        <f>'Schedule 3B_Income_Eastern'!BN55+'Schedule 3C_Income_Western'!BN55+'Schedule 3D_Income_The Cape'!BN55</f>
        <v>0</v>
      </c>
      <c r="BO55" s="665">
        <f>'Schedule 3B_Income_Eastern'!BO55+'Schedule 3C_Income_Western'!BO55+'Schedule 3D_Income_The Cape'!BO55</f>
        <v>0</v>
      </c>
      <c r="BP55" s="665">
        <f>'Schedule 3B_Income_Eastern'!BP55+'Schedule 3C_Income_Western'!BP55+'Schedule 3D_Income_The Cape'!BP55</f>
        <v>0</v>
      </c>
      <c r="BQ55" s="665">
        <f>'Schedule 3B_Income_Eastern'!BQ55+'Schedule 3C_Income_Western'!BQ55+'Schedule 3D_Income_The Cape'!BQ55</f>
        <v>0</v>
      </c>
      <c r="BR55" s="665">
        <f>'Schedule 3B_Income_Eastern'!BR55+'Schedule 3C_Income_Western'!BR55+'Schedule 3D_Income_The Cape'!BR55</f>
        <v>0</v>
      </c>
      <c r="BS55" s="665">
        <f>'Schedule 3B_Income_Eastern'!BS55+'Schedule 3C_Income_Western'!BS55+'Schedule 3D_Income_The Cape'!BS55</f>
        <v>0</v>
      </c>
      <c r="BT55" s="665">
        <f>'Schedule 3B_Income_Eastern'!BT55+'Schedule 3C_Income_Western'!BT55+'Schedule 3D_Income_The Cape'!BT55</f>
        <v>0</v>
      </c>
      <c r="BU55" s="665">
        <f>'Schedule 3B_Income_Eastern'!BU55+'Schedule 3C_Income_Western'!BU55+'Schedule 3D_Income_The Cape'!BU55</f>
        <v>0</v>
      </c>
      <c r="BV55" s="225">
        <v>32</v>
      </c>
      <c r="BW55" s="665">
        <f>'Schedule 3B_Income_Eastern'!BW55+'Schedule 3C_Income_Western'!BW55+'Schedule 3D_Income_The Cape'!BW55</f>
        <v>183299.07186890952</v>
      </c>
      <c r="BX55" s="665">
        <f>'Schedule 3B_Income_Eastern'!BX55+'Schedule 3C_Income_Western'!BX55+'Schedule 3D_Income_The Cape'!BX55</f>
        <v>129415.12102362559</v>
      </c>
      <c r="BY55" s="665">
        <f>'Schedule 3B_Income_Eastern'!BY55+'Schedule 3C_Income_Western'!BY55+'Schedule 3D_Income_The Cape'!BY55</f>
        <v>219224.570926163</v>
      </c>
      <c r="BZ55" s="665">
        <f>'Schedule 3B_Income_Eastern'!BZ55+'Schedule 3C_Income_Western'!BZ55+'Schedule 3D_Income_The Cape'!BZ55</f>
        <v>0</v>
      </c>
      <c r="CA55" s="665">
        <f>'Schedule 3B_Income_Eastern'!CA55+'Schedule 3C_Income_Western'!CA55+'Schedule 3D_Income_The Cape'!CA55</f>
        <v>531938.76381869812</v>
      </c>
      <c r="CB55" s="665">
        <f>'Schedule 3B_Income_Eastern'!CB55+'Schedule 3C_Income_Western'!CB55+'Schedule 3D_Income_The Cape'!CB55</f>
        <v>127642.39575837521</v>
      </c>
      <c r="CC55" s="665">
        <f>'Schedule 3B_Income_Eastern'!CC55+'Schedule 3C_Income_Western'!CC55+'Schedule 3D_Income_The Cape'!CC55</f>
        <v>165609.73183745437</v>
      </c>
      <c r="CD55" s="665">
        <f>'Schedule 3B_Income_Eastern'!CD55+'Schedule 3C_Income_Western'!CD55+'Schedule 3D_Income_The Cape'!CD55</f>
        <v>157772.00867808337</v>
      </c>
      <c r="CE55" s="665">
        <f>'Schedule 3B_Income_Eastern'!CE55+'Schedule 3C_Income_Western'!CE55+'Schedule 3D_Income_The Cape'!CE55</f>
        <v>0</v>
      </c>
      <c r="CF55" s="665">
        <f>'Schedule 3B_Income_Eastern'!CF55+'Schedule 3C_Income_Western'!CF55+'Schedule 3D_Income_The Cape'!CF55</f>
        <v>451024.13627391297</v>
      </c>
      <c r="CG55" s="665">
        <f>'Schedule 3B_Income_Eastern'!CG55+'Schedule 3C_Income_Western'!CG55+'Schedule 3D_Income_The Cape'!CG55</f>
        <v>982962.90009261109</v>
      </c>
      <c r="CH55" s="225">
        <v>32</v>
      </c>
      <c r="CI55" s="665">
        <f>'Schedule 3B_Income_Eastern'!CI55+'Schedule 3C_Income_Western'!CI55+'Schedule 3D_Income_The Cape'!CI55</f>
        <v>10170436.104008541</v>
      </c>
      <c r="CJ55" s="665">
        <f>'Schedule 3B_Income_Eastern'!CJ55+'Schedule 3C_Income_Western'!CJ55+'Schedule 3D_Income_The Cape'!CJ55</f>
        <v>10311569.882417088</v>
      </c>
      <c r="CK55" s="665">
        <f>'Schedule 3B_Income_Eastern'!CK55+'Schedule 3C_Income_Western'!CK55+'Schedule 3D_Income_The Cape'!CK55</f>
        <v>10317743.290702177</v>
      </c>
      <c r="CL55" s="665">
        <f>'Schedule 3B_Income_Eastern'!CL55+'Schedule 3C_Income_Western'!CL55+'Schedule 3D_Income_The Cape'!CL55</f>
        <v>0</v>
      </c>
      <c r="CM55" s="424">
        <f t="shared" si="13"/>
        <v>30799749.27712781</v>
      </c>
      <c r="CN55" s="665">
        <f>'Schedule 3B_Income_Eastern'!CN55+'Schedule 3C_Income_Western'!CN55+'Schedule 3D_Income_The Cape'!CN55</f>
        <v>3198688.3026224645</v>
      </c>
      <c r="CO55" s="665">
        <f>'Schedule 3B_Income_Eastern'!CO55+'Schedule 3C_Income_Western'!CO55+'Schedule 3D_Income_The Cape'!CO55</f>
        <v>3227487.5324333357</v>
      </c>
      <c r="CP55" s="665">
        <f>'Schedule 3B_Income_Eastern'!CP55+'Schedule 3C_Income_Western'!CP55+'Schedule 3D_Income_The Cape'!CP55</f>
        <v>3831227.4246264244</v>
      </c>
      <c r="CQ55" s="665">
        <f>'Schedule 3B_Income_Eastern'!CQ55+'Schedule 3C_Income_Western'!CQ55+'Schedule 3D_Income_The Cape'!CQ55</f>
        <v>0</v>
      </c>
      <c r="CR55" s="424">
        <f t="shared" si="14"/>
        <v>10257403.259682225</v>
      </c>
      <c r="CS55" s="665">
        <f>'Schedule 3B_Income_Eastern'!CS55+'Schedule 3C_Income_Western'!CS55+'Schedule 3D_Income_The Cape'!CS55</f>
        <v>13369124.406631006</v>
      </c>
      <c r="CT55" s="665">
        <f>'Schedule 3B_Income_Eastern'!CT55+'Schedule 3C_Income_Western'!CT55+'Schedule 3D_Income_The Cape'!CT55</f>
        <v>13539057.414850425</v>
      </c>
      <c r="CU55" s="665">
        <f>'Schedule 3B_Income_Eastern'!CU55+'Schedule 3C_Income_Western'!CU55+'Schedule 3D_Income_The Cape'!CU55</f>
        <v>14148970.7153286</v>
      </c>
      <c r="CV55" s="665">
        <f>'Schedule 3B_Income_Eastern'!CV55+'Schedule 3C_Income_Western'!CV55+'Schedule 3D_Income_The Cape'!CV55</f>
        <v>0</v>
      </c>
      <c r="CW55" s="424">
        <f t="shared" si="15"/>
        <v>41057152.536810026</v>
      </c>
    </row>
    <row r="56" spans="1:101" ht="15.75" customHeight="1" x14ac:dyDescent="0.2">
      <c r="A56" s="85" t="s">
        <v>223</v>
      </c>
      <c r="B56" s="225">
        <v>33</v>
      </c>
      <c r="C56" s="665">
        <f>'Schedule 3B_Income_Eastern'!C56+'Schedule 3C_Income_Western'!C56+'Schedule 3D_Income_The Cape'!C56</f>
        <v>138194.2116411571</v>
      </c>
      <c r="D56" s="665">
        <f>'Schedule 3B_Income_Eastern'!D56+'Schedule 3C_Income_Western'!D56+'Schedule 3D_Income_The Cape'!D56</f>
        <v>81403.780904119383</v>
      </c>
      <c r="E56" s="665">
        <f>'Schedule 3B_Income_Eastern'!E56+'Schedule 3C_Income_Western'!E56+'Schedule 3D_Income_The Cape'!E56</f>
        <v>87841.259674854417</v>
      </c>
      <c r="F56" s="665">
        <f>'Schedule 3B_Income_Eastern'!F56+'Schedule 3C_Income_Western'!F56+'Schedule 3D_Income_The Cape'!F56</f>
        <v>0</v>
      </c>
      <c r="G56" s="665">
        <f>'Schedule 3B_Income_Eastern'!G56+'Schedule 3C_Income_Western'!G56+'Schedule 3D_Income_The Cape'!G56</f>
        <v>307439.25222013093</v>
      </c>
      <c r="H56" s="665">
        <f>'Schedule 3B_Income_Eastern'!H56+'Schedule 3C_Income_Western'!H56+'Schedule 3D_Income_The Cape'!H56</f>
        <v>330817.36455777998</v>
      </c>
      <c r="I56" s="665">
        <f>'Schedule 3B_Income_Eastern'!I56+'Schedule 3C_Income_Western'!I56+'Schedule 3D_Income_The Cape'!I56</f>
        <v>283653.87845384277</v>
      </c>
      <c r="J56" s="665">
        <f>'Schedule 3B_Income_Eastern'!J56+'Schedule 3C_Income_Western'!J56+'Schedule 3D_Income_The Cape'!J56</f>
        <v>267004.31558352575</v>
      </c>
      <c r="K56" s="665">
        <f>'Schedule 3B_Income_Eastern'!K56+'Schedule 3C_Income_Western'!K56+'Schedule 3D_Income_The Cape'!K56</f>
        <v>0</v>
      </c>
      <c r="L56" s="665">
        <f>'Schedule 3B_Income_Eastern'!L56+'Schedule 3C_Income_Western'!L56+'Schedule 3D_Income_The Cape'!L56</f>
        <v>881475.55859514861</v>
      </c>
      <c r="M56" s="665">
        <f>'Schedule 3B_Income_Eastern'!M56+'Schedule 3C_Income_Western'!M56+'Schedule 3D_Income_The Cape'!M56</f>
        <v>1188914.8108152794</v>
      </c>
      <c r="N56" s="225">
        <v>33</v>
      </c>
      <c r="O56" s="665">
        <f>'Schedule 3B_Income_Eastern'!O56+'Schedule 3C_Income_Western'!O56+'Schedule 3D_Income_The Cape'!O56</f>
        <v>99865.623350187598</v>
      </c>
      <c r="P56" s="665">
        <f>'Schedule 3B_Income_Eastern'!P56+'Schedule 3C_Income_Western'!P56+'Schedule 3D_Income_The Cape'!P56</f>
        <v>77946.361180837921</v>
      </c>
      <c r="Q56" s="665">
        <f>'Schedule 3B_Income_Eastern'!Q56+'Schedule 3C_Income_Western'!Q56+'Schedule 3D_Income_The Cape'!Q56</f>
        <v>80800.302046579178</v>
      </c>
      <c r="R56" s="665">
        <f>'Schedule 3B_Income_Eastern'!R56+'Schedule 3C_Income_Western'!R56+'Schedule 3D_Income_The Cape'!R56</f>
        <v>0</v>
      </c>
      <c r="S56" s="665">
        <f>'Schedule 3B_Income_Eastern'!S56+'Schedule 3C_Income_Western'!S56+'Schedule 3D_Income_The Cape'!S56</f>
        <v>258612.28657760471</v>
      </c>
      <c r="T56" s="665">
        <f>'Schedule 3B_Income_Eastern'!T56+'Schedule 3C_Income_Western'!T56+'Schedule 3D_Income_The Cape'!T56</f>
        <v>176263.47964363778</v>
      </c>
      <c r="U56" s="665">
        <f>'Schedule 3B_Income_Eastern'!U56+'Schedule 3C_Income_Western'!U56+'Schedule 3D_Income_The Cape'!U56</f>
        <v>227112.30740317045</v>
      </c>
      <c r="V56" s="665">
        <f>'Schedule 3B_Income_Eastern'!V56+'Schedule 3C_Income_Western'!V56+'Schedule 3D_Income_The Cape'!V56</f>
        <v>214093.41193516218</v>
      </c>
      <c r="W56" s="665">
        <f>'Schedule 3B_Income_Eastern'!W56+'Schedule 3C_Income_Western'!W56+'Schedule 3D_Income_The Cape'!W56</f>
        <v>0</v>
      </c>
      <c r="X56" s="665">
        <f>'Schedule 3B_Income_Eastern'!X56+'Schedule 3C_Income_Western'!X56+'Schedule 3D_Income_The Cape'!X56</f>
        <v>617469.19898197043</v>
      </c>
      <c r="Y56" s="665">
        <f>'Schedule 3B_Income_Eastern'!Y56+'Schedule 3C_Income_Western'!Y56+'Schedule 3D_Income_The Cape'!Y56</f>
        <v>876081.48555957514</v>
      </c>
      <c r="Z56" s="225">
        <v>33</v>
      </c>
      <c r="AA56" s="665">
        <f>'Schedule 3B_Income_Eastern'!AA56+'Schedule 3C_Income_Western'!AA56+'Schedule 3D_Income_The Cape'!AA56</f>
        <v>13415.240844984997</v>
      </c>
      <c r="AB56" s="665">
        <f>'Schedule 3B_Income_Eastern'!AB56+'Schedule 3C_Income_Western'!AB56+'Schedule 3D_Income_The Cape'!AB56</f>
        <v>7116.107265030525</v>
      </c>
      <c r="AC56" s="665">
        <f>'Schedule 3B_Income_Eastern'!AC56+'Schedule 3C_Income_Western'!AC56+'Schedule 3D_Income_The Cape'!AC56</f>
        <v>8072.6938023918519</v>
      </c>
      <c r="AD56" s="665">
        <f>'Schedule 3B_Income_Eastern'!AD56+'Schedule 3C_Income_Western'!AD56+'Schedule 3D_Income_The Cape'!AD56</f>
        <v>0</v>
      </c>
      <c r="AE56" s="665">
        <f>'Schedule 3B_Income_Eastern'!AE56+'Schedule 3C_Income_Western'!AE56+'Schedule 3D_Income_The Cape'!AE56</f>
        <v>28604.041912407374</v>
      </c>
      <c r="AF56" s="665">
        <f>'Schedule 3B_Income_Eastern'!AF56+'Schedule 3C_Income_Western'!AF56+'Schedule 3D_Income_The Cape'!AF56</f>
        <v>22744.475923457136</v>
      </c>
      <c r="AG56" s="665">
        <f>'Schedule 3B_Income_Eastern'!AG56+'Schedule 3C_Income_Western'!AG56+'Schedule 3D_Income_The Cape'!AG56</f>
        <v>16987.868969710773</v>
      </c>
      <c r="AH56" s="665">
        <f>'Schedule 3B_Income_Eastern'!AH56+'Schedule 3C_Income_Western'!AH56+'Schedule 3D_Income_The Cape'!AH56</f>
        <v>21832.636798493349</v>
      </c>
      <c r="AI56" s="665">
        <f>'Schedule 3B_Income_Eastern'!AI56+'Schedule 3C_Income_Western'!AI56+'Schedule 3D_Income_The Cape'!AI56</f>
        <v>0</v>
      </c>
      <c r="AJ56" s="665">
        <f>'Schedule 3B_Income_Eastern'!AJ56+'Schedule 3C_Income_Western'!AJ56+'Schedule 3D_Income_The Cape'!AJ56</f>
        <v>61564.981691661247</v>
      </c>
      <c r="AK56" s="665">
        <f>'Schedule 3B_Income_Eastern'!AK56+'Schedule 3C_Income_Western'!AK56+'Schedule 3D_Income_The Cape'!AK56</f>
        <v>90169.023604068614</v>
      </c>
      <c r="AL56" s="225">
        <v>33</v>
      </c>
      <c r="AM56" s="665">
        <f>'Schedule 3B_Income_Eastern'!AM56+'Schedule 3C_Income_Western'!AM56+'Schedule 3D_Income_The Cape'!AM56</f>
        <v>1498850.33007563</v>
      </c>
      <c r="AN56" s="665">
        <f>'Schedule 3B_Income_Eastern'!AN56+'Schedule 3C_Income_Western'!AN56+'Schedule 3D_Income_The Cape'!AN56</f>
        <v>1338947.2299402668</v>
      </c>
      <c r="AO56" s="665">
        <f>'Schedule 3B_Income_Eastern'!AO56+'Schedule 3C_Income_Western'!AO56+'Schedule 3D_Income_The Cape'!AO56</f>
        <v>1502415.8965704839</v>
      </c>
      <c r="AP56" s="665">
        <f>'Schedule 3B_Income_Eastern'!AP56+'Schedule 3C_Income_Western'!AP56+'Schedule 3D_Income_The Cape'!AP56</f>
        <v>0</v>
      </c>
      <c r="AQ56" s="665">
        <f>'Schedule 3B_Income_Eastern'!AQ56+'Schedule 3C_Income_Western'!AQ56+'Schedule 3D_Income_The Cape'!AQ56</f>
        <v>4340213.4565863805</v>
      </c>
      <c r="AR56" s="665">
        <f>'Schedule 3B_Income_Eastern'!AR56+'Schedule 3C_Income_Western'!AR56+'Schedule 3D_Income_The Cape'!AR56</f>
        <v>2858879.1382830911</v>
      </c>
      <c r="AS56" s="665">
        <f>'Schedule 3B_Income_Eastern'!AS56+'Schedule 3C_Income_Western'!AS56+'Schedule 3D_Income_The Cape'!AS56</f>
        <v>3287024.3941935925</v>
      </c>
      <c r="AT56" s="665">
        <f>'Schedule 3B_Income_Eastern'!AT56+'Schedule 3C_Income_Western'!AT56+'Schedule 3D_Income_The Cape'!AT56</f>
        <v>3443917.8172383239</v>
      </c>
      <c r="AU56" s="665">
        <f>'Schedule 3B_Income_Eastern'!AU56+'Schedule 3C_Income_Western'!AU56+'Schedule 3D_Income_The Cape'!AU56</f>
        <v>0</v>
      </c>
      <c r="AV56" s="665">
        <f>'Schedule 3B_Income_Eastern'!AV56+'Schedule 3C_Income_Western'!AV56+'Schedule 3D_Income_The Cape'!AV56</f>
        <v>9589821.3497150075</v>
      </c>
      <c r="AW56" s="665">
        <f>'Schedule 3B_Income_Eastern'!AW56+'Schedule 3C_Income_Western'!AW56+'Schedule 3D_Income_The Cape'!AW56</f>
        <v>13930034.806301389</v>
      </c>
      <c r="AX56" s="225">
        <v>33</v>
      </c>
      <c r="AY56" s="665">
        <f>'Schedule 3B_Income_Eastern'!AY56+'Schedule 3C_Income_Western'!AY56+'Schedule 3D_Income_The Cape'!AY56</f>
        <v>195901.84441029682</v>
      </c>
      <c r="AZ56" s="665">
        <f>'Schedule 3B_Income_Eastern'!AZ56+'Schedule 3C_Income_Western'!AZ56+'Schedule 3D_Income_The Cape'!AZ56</f>
        <v>175456.38006059366</v>
      </c>
      <c r="BA56" s="665">
        <f>'Schedule 3B_Income_Eastern'!BA56+'Schedule 3C_Income_Western'!BA56+'Schedule 3D_Income_The Cape'!BA56</f>
        <v>225375.43712254002</v>
      </c>
      <c r="BB56" s="665">
        <f>'Schedule 3B_Income_Eastern'!BB56+'Schedule 3C_Income_Western'!BB56+'Schedule 3D_Income_The Cape'!BB56</f>
        <v>0</v>
      </c>
      <c r="BC56" s="665">
        <f>'Schedule 3B_Income_Eastern'!BC56+'Schedule 3C_Income_Western'!BC56+'Schedule 3D_Income_The Cape'!BC56</f>
        <v>596733.66159343044</v>
      </c>
      <c r="BD56" s="665">
        <f>'Schedule 3B_Income_Eastern'!BD56+'Schedule 3C_Income_Western'!BD56+'Schedule 3D_Income_The Cape'!BD56</f>
        <v>462293.17147416522</v>
      </c>
      <c r="BE56" s="665">
        <f>'Schedule 3B_Income_Eastern'!BE56+'Schedule 3C_Income_Western'!BE56+'Schedule 3D_Income_The Cape'!BE56</f>
        <v>468793.23073759757</v>
      </c>
      <c r="BF56" s="665">
        <f>'Schedule 3B_Income_Eastern'!BF56+'Schedule 3C_Income_Western'!BF56+'Schedule 3D_Income_The Cape'!BF56</f>
        <v>668875.29552176816</v>
      </c>
      <c r="BG56" s="665">
        <f>'Schedule 3B_Income_Eastern'!BG56+'Schedule 3C_Income_Western'!BG56+'Schedule 3D_Income_The Cape'!BG56</f>
        <v>0</v>
      </c>
      <c r="BH56" s="665">
        <f>'Schedule 3B_Income_Eastern'!BH56+'Schedule 3C_Income_Western'!BH56+'Schedule 3D_Income_The Cape'!BH56</f>
        <v>1599961.697733531</v>
      </c>
      <c r="BI56" s="665">
        <f>'Schedule 3B_Income_Eastern'!BI56+'Schedule 3C_Income_Western'!BI56+'Schedule 3D_Income_The Cape'!BI56</f>
        <v>2196695.359326961</v>
      </c>
      <c r="BJ56" s="225">
        <v>33</v>
      </c>
      <c r="BK56" s="665">
        <f>'Schedule 3B_Income_Eastern'!BK56+'Schedule 3C_Income_Western'!BK56+'Schedule 3D_Income_The Cape'!BK56</f>
        <v>0</v>
      </c>
      <c r="BL56" s="665">
        <f>'Schedule 3B_Income_Eastern'!BL56+'Schedule 3C_Income_Western'!BL56+'Schedule 3D_Income_The Cape'!BL56</f>
        <v>0</v>
      </c>
      <c r="BM56" s="665">
        <f>'Schedule 3B_Income_Eastern'!BM56+'Schedule 3C_Income_Western'!BM56+'Schedule 3D_Income_The Cape'!BM56</f>
        <v>0</v>
      </c>
      <c r="BN56" s="665">
        <f>'Schedule 3B_Income_Eastern'!BN56+'Schedule 3C_Income_Western'!BN56+'Schedule 3D_Income_The Cape'!BN56</f>
        <v>0</v>
      </c>
      <c r="BO56" s="665">
        <f>'Schedule 3B_Income_Eastern'!BO56+'Schedule 3C_Income_Western'!BO56+'Schedule 3D_Income_The Cape'!BO56</f>
        <v>0</v>
      </c>
      <c r="BP56" s="665">
        <f>'Schedule 3B_Income_Eastern'!BP56+'Schedule 3C_Income_Western'!BP56+'Schedule 3D_Income_The Cape'!BP56</f>
        <v>0</v>
      </c>
      <c r="BQ56" s="665">
        <f>'Schedule 3B_Income_Eastern'!BQ56+'Schedule 3C_Income_Western'!BQ56+'Schedule 3D_Income_The Cape'!BQ56</f>
        <v>0</v>
      </c>
      <c r="BR56" s="665">
        <f>'Schedule 3B_Income_Eastern'!BR56+'Schedule 3C_Income_Western'!BR56+'Schedule 3D_Income_The Cape'!BR56</f>
        <v>0</v>
      </c>
      <c r="BS56" s="665">
        <f>'Schedule 3B_Income_Eastern'!BS56+'Schedule 3C_Income_Western'!BS56+'Schedule 3D_Income_The Cape'!BS56</f>
        <v>0</v>
      </c>
      <c r="BT56" s="665">
        <f>'Schedule 3B_Income_Eastern'!BT56+'Schedule 3C_Income_Western'!BT56+'Schedule 3D_Income_The Cape'!BT56</f>
        <v>0</v>
      </c>
      <c r="BU56" s="665">
        <f>'Schedule 3B_Income_Eastern'!BU56+'Schedule 3C_Income_Western'!BU56+'Schedule 3D_Income_The Cape'!BU56</f>
        <v>0</v>
      </c>
      <c r="BV56" s="225">
        <v>33</v>
      </c>
      <c r="BW56" s="665">
        <f>'Schedule 3B_Income_Eastern'!BW56+'Schedule 3C_Income_Western'!BW56+'Schedule 3D_Income_The Cape'!BW56</f>
        <v>19614.40011826222</v>
      </c>
      <c r="BX56" s="665">
        <f>'Schedule 3B_Income_Eastern'!BX56+'Schedule 3C_Income_Western'!BX56+'Schedule 3D_Income_The Cape'!BX56</f>
        <v>15628.531083044863</v>
      </c>
      <c r="BY56" s="665">
        <f>'Schedule 3B_Income_Eastern'!BY56+'Schedule 3C_Income_Western'!BY56+'Schedule 3D_Income_The Cape'!BY56</f>
        <v>16526.19132277451</v>
      </c>
      <c r="BZ56" s="665">
        <f>'Schedule 3B_Income_Eastern'!BZ56+'Schedule 3C_Income_Western'!BZ56+'Schedule 3D_Income_The Cape'!BZ56</f>
        <v>0</v>
      </c>
      <c r="CA56" s="665">
        <f>'Schedule 3B_Income_Eastern'!CA56+'Schedule 3C_Income_Western'!CA56+'Schedule 3D_Income_The Cape'!CA56</f>
        <v>51769.122524081591</v>
      </c>
      <c r="CB56" s="665">
        <f>'Schedule 3B_Income_Eastern'!CB56+'Schedule 3C_Income_Western'!CB56+'Schedule 3D_Income_The Cape'!CB56</f>
        <v>54632.2397509898</v>
      </c>
      <c r="CC56" s="665">
        <f>'Schedule 3B_Income_Eastern'!CC56+'Schedule 3C_Income_Western'!CC56+'Schedule 3D_Income_The Cape'!CC56</f>
        <v>97279.032533188845</v>
      </c>
      <c r="CD56" s="665">
        <f>'Schedule 3B_Income_Eastern'!CD56+'Schedule 3C_Income_Western'!CD56+'Schedule 3D_Income_The Cape'!CD56</f>
        <v>111666.00734234495</v>
      </c>
      <c r="CE56" s="665">
        <f>'Schedule 3B_Income_Eastern'!CE56+'Schedule 3C_Income_Western'!CE56+'Schedule 3D_Income_The Cape'!CE56</f>
        <v>0</v>
      </c>
      <c r="CF56" s="665">
        <f>'Schedule 3B_Income_Eastern'!CF56+'Schedule 3C_Income_Western'!CF56+'Schedule 3D_Income_The Cape'!CF56</f>
        <v>263577.27962652355</v>
      </c>
      <c r="CG56" s="665">
        <f>'Schedule 3B_Income_Eastern'!CG56+'Schedule 3C_Income_Western'!CG56+'Schedule 3D_Income_The Cape'!CG56</f>
        <v>315346.40215060516</v>
      </c>
      <c r="CH56" s="225">
        <v>33</v>
      </c>
      <c r="CI56" s="665">
        <f>'Schedule 3B_Income_Eastern'!CI56+'Schedule 3C_Income_Western'!CI56+'Schedule 3D_Income_The Cape'!CI56</f>
        <v>1965841.6504405187</v>
      </c>
      <c r="CJ56" s="665">
        <f>'Schedule 3B_Income_Eastern'!CJ56+'Schedule 3C_Income_Western'!CJ56+'Schedule 3D_Income_The Cape'!CJ56</f>
        <v>1696498.3904338933</v>
      </c>
      <c r="CK56" s="665">
        <f>'Schedule 3B_Income_Eastern'!CK56+'Schedule 3C_Income_Western'!CK56+'Schedule 3D_Income_The Cape'!CK56</f>
        <v>1921031.7805396239</v>
      </c>
      <c r="CL56" s="665">
        <f>'Schedule 3B_Income_Eastern'!CL56+'Schedule 3C_Income_Western'!CL56+'Schedule 3D_Income_The Cape'!CL56</f>
        <v>0</v>
      </c>
      <c r="CM56" s="424">
        <f t="shared" si="13"/>
        <v>5583371.8214140367</v>
      </c>
      <c r="CN56" s="665">
        <f>'Schedule 3B_Income_Eastern'!CN56+'Schedule 3C_Income_Western'!CN56+'Schedule 3D_Income_The Cape'!CN56</f>
        <v>3905629.869633121</v>
      </c>
      <c r="CO56" s="665">
        <f>'Schedule 3B_Income_Eastern'!CO56+'Schedule 3C_Income_Western'!CO56+'Schedule 3D_Income_The Cape'!CO56</f>
        <v>4380850.7122911038</v>
      </c>
      <c r="CP56" s="665">
        <f>'Schedule 3B_Income_Eastern'!CP56+'Schedule 3C_Income_Western'!CP56+'Schedule 3D_Income_The Cape'!CP56</f>
        <v>4727389.4844196178</v>
      </c>
      <c r="CQ56" s="665">
        <f>'Schedule 3B_Income_Eastern'!CQ56+'Schedule 3C_Income_Western'!CQ56+'Schedule 3D_Income_The Cape'!CQ56</f>
        <v>0</v>
      </c>
      <c r="CR56" s="424">
        <f t="shared" si="14"/>
        <v>13013870.066343842</v>
      </c>
      <c r="CS56" s="665">
        <f>'Schedule 3B_Income_Eastern'!CS56+'Schedule 3C_Income_Western'!CS56+'Schedule 3D_Income_The Cape'!CS56</f>
        <v>5871471.5200736402</v>
      </c>
      <c r="CT56" s="665">
        <f>'Schedule 3B_Income_Eastern'!CT56+'Schedule 3C_Income_Western'!CT56+'Schedule 3D_Income_The Cape'!CT56</f>
        <v>6077349.1027249973</v>
      </c>
      <c r="CU56" s="665">
        <f>'Schedule 3B_Income_Eastern'!CU56+'Schedule 3C_Income_Western'!CU56+'Schedule 3D_Income_The Cape'!CU56</f>
        <v>6648421.2649592422</v>
      </c>
      <c r="CV56" s="665">
        <f>'Schedule 3B_Income_Eastern'!CV56+'Schedule 3C_Income_Western'!CV56+'Schedule 3D_Income_The Cape'!CV56</f>
        <v>0</v>
      </c>
      <c r="CW56" s="424">
        <f t="shared" si="15"/>
        <v>18597241.887757879</v>
      </c>
    </row>
    <row r="57" spans="1:101" ht="15.75" customHeight="1" x14ac:dyDescent="0.2">
      <c r="A57" s="85" t="s">
        <v>213</v>
      </c>
      <c r="B57" s="225">
        <v>34</v>
      </c>
      <c r="C57" s="665">
        <f>'Schedule 3B_Income_Eastern'!C57+'Schedule 3C_Income_Western'!C57+'Schedule 3D_Income_The Cape'!C57</f>
        <v>0</v>
      </c>
      <c r="D57" s="665">
        <f>'Schedule 3B_Income_Eastern'!D57+'Schedule 3C_Income_Western'!D57+'Schedule 3D_Income_The Cape'!D57</f>
        <v>4.1704810421281922</v>
      </c>
      <c r="E57" s="665">
        <f>'Schedule 3B_Income_Eastern'!E57+'Schedule 3C_Income_Western'!E57+'Schedule 3D_Income_The Cape'!E57</f>
        <v>4.0350588975498818</v>
      </c>
      <c r="F57" s="665">
        <f>'Schedule 3B_Income_Eastern'!F57+'Schedule 3C_Income_Western'!F57+'Schedule 3D_Income_The Cape'!F57</f>
        <v>0</v>
      </c>
      <c r="G57" s="665">
        <f>'Schedule 3B_Income_Eastern'!G57+'Schedule 3C_Income_Western'!G57+'Schedule 3D_Income_The Cape'!G57</f>
        <v>8.2055399396780739</v>
      </c>
      <c r="H57" s="665">
        <f>'Schedule 3B_Income_Eastern'!H57+'Schedule 3C_Income_Western'!H57+'Schedule 3D_Income_The Cape'!H57</f>
        <v>256.61973570894179</v>
      </c>
      <c r="I57" s="665">
        <f>'Schedule 3B_Income_Eastern'!I57+'Schedule 3C_Income_Western'!I57+'Schedule 3D_Income_The Cape'!I57</f>
        <v>30.952888856149997</v>
      </c>
      <c r="J57" s="665">
        <f>'Schedule 3B_Income_Eastern'!J57+'Schedule 3C_Income_Western'!J57+'Schedule 3D_Income_The Cape'!J57</f>
        <v>49.476527647788558</v>
      </c>
      <c r="K57" s="665">
        <f>'Schedule 3B_Income_Eastern'!K57+'Schedule 3C_Income_Western'!K57+'Schedule 3D_Income_The Cape'!K57</f>
        <v>0</v>
      </c>
      <c r="L57" s="665">
        <f>'Schedule 3B_Income_Eastern'!L57+'Schedule 3C_Income_Western'!L57+'Schedule 3D_Income_The Cape'!L57</f>
        <v>337.04915221288036</v>
      </c>
      <c r="M57" s="665">
        <f>'Schedule 3B_Income_Eastern'!M57+'Schedule 3C_Income_Western'!M57+'Schedule 3D_Income_The Cape'!M57</f>
        <v>345.25469215255845</v>
      </c>
      <c r="N57" s="225">
        <v>34</v>
      </c>
      <c r="O57" s="665">
        <f>'Schedule 3B_Income_Eastern'!O57+'Schedule 3C_Income_Western'!O57+'Schedule 3D_Income_The Cape'!O57</f>
        <v>0</v>
      </c>
      <c r="P57" s="665">
        <f>'Schedule 3B_Income_Eastern'!P57+'Schedule 3C_Income_Western'!P57+'Schedule 3D_Income_The Cape'!P57</f>
        <v>0</v>
      </c>
      <c r="Q57" s="665">
        <f>'Schedule 3B_Income_Eastern'!Q57+'Schedule 3C_Income_Western'!Q57+'Schedule 3D_Income_The Cape'!Q57</f>
        <v>5.7959012628247928</v>
      </c>
      <c r="R57" s="665">
        <f>'Schedule 3B_Income_Eastern'!R57+'Schedule 3C_Income_Western'!R57+'Schedule 3D_Income_The Cape'!R57</f>
        <v>0</v>
      </c>
      <c r="S57" s="665">
        <f>'Schedule 3B_Income_Eastern'!S57+'Schedule 3C_Income_Western'!S57+'Schedule 3D_Income_The Cape'!S57</f>
        <v>5.7959012628247928</v>
      </c>
      <c r="T57" s="665">
        <f>'Schedule 3B_Income_Eastern'!T57+'Schedule 3C_Income_Western'!T57+'Schedule 3D_Income_The Cape'!T57</f>
        <v>0</v>
      </c>
      <c r="U57" s="665">
        <f>'Schedule 3B_Income_Eastern'!U57+'Schedule 3C_Income_Western'!U57+'Schedule 3D_Income_The Cape'!U57</f>
        <v>0</v>
      </c>
      <c r="V57" s="665">
        <f>'Schedule 3B_Income_Eastern'!V57+'Schedule 3C_Income_Western'!V57+'Schedule 3D_Income_The Cape'!V57</f>
        <v>19.251070888661374</v>
      </c>
      <c r="W57" s="665">
        <f>'Schedule 3B_Income_Eastern'!W57+'Schedule 3C_Income_Western'!W57+'Schedule 3D_Income_The Cape'!W57</f>
        <v>0</v>
      </c>
      <c r="X57" s="665">
        <f>'Schedule 3B_Income_Eastern'!X57+'Schedule 3C_Income_Western'!X57+'Schedule 3D_Income_The Cape'!X57</f>
        <v>19.251070888661374</v>
      </c>
      <c r="Y57" s="665">
        <f>'Schedule 3B_Income_Eastern'!Y57+'Schedule 3C_Income_Western'!Y57+'Schedule 3D_Income_The Cape'!Y57</f>
        <v>25.046972151486166</v>
      </c>
      <c r="Z57" s="225">
        <v>34</v>
      </c>
      <c r="AA57" s="665">
        <f>'Schedule 3B_Income_Eastern'!AA57+'Schedule 3C_Income_Western'!AA57+'Schedule 3D_Income_The Cape'!AA57</f>
        <v>0</v>
      </c>
      <c r="AB57" s="665">
        <f>'Schedule 3B_Income_Eastern'!AB57+'Schedule 3C_Income_Western'!AB57+'Schedule 3D_Income_The Cape'!AB57</f>
        <v>0</v>
      </c>
      <c r="AC57" s="665">
        <f>'Schedule 3B_Income_Eastern'!AC57+'Schedule 3C_Income_Western'!AC57+'Schedule 3D_Income_The Cape'!AC57</f>
        <v>4.2527110258813368</v>
      </c>
      <c r="AD57" s="665">
        <f>'Schedule 3B_Income_Eastern'!AD57+'Schedule 3C_Income_Western'!AD57+'Schedule 3D_Income_The Cape'!AD57</f>
        <v>0</v>
      </c>
      <c r="AE57" s="665">
        <f>'Schedule 3B_Income_Eastern'!AE57+'Schedule 3C_Income_Western'!AE57+'Schedule 3D_Income_The Cape'!AE57</f>
        <v>4.2527110258813368</v>
      </c>
      <c r="AF57" s="665">
        <f>'Schedule 3B_Income_Eastern'!AF57+'Schedule 3C_Income_Western'!AF57+'Schedule 3D_Income_The Cape'!AF57</f>
        <v>0</v>
      </c>
      <c r="AG57" s="665">
        <f>'Schedule 3B_Income_Eastern'!AG57+'Schedule 3C_Income_Western'!AG57+'Schedule 3D_Income_The Cape'!AG57</f>
        <v>0</v>
      </c>
      <c r="AH57" s="665">
        <f>'Schedule 3B_Income_Eastern'!AH57+'Schedule 3C_Income_Western'!AH57+'Schedule 3D_Income_The Cape'!AH57</f>
        <v>14.125377375203813</v>
      </c>
      <c r="AI57" s="665">
        <f>'Schedule 3B_Income_Eastern'!AI57+'Schedule 3C_Income_Western'!AI57+'Schedule 3D_Income_The Cape'!AI57</f>
        <v>0</v>
      </c>
      <c r="AJ57" s="665">
        <f>'Schedule 3B_Income_Eastern'!AJ57+'Schedule 3C_Income_Western'!AJ57+'Schedule 3D_Income_The Cape'!AJ57</f>
        <v>14.125377375203813</v>
      </c>
      <c r="AK57" s="665">
        <f>'Schedule 3B_Income_Eastern'!AK57+'Schedule 3C_Income_Western'!AK57+'Schedule 3D_Income_The Cape'!AK57</f>
        <v>18.378088401085151</v>
      </c>
      <c r="AL57" s="225">
        <v>34</v>
      </c>
      <c r="AM57" s="665">
        <f>'Schedule 3B_Income_Eastern'!AM57+'Schedule 3C_Income_Western'!AM57+'Schedule 3D_Income_The Cape'!AM57</f>
        <v>45.893796664735142</v>
      </c>
      <c r="AN57" s="665">
        <f>'Schedule 3B_Income_Eastern'!AN57+'Schedule 3C_Income_Western'!AN57+'Schedule 3D_Income_The Cape'!AN57</f>
        <v>75.43236453422557</v>
      </c>
      <c r="AO57" s="665">
        <f>'Schedule 3B_Income_Eastern'!AO57+'Schedule 3C_Income_Western'!AO57+'Schedule 3D_Income_The Cape'!AO57</f>
        <v>16.689313456809522</v>
      </c>
      <c r="AP57" s="665">
        <f>'Schedule 3B_Income_Eastern'!AP57+'Schedule 3C_Income_Western'!AP57+'Schedule 3D_Income_The Cape'!AP57</f>
        <v>0</v>
      </c>
      <c r="AQ57" s="665">
        <f>'Schedule 3B_Income_Eastern'!AQ57+'Schedule 3C_Income_Western'!AQ57+'Schedule 3D_Income_The Cape'!AQ57</f>
        <v>138.01547465577022</v>
      </c>
      <c r="AR57" s="665">
        <f>'Schedule 3B_Income_Eastern'!AR57+'Schedule 3C_Income_Western'!AR57+'Schedule 3D_Income_The Cape'!AR57</f>
        <v>1086.7839776051678</v>
      </c>
      <c r="AS57" s="665">
        <f>'Schedule 3B_Income_Eastern'!AS57+'Schedule 3C_Income_Western'!AS57+'Schedule 3D_Income_The Cape'!AS57</f>
        <v>318.6685663088636</v>
      </c>
      <c r="AT57" s="665">
        <f>'Schedule 3B_Income_Eastern'!AT57+'Schedule 3C_Income_Western'!AT57+'Schedule 3D_Income_The Cape'!AT57</f>
        <v>140.1511703771688</v>
      </c>
      <c r="AU57" s="665">
        <f>'Schedule 3B_Income_Eastern'!AU57+'Schedule 3C_Income_Western'!AU57+'Schedule 3D_Income_The Cape'!AU57</f>
        <v>0</v>
      </c>
      <c r="AV57" s="665">
        <f>'Schedule 3B_Income_Eastern'!AV57+'Schedule 3C_Income_Western'!AV57+'Schedule 3D_Income_The Cape'!AV57</f>
        <v>1545.6037142912</v>
      </c>
      <c r="AW57" s="665">
        <f>'Schedule 3B_Income_Eastern'!AW57+'Schedule 3C_Income_Western'!AW57+'Schedule 3D_Income_The Cape'!AW57</f>
        <v>1683.6191889469706</v>
      </c>
      <c r="AX57" s="225">
        <v>34</v>
      </c>
      <c r="AY57" s="665">
        <f>'Schedule 3B_Income_Eastern'!AY57+'Schedule 3C_Income_Western'!AY57+'Schedule 3D_Income_The Cape'!AY57</f>
        <v>0</v>
      </c>
      <c r="AZ57" s="665">
        <f>'Schedule 3B_Income_Eastern'!AZ57+'Schedule 3C_Income_Western'!AZ57+'Schedule 3D_Income_The Cape'!AZ57</f>
        <v>0</v>
      </c>
      <c r="BA57" s="665">
        <f>'Schedule 3B_Income_Eastern'!BA57+'Schedule 3C_Income_Western'!BA57+'Schedule 3D_Income_The Cape'!BA57</f>
        <v>0</v>
      </c>
      <c r="BB57" s="665">
        <f>'Schedule 3B_Income_Eastern'!BB57+'Schedule 3C_Income_Western'!BB57+'Schedule 3D_Income_The Cape'!BB57</f>
        <v>0</v>
      </c>
      <c r="BC57" s="665">
        <f>'Schedule 3B_Income_Eastern'!BC57+'Schedule 3C_Income_Western'!BC57+'Schedule 3D_Income_The Cape'!BC57</f>
        <v>0</v>
      </c>
      <c r="BD57" s="665">
        <f>'Schedule 3B_Income_Eastern'!BD57+'Schedule 3C_Income_Western'!BD57+'Schedule 3D_Income_The Cape'!BD57</f>
        <v>0</v>
      </c>
      <c r="BE57" s="665">
        <f>'Schedule 3B_Income_Eastern'!BE57+'Schedule 3C_Income_Western'!BE57+'Schedule 3D_Income_The Cape'!BE57</f>
        <v>0</v>
      </c>
      <c r="BF57" s="665">
        <f>'Schedule 3B_Income_Eastern'!BF57+'Schedule 3C_Income_Western'!BF57+'Schedule 3D_Income_The Cape'!BF57</f>
        <v>0</v>
      </c>
      <c r="BG57" s="665">
        <f>'Schedule 3B_Income_Eastern'!BG57+'Schedule 3C_Income_Western'!BG57+'Schedule 3D_Income_The Cape'!BG57</f>
        <v>0</v>
      </c>
      <c r="BH57" s="665">
        <f>'Schedule 3B_Income_Eastern'!BH57+'Schedule 3C_Income_Western'!BH57+'Schedule 3D_Income_The Cape'!BH57</f>
        <v>0</v>
      </c>
      <c r="BI57" s="665">
        <f>'Schedule 3B_Income_Eastern'!BI57+'Schedule 3C_Income_Western'!BI57+'Schedule 3D_Income_The Cape'!BI57</f>
        <v>0</v>
      </c>
      <c r="BJ57" s="225">
        <v>34</v>
      </c>
      <c r="BK57" s="665">
        <f>'Schedule 3B_Income_Eastern'!BK57+'Schedule 3C_Income_Western'!BK57+'Schedule 3D_Income_The Cape'!BK57</f>
        <v>0</v>
      </c>
      <c r="BL57" s="665">
        <f>'Schedule 3B_Income_Eastern'!BL57+'Schedule 3C_Income_Western'!BL57+'Schedule 3D_Income_The Cape'!BL57</f>
        <v>0</v>
      </c>
      <c r="BM57" s="665">
        <f>'Schedule 3B_Income_Eastern'!BM57+'Schedule 3C_Income_Western'!BM57+'Schedule 3D_Income_The Cape'!BM57</f>
        <v>0</v>
      </c>
      <c r="BN57" s="665">
        <f>'Schedule 3B_Income_Eastern'!BN57+'Schedule 3C_Income_Western'!BN57+'Schedule 3D_Income_The Cape'!BN57</f>
        <v>0</v>
      </c>
      <c r="BO57" s="665">
        <f>'Schedule 3B_Income_Eastern'!BO57+'Schedule 3C_Income_Western'!BO57+'Schedule 3D_Income_The Cape'!BO57</f>
        <v>0</v>
      </c>
      <c r="BP57" s="665">
        <f>'Schedule 3B_Income_Eastern'!BP57+'Schedule 3C_Income_Western'!BP57+'Schedule 3D_Income_The Cape'!BP57</f>
        <v>0</v>
      </c>
      <c r="BQ57" s="665">
        <f>'Schedule 3B_Income_Eastern'!BQ57+'Schedule 3C_Income_Western'!BQ57+'Schedule 3D_Income_The Cape'!BQ57</f>
        <v>0</v>
      </c>
      <c r="BR57" s="665">
        <f>'Schedule 3B_Income_Eastern'!BR57+'Schedule 3C_Income_Western'!BR57+'Schedule 3D_Income_The Cape'!BR57</f>
        <v>0</v>
      </c>
      <c r="BS57" s="665">
        <f>'Schedule 3B_Income_Eastern'!BS57+'Schedule 3C_Income_Western'!BS57+'Schedule 3D_Income_The Cape'!BS57</f>
        <v>0</v>
      </c>
      <c r="BT57" s="665">
        <f>'Schedule 3B_Income_Eastern'!BT57+'Schedule 3C_Income_Western'!BT57+'Schedule 3D_Income_The Cape'!BT57</f>
        <v>0</v>
      </c>
      <c r="BU57" s="665">
        <f>'Schedule 3B_Income_Eastern'!BU57+'Schedule 3C_Income_Western'!BU57+'Schedule 3D_Income_The Cape'!BU57</f>
        <v>0</v>
      </c>
      <c r="BV57" s="225">
        <v>34</v>
      </c>
      <c r="BW57" s="665">
        <f>'Schedule 3B_Income_Eastern'!BW57+'Schedule 3C_Income_Western'!BW57+'Schedule 3D_Income_The Cape'!BW57</f>
        <v>0</v>
      </c>
      <c r="BX57" s="665">
        <f>'Schedule 3B_Income_Eastern'!BX57+'Schedule 3C_Income_Western'!BX57+'Schedule 3D_Income_The Cape'!BX57</f>
        <v>0</v>
      </c>
      <c r="BY57" s="665">
        <f>'Schedule 3B_Income_Eastern'!BY57+'Schedule 3C_Income_Western'!BY57+'Schedule 3D_Income_The Cape'!BY57</f>
        <v>0</v>
      </c>
      <c r="BZ57" s="665">
        <f>'Schedule 3B_Income_Eastern'!BZ57+'Schedule 3C_Income_Western'!BZ57+'Schedule 3D_Income_The Cape'!BZ57</f>
        <v>0</v>
      </c>
      <c r="CA57" s="665">
        <f>'Schedule 3B_Income_Eastern'!CA57+'Schedule 3C_Income_Western'!CA57+'Schedule 3D_Income_The Cape'!CA57</f>
        <v>0</v>
      </c>
      <c r="CB57" s="665">
        <f>'Schedule 3B_Income_Eastern'!CB57+'Schedule 3C_Income_Western'!CB57+'Schedule 3D_Income_The Cape'!CB57</f>
        <v>6001.2318237287691</v>
      </c>
      <c r="CC57" s="665">
        <f>'Schedule 3B_Income_Eastern'!CC57+'Schedule 3C_Income_Western'!CC57+'Schedule 3D_Income_The Cape'!CC57</f>
        <v>0</v>
      </c>
      <c r="CD57" s="665">
        <f>'Schedule 3B_Income_Eastern'!CD57+'Schedule 3C_Income_Western'!CD57+'Schedule 3D_Income_The Cape'!CD57</f>
        <v>0</v>
      </c>
      <c r="CE57" s="665">
        <f>'Schedule 3B_Income_Eastern'!CE57+'Schedule 3C_Income_Western'!CE57+'Schedule 3D_Income_The Cape'!CE57</f>
        <v>0</v>
      </c>
      <c r="CF57" s="665">
        <f>'Schedule 3B_Income_Eastern'!CF57+'Schedule 3C_Income_Western'!CF57+'Schedule 3D_Income_The Cape'!CF57</f>
        <v>6001.2318237287691</v>
      </c>
      <c r="CG57" s="665">
        <f>'Schedule 3B_Income_Eastern'!CG57+'Schedule 3C_Income_Western'!CG57+'Schedule 3D_Income_The Cape'!CG57</f>
        <v>6001.2318237287691</v>
      </c>
      <c r="CH57" s="225">
        <v>34</v>
      </c>
      <c r="CI57" s="665">
        <f>'Schedule 3B_Income_Eastern'!CI57+'Schedule 3C_Income_Western'!CI57+'Schedule 3D_Income_The Cape'!CI57</f>
        <v>45.893796664735142</v>
      </c>
      <c r="CJ57" s="665">
        <f>'Schedule 3B_Income_Eastern'!CJ57+'Schedule 3C_Income_Western'!CJ57+'Schedule 3D_Income_The Cape'!CJ57</f>
        <v>79.602845576353772</v>
      </c>
      <c r="CK57" s="665">
        <f>'Schedule 3B_Income_Eastern'!CK57+'Schedule 3C_Income_Western'!CK57+'Schedule 3D_Income_The Cape'!CK57</f>
        <v>30.772984643065534</v>
      </c>
      <c r="CL57" s="665">
        <f>'Schedule 3B_Income_Eastern'!CL57+'Schedule 3C_Income_Western'!CL57+'Schedule 3D_Income_The Cape'!CL57</f>
        <v>0</v>
      </c>
      <c r="CM57" s="424">
        <f t="shared" si="13"/>
        <v>156.26962688415446</v>
      </c>
      <c r="CN57" s="665">
        <f>'Schedule 3B_Income_Eastern'!CN57+'Schedule 3C_Income_Western'!CN57+'Schedule 3D_Income_The Cape'!CN57</f>
        <v>7344.6355370428792</v>
      </c>
      <c r="CO57" s="665">
        <f>'Schedule 3B_Income_Eastern'!CO57+'Schedule 3C_Income_Western'!CO57+'Schedule 3D_Income_The Cape'!CO57</f>
        <v>349.62145516501357</v>
      </c>
      <c r="CP57" s="665">
        <f>'Schedule 3B_Income_Eastern'!CP57+'Schedule 3C_Income_Western'!CP57+'Schedule 3D_Income_The Cape'!CP57</f>
        <v>223.00414628882254</v>
      </c>
      <c r="CQ57" s="665">
        <f>'Schedule 3B_Income_Eastern'!CQ57+'Schedule 3C_Income_Western'!CQ57+'Schedule 3D_Income_The Cape'!CQ57</f>
        <v>0</v>
      </c>
      <c r="CR57" s="424">
        <f t="shared" si="14"/>
        <v>7917.2611384967149</v>
      </c>
      <c r="CS57" s="665">
        <f>'Schedule 3B_Income_Eastern'!CS57+'Schedule 3C_Income_Western'!CS57+'Schedule 3D_Income_The Cape'!CS57</f>
        <v>7390.5293337076146</v>
      </c>
      <c r="CT57" s="665">
        <f>'Schedule 3B_Income_Eastern'!CT57+'Schedule 3C_Income_Western'!CT57+'Schedule 3D_Income_The Cape'!CT57</f>
        <v>429.22430074136741</v>
      </c>
      <c r="CU57" s="665">
        <f>'Schedule 3B_Income_Eastern'!CU57+'Schedule 3C_Income_Western'!CU57+'Schedule 3D_Income_The Cape'!CU57</f>
        <v>253.77713093188805</v>
      </c>
      <c r="CV57" s="665">
        <f>'Schedule 3B_Income_Eastern'!CV57+'Schedule 3C_Income_Western'!CV57+'Schedule 3D_Income_The Cape'!CV57</f>
        <v>0</v>
      </c>
      <c r="CW57" s="424">
        <f t="shared" si="15"/>
        <v>8073.5307653808695</v>
      </c>
    </row>
    <row r="58" spans="1:101" ht="15.75" customHeight="1" x14ac:dyDescent="0.2">
      <c r="A58" s="85" t="s">
        <v>289</v>
      </c>
      <c r="B58" s="225">
        <v>35</v>
      </c>
      <c r="C58" s="665">
        <f>'Schedule 3B_Income_Eastern'!C58+'Schedule 3C_Income_Western'!C58+'Schedule 3D_Income_The Cape'!C58</f>
        <v>47194.102713196735</v>
      </c>
      <c r="D58" s="665">
        <f>'Schedule 3B_Income_Eastern'!D58+'Schedule 3C_Income_Western'!D58+'Schedule 3D_Income_The Cape'!D58</f>
        <v>34691.982603153367</v>
      </c>
      <c r="E58" s="665">
        <f>'Schedule 3B_Income_Eastern'!E58+'Schedule 3C_Income_Western'!E58+'Schedule 3D_Income_The Cape'!E58</f>
        <v>30351.400351790922</v>
      </c>
      <c r="F58" s="665">
        <f>'Schedule 3B_Income_Eastern'!F58+'Schedule 3C_Income_Western'!F58+'Schedule 3D_Income_The Cape'!F58</f>
        <v>0</v>
      </c>
      <c r="G58" s="665">
        <f>'Schedule 3B_Income_Eastern'!G58+'Schedule 3C_Income_Western'!G58+'Schedule 3D_Income_The Cape'!G58</f>
        <v>112237.48566814102</v>
      </c>
      <c r="H58" s="665">
        <f>'Schedule 3B_Income_Eastern'!H58+'Schedule 3C_Income_Western'!H58+'Schedule 3D_Income_The Cape'!H58</f>
        <v>196558.02228680317</v>
      </c>
      <c r="I58" s="665">
        <f>'Schedule 3B_Income_Eastern'!I58+'Schedule 3C_Income_Western'!I58+'Schedule 3D_Income_The Cape'!I58</f>
        <v>144363.35129038675</v>
      </c>
      <c r="J58" s="665">
        <f>'Schedule 3B_Income_Eastern'!J58+'Schedule 3C_Income_Western'!J58+'Schedule 3D_Income_The Cape'!J58</f>
        <v>126410.09964820888</v>
      </c>
      <c r="K58" s="665">
        <f>'Schedule 3B_Income_Eastern'!K58+'Schedule 3C_Income_Western'!K58+'Schedule 3D_Income_The Cape'!K58</f>
        <v>0</v>
      </c>
      <c r="L58" s="665">
        <f>'Schedule 3B_Income_Eastern'!L58+'Schedule 3C_Income_Western'!L58+'Schedule 3D_Income_The Cape'!L58</f>
        <v>467331.47322539886</v>
      </c>
      <c r="M58" s="665">
        <f>'Schedule 3B_Income_Eastern'!M58+'Schedule 3C_Income_Western'!M58+'Schedule 3D_Income_The Cape'!M58</f>
        <v>579568.95889353985</v>
      </c>
      <c r="N58" s="225">
        <v>35</v>
      </c>
      <c r="O58" s="665">
        <f>'Schedule 3B_Income_Eastern'!O58+'Schedule 3C_Income_Western'!O58+'Schedule 3D_Income_The Cape'!O58</f>
        <v>72895.859590516862</v>
      </c>
      <c r="P58" s="665">
        <f>'Schedule 3B_Income_Eastern'!P58+'Schedule 3C_Income_Western'!P58+'Schedule 3D_Income_The Cape'!P58</f>
        <v>68056.71657533868</v>
      </c>
      <c r="Q58" s="665">
        <f>'Schedule 3B_Income_Eastern'!Q58+'Schedule 3C_Income_Western'!Q58+'Schedule 3D_Income_The Cape'!Q58</f>
        <v>67764.300178967344</v>
      </c>
      <c r="R58" s="665">
        <f>'Schedule 3B_Income_Eastern'!R58+'Schedule 3C_Income_Western'!R58+'Schedule 3D_Income_The Cape'!R58</f>
        <v>0</v>
      </c>
      <c r="S58" s="665">
        <f>'Schedule 3B_Income_Eastern'!S58+'Schedule 3C_Income_Western'!S58+'Schedule 3D_Income_The Cape'!S58</f>
        <v>208716.87634482293</v>
      </c>
      <c r="T58" s="665">
        <f>'Schedule 3B_Income_Eastern'!T58+'Schedule 3C_Income_Western'!T58+'Schedule 3D_Income_The Cape'!T58</f>
        <v>303602.89040948177</v>
      </c>
      <c r="U58" s="665">
        <f>'Schedule 3B_Income_Eastern'!U58+'Schedule 3C_Income_Western'!U58+'Schedule 3D_Income_The Cape'!U58</f>
        <v>283324.02484178403</v>
      </c>
      <c r="V58" s="665">
        <f>'Schedule 3B_Income_Eastern'!V58+'Schedule 3C_Income_Western'!V58+'Schedule 3D_Income_The Cape'!V58</f>
        <v>282147.86303476058</v>
      </c>
      <c r="W58" s="665">
        <f>'Schedule 3B_Income_Eastern'!W58+'Schedule 3C_Income_Western'!W58+'Schedule 3D_Income_The Cape'!W58</f>
        <v>0</v>
      </c>
      <c r="X58" s="665">
        <f>'Schedule 3B_Income_Eastern'!X58+'Schedule 3C_Income_Western'!X58+'Schedule 3D_Income_The Cape'!X58</f>
        <v>869074.77828602633</v>
      </c>
      <c r="Y58" s="665">
        <f>'Schedule 3B_Income_Eastern'!Y58+'Schedule 3C_Income_Western'!Y58+'Schedule 3D_Income_The Cape'!Y58</f>
        <v>1077791.6546308491</v>
      </c>
      <c r="Z58" s="225">
        <v>35</v>
      </c>
      <c r="AA58" s="665">
        <f>'Schedule 3B_Income_Eastern'!AA58+'Schedule 3C_Income_Western'!AA58+'Schedule 3D_Income_The Cape'!AA58</f>
        <v>16798.025666993064</v>
      </c>
      <c r="AB58" s="665">
        <f>'Schedule 3B_Income_Eastern'!AB58+'Schedule 3C_Income_Western'!AB58+'Schedule 3D_Income_The Cape'!AB58</f>
        <v>16147.914418177343</v>
      </c>
      <c r="AC58" s="665">
        <f>'Schedule 3B_Income_Eastern'!AC58+'Schedule 3C_Income_Western'!AC58+'Schedule 3D_Income_The Cape'!AC58</f>
        <v>16413.017437627066</v>
      </c>
      <c r="AD58" s="665">
        <f>'Schedule 3B_Income_Eastern'!AD58+'Schedule 3C_Income_Western'!AD58+'Schedule 3D_Income_The Cape'!AD58</f>
        <v>0</v>
      </c>
      <c r="AE58" s="665">
        <f>'Schedule 3B_Income_Eastern'!AE58+'Schedule 3C_Income_Western'!AE58+'Schedule 3D_Income_The Cape'!AE58</f>
        <v>49358.957522797471</v>
      </c>
      <c r="AF58" s="665">
        <f>'Schedule 3B_Income_Eastern'!AF58+'Schedule 3C_Income_Western'!AF58+'Schedule 3D_Income_The Cape'!AF58</f>
        <v>69961.84933300686</v>
      </c>
      <c r="AG58" s="665">
        <f>'Schedule 3B_Income_Eastern'!AG58+'Schedule 3C_Income_Western'!AG58+'Schedule 3D_Income_The Cape'!AG58</f>
        <v>67254.210581822612</v>
      </c>
      <c r="AH58" s="665">
        <f>'Schedule 3B_Income_Eastern'!AH58+'Schedule 3C_Income_Western'!AH58+'Schedule 3D_Income_The Cape'!AH58</f>
        <v>65747.13995478992</v>
      </c>
      <c r="AI58" s="665">
        <f>'Schedule 3B_Income_Eastern'!AI58+'Schedule 3C_Income_Western'!AI58+'Schedule 3D_Income_The Cape'!AI58</f>
        <v>0</v>
      </c>
      <c r="AJ58" s="665">
        <f>'Schedule 3B_Income_Eastern'!AJ58+'Schedule 3C_Income_Western'!AJ58+'Schedule 3D_Income_The Cape'!AJ58</f>
        <v>202963.19986961939</v>
      </c>
      <c r="AK58" s="665">
        <f>'Schedule 3B_Income_Eastern'!AK58+'Schedule 3C_Income_Western'!AK58+'Schedule 3D_Income_The Cape'!AK58</f>
        <v>252322.15739241685</v>
      </c>
      <c r="AL58" s="225">
        <v>35</v>
      </c>
      <c r="AM58" s="665">
        <f>'Schedule 3B_Income_Eastern'!AM58+'Schedule 3C_Income_Western'!AM58+'Schedule 3D_Income_The Cape'!AM58</f>
        <v>809347.42146032024</v>
      </c>
      <c r="AN58" s="665">
        <f>'Schedule 3B_Income_Eastern'!AN58+'Schedule 3C_Income_Western'!AN58+'Schedule 3D_Income_The Cape'!AN58</f>
        <v>825904.39871510689</v>
      </c>
      <c r="AO58" s="665">
        <f>'Schedule 3B_Income_Eastern'!AO58+'Schedule 3C_Income_Western'!AO58+'Schedule 3D_Income_The Cape'!AO58</f>
        <v>848895.39287530503</v>
      </c>
      <c r="AP58" s="665">
        <f>'Schedule 3B_Income_Eastern'!AP58+'Schedule 3C_Income_Western'!AP58+'Schedule 3D_Income_The Cape'!AP58</f>
        <v>0</v>
      </c>
      <c r="AQ58" s="665">
        <f>'Schedule 3B_Income_Eastern'!AQ58+'Schedule 3C_Income_Western'!AQ58+'Schedule 3D_Income_The Cape'!AQ58</f>
        <v>2484147.2130507319</v>
      </c>
      <c r="AR58" s="665">
        <f>'Schedule 3B_Income_Eastern'!AR58+'Schedule 3C_Income_Western'!AR58+'Schedule 3D_Income_The Cape'!AR58</f>
        <v>3355831.3178589502</v>
      </c>
      <c r="AS58" s="665">
        <f>'Schedule 3B_Income_Eastern'!AS58+'Schedule 3C_Income_Western'!AS58+'Schedule 3D_Income_The Cape'!AS58</f>
        <v>3425458.498444024</v>
      </c>
      <c r="AT58" s="665">
        <f>'Schedule 3B_Income_Eastern'!AT58+'Schedule 3C_Income_Western'!AT58+'Schedule 3D_Income_The Cape'!AT58</f>
        <v>3519784.0938019776</v>
      </c>
      <c r="AU58" s="665">
        <f>'Schedule 3B_Income_Eastern'!AU58+'Schedule 3C_Income_Western'!AU58+'Schedule 3D_Income_The Cape'!AU58</f>
        <v>0</v>
      </c>
      <c r="AV58" s="665">
        <f>'Schedule 3B_Income_Eastern'!AV58+'Schedule 3C_Income_Western'!AV58+'Schedule 3D_Income_The Cape'!AV58</f>
        <v>10301073.910104953</v>
      </c>
      <c r="AW58" s="665">
        <f>'Schedule 3B_Income_Eastern'!AW58+'Schedule 3C_Income_Western'!AW58+'Schedule 3D_Income_The Cape'!AW58</f>
        <v>12785221.123155683</v>
      </c>
      <c r="AX58" s="225">
        <v>35</v>
      </c>
      <c r="AY58" s="665">
        <f>'Schedule 3B_Income_Eastern'!AY58+'Schedule 3C_Income_Western'!AY58+'Schedule 3D_Income_The Cape'!AY58</f>
        <v>2807.9036217556436</v>
      </c>
      <c r="AZ58" s="665">
        <f>'Schedule 3B_Income_Eastern'!AZ58+'Schedule 3C_Income_Western'!AZ58+'Schedule 3D_Income_The Cape'!AZ58</f>
        <v>3436.7656085484259</v>
      </c>
      <c r="BA58" s="665">
        <f>'Schedule 3B_Income_Eastern'!BA58+'Schedule 3C_Income_Western'!BA58+'Schedule 3D_Income_The Cape'!BA58</f>
        <v>3809.1843374880546</v>
      </c>
      <c r="BB58" s="665">
        <f>'Schedule 3B_Income_Eastern'!BB58+'Schedule 3C_Income_Western'!BB58+'Schedule 3D_Income_The Cape'!BB58</f>
        <v>0</v>
      </c>
      <c r="BC58" s="665">
        <f>'Schedule 3B_Income_Eastern'!BC58+'Schedule 3C_Income_Western'!BC58+'Schedule 3D_Income_The Cape'!BC58</f>
        <v>10053.853567792123</v>
      </c>
      <c r="BD58" s="665">
        <f>'Schedule 3B_Income_Eastern'!BD58+'Schedule 3C_Income_Western'!BD58+'Schedule 3D_Income_The Cape'!BD58</f>
        <v>11694.596378244354</v>
      </c>
      <c r="BE58" s="665">
        <f>'Schedule 3B_Income_Eastern'!BE58+'Schedule 3C_Income_Western'!BE58+'Schedule 3D_Income_The Cape'!BE58</f>
        <v>14313.734391451564</v>
      </c>
      <c r="BF58" s="665">
        <f>'Schedule 3B_Income_Eastern'!BF58+'Schedule 3C_Income_Western'!BF58+'Schedule 3D_Income_The Cape'!BF58</f>
        <v>15864.815662511935</v>
      </c>
      <c r="BG58" s="665">
        <f>'Schedule 3B_Income_Eastern'!BG58+'Schedule 3C_Income_Western'!BG58+'Schedule 3D_Income_The Cape'!BG58</f>
        <v>0</v>
      </c>
      <c r="BH58" s="665">
        <f>'Schedule 3B_Income_Eastern'!BH58+'Schedule 3C_Income_Western'!BH58+'Schedule 3D_Income_The Cape'!BH58</f>
        <v>41873.146432207854</v>
      </c>
      <c r="BI58" s="665">
        <f>'Schedule 3B_Income_Eastern'!BI58+'Schedule 3C_Income_Western'!BI58+'Schedule 3D_Income_The Cape'!BI58</f>
        <v>51926.999999999971</v>
      </c>
      <c r="BJ58" s="225">
        <v>35</v>
      </c>
      <c r="BK58" s="665">
        <f>'Schedule 3B_Income_Eastern'!BK58+'Schedule 3C_Income_Western'!BK58+'Schedule 3D_Income_The Cape'!BK58</f>
        <v>0</v>
      </c>
      <c r="BL58" s="665">
        <f>'Schedule 3B_Income_Eastern'!BL58+'Schedule 3C_Income_Western'!BL58+'Schedule 3D_Income_The Cape'!BL58</f>
        <v>0</v>
      </c>
      <c r="BM58" s="665">
        <f>'Schedule 3B_Income_Eastern'!BM58+'Schedule 3C_Income_Western'!BM58+'Schedule 3D_Income_The Cape'!BM58</f>
        <v>0</v>
      </c>
      <c r="BN58" s="665">
        <f>'Schedule 3B_Income_Eastern'!BN58+'Schedule 3C_Income_Western'!BN58+'Schedule 3D_Income_The Cape'!BN58</f>
        <v>0</v>
      </c>
      <c r="BO58" s="665">
        <f>'Schedule 3B_Income_Eastern'!BO58+'Schedule 3C_Income_Western'!BO58+'Schedule 3D_Income_The Cape'!BO58</f>
        <v>0</v>
      </c>
      <c r="BP58" s="665">
        <f>'Schedule 3B_Income_Eastern'!BP58+'Schedule 3C_Income_Western'!BP58+'Schedule 3D_Income_The Cape'!BP58</f>
        <v>0</v>
      </c>
      <c r="BQ58" s="665">
        <f>'Schedule 3B_Income_Eastern'!BQ58+'Schedule 3C_Income_Western'!BQ58+'Schedule 3D_Income_The Cape'!BQ58</f>
        <v>0</v>
      </c>
      <c r="BR58" s="665">
        <f>'Schedule 3B_Income_Eastern'!BR58+'Schedule 3C_Income_Western'!BR58+'Schedule 3D_Income_The Cape'!BR58</f>
        <v>0</v>
      </c>
      <c r="BS58" s="665">
        <f>'Schedule 3B_Income_Eastern'!BS58+'Schedule 3C_Income_Western'!BS58+'Schedule 3D_Income_The Cape'!BS58</f>
        <v>0</v>
      </c>
      <c r="BT58" s="665">
        <f>'Schedule 3B_Income_Eastern'!BT58+'Schedule 3C_Income_Western'!BT58+'Schedule 3D_Income_The Cape'!BT58</f>
        <v>0</v>
      </c>
      <c r="BU58" s="665">
        <f>'Schedule 3B_Income_Eastern'!BU58+'Schedule 3C_Income_Western'!BU58+'Schedule 3D_Income_The Cape'!BU58</f>
        <v>0</v>
      </c>
      <c r="BV58" s="225">
        <v>35</v>
      </c>
      <c r="BW58" s="665">
        <f>'Schedule 3B_Income_Eastern'!BW58+'Schedule 3C_Income_Western'!BW58+'Schedule 3D_Income_The Cape'!BW58</f>
        <v>3408.2557786361003</v>
      </c>
      <c r="BX58" s="665">
        <f>'Schedule 3B_Income_Eastern'!BX58+'Schedule 3C_Income_Western'!BX58+'Schedule 3D_Income_The Cape'!BX58</f>
        <v>3433.4741511052393</v>
      </c>
      <c r="BY58" s="665">
        <f>'Schedule 3B_Income_Eastern'!BY58+'Schedule 3C_Income_Western'!BY58+'Schedule 3D_Income_The Cape'!BY58</f>
        <v>3820.8980536829345</v>
      </c>
      <c r="BZ58" s="665">
        <f>'Schedule 3B_Income_Eastern'!BZ58+'Schedule 3C_Income_Western'!BZ58+'Schedule 3D_Income_The Cape'!BZ58</f>
        <v>0</v>
      </c>
      <c r="CA58" s="665">
        <f>'Schedule 3B_Income_Eastern'!CA58+'Schedule 3C_Income_Western'!CA58+'Schedule 3D_Income_The Cape'!CA58</f>
        <v>10662.627983424274</v>
      </c>
      <c r="CB58" s="665">
        <f>'Schedule 3B_Income_Eastern'!CB58+'Schedule 3C_Income_Western'!CB58+'Schedule 3D_Income_The Cape'!CB58</f>
        <v>14194.994221363895</v>
      </c>
      <c r="CC58" s="665">
        <f>'Schedule 3B_Income_Eastern'!CC58+'Schedule 3C_Income_Western'!CC58+'Schedule 3D_Income_The Cape'!CC58</f>
        <v>14300.025848894758</v>
      </c>
      <c r="CD58" s="665">
        <f>'Schedule 3B_Income_Eastern'!CD58+'Schedule 3C_Income_Western'!CD58+'Schedule 3D_Income_The Cape'!CD58</f>
        <v>15913.601946317061</v>
      </c>
      <c r="CE58" s="665">
        <f>'Schedule 3B_Income_Eastern'!CE58+'Schedule 3C_Income_Western'!CE58+'Schedule 3D_Income_The Cape'!CE58</f>
        <v>0</v>
      </c>
      <c r="CF58" s="665">
        <f>'Schedule 3B_Income_Eastern'!CF58+'Schedule 3C_Income_Western'!CF58+'Schedule 3D_Income_The Cape'!CF58</f>
        <v>44408.622016575704</v>
      </c>
      <c r="CG58" s="665">
        <f>'Schedule 3B_Income_Eastern'!CG58+'Schedule 3C_Income_Western'!CG58+'Schedule 3D_Income_The Cape'!CG58</f>
        <v>55071.249999999985</v>
      </c>
      <c r="CH58" s="225">
        <v>35</v>
      </c>
      <c r="CI58" s="665">
        <f>'Schedule 3B_Income_Eastern'!CI58+'Schedule 3C_Income_Western'!CI58+'Schedule 3D_Income_The Cape'!CI58</f>
        <v>952451.56883141852</v>
      </c>
      <c r="CJ58" s="665">
        <f>'Schedule 3B_Income_Eastern'!CJ58+'Schedule 3C_Income_Western'!CJ58+'Schedule 3D_Income_The Cape'!CJ58</f>
        <v>951671.25207143009</v>
      </c>
      <c r="CK58" s="665">
        <f>'Schedule 3B_Income_Eastern'!CK58+'Schedule 3C_Income_Western'!CK58+'Schedule 3D_Income_The Cape'!CK58</f>
        <v>971054.19323486136</v>
      </c>
      <c r="CL58" s="665">
        <f>'Schedule 3B_Income_Eastern'!CL58+'Schedule 3C_Income_Western'!CL58+'Schedule 3D_Income_The Cape'!CL58</f>
        <v>0</v>
      </c>
      <c r="CM58" s="424">
        <f t="shared" si="13"/>
        <v>2875177.01413771</v>
      </c>
      <c r="CN58" s="665">
        <f>'Schedule 3B_Income_Eastern'!CN58+'Schedule 3C_Income_Western'!CN58+'Schedule 3D_Income_The Cape'!CN58</f>
        <v>3951843.6704878504</v>
      </c>
      <c r="CO58" s="665">
        <f>'Schedule 3B_Income_Eastern'!CO58+'Schedule 3C_Income_Western'!CO58+'Schedule 3D_Income_The Cape'!CO58</f>
        <v>3949013.8453983632</v>
      </c>
      <c r="CP58" s="665">
        <f>'Schedule 3B_Income_Eastern'!CP58+'Schedule 3C_Income_Western'!CP58+'Schedule 3D_Income_The Cape'!CP58</f>
        <v>4025867.6140485662</v>
      </c>
      <c r="CQ58" s="665">
        <f>'Schedule 3B_Income_Eastern'!CQ58+'Schedule 3C_Income_Western'!CQ58+'Schedule 3D_Income_The Cape'!CQ58</f>
        <v>0</v>
      </c>
      <c r="CR58" s="424">
        <f t="shared" si="14"/>
        <v>11926725.12993478</v>
      </c>
      <c r="CS58" s="665">
        <f>'Schedule 3B_Income_Eastern'!CS58+'Schedule 3C_Income_Western'!CS58+'Schedule 3D_Income_The Cape'!CS58</f>
        <v>4904295.2393192686</v>
      </c>
      <c r="CT58" s="665">
        <f>'Schedule 3B_Income_Eastern'!CT58+'Schedule 3C_Income_Western'!CT58+'Schedule 3D_Income_The Cape'!CT58</f>
        <v>4900685.0974697927</v>
      </c>
      <c r="CU58" s="665">
        <f>'Schedule 3B_Income_Eastern'!CU58+'Schedule 3C_Income_Western'!CU58+'Schedule 3D_Income_The Cape'!CU58</f>
        <v>4996921.8072834276</v>
      </c>
      <c r="CV58" s="665">
        <f>'Schedule 3B_Income_Eastern'!CV58+'Schedule 3C_Income_Western'!CV58+'Schedule 3D_Income_The Cape'!CV58</f>
        <v>0</v>
      </c>
      <c r="CW58" s="424">
        <f t="shared" si="15"/>
        <v>14801902.144072488</v>
      </c>
    </row>
    <row r="59" spans="1:101" ht="15.75" customHeight="1" x14ac:dyDescent="0.2">
      <c r="A59" s="637" t="s">
        <v>1430</v>
      </c>
      <c r="B59" s="638">
        <v>36</v>
      </c>
      <c r="C59" s="665">
        <f>'Schedule 3B_Income_Eastern'!C59+'Schedule 3C_Income_Western'!C59+'Schedule 3D_Income_The Cape'!C59</f>
        <v>0</v>
      </c>
      <c r="D59" s="665">
        <f>'Schedule 3B_Income_Eastern'!D59+'Schedule 3C_Income_Western'!D59+'Schedule 3D_Income_The Cape'!D59</f>
        <v>0</v>
      </c>
      <c r="E59" s="665">
        <f>'Schedule 3B_Income_Eastern'!E59+'Schedule 3C_Income_Western'!E59+'Schedule 3D_Income_The Cape'!E59</f>
        <v>0</v>
      </c>
      <c r="F59" s="665">
        <f>'Schedule 3B_Income_Eastern'!F59+'Schedule 3C_Income_Western'!F59+'Schedule 3D_Income_The Cape'!F59</f>
        <v>0</v>
      </c>
      <c r="G59" s="665">
        <f>'Schedule 3B_Income_Eastern'!G59+'Schedule 3C_Income_Western'!G59+'Schedule 3D_Income_The Cape'!G59</f>
        <v>0</v>
      </c>
      <c r="H59" s="665">
        <f>'Schedule 3B_Income_Eastern'!H59+'Schedule 3C_Income_Western'!H59+'Schedule 3D_Income_The Cape'!H59</f>
        <v>0</v>
      </c>
      <c r="I59" s="665">
        <f>'Schedule 3B_Income_Eastern'!I59+'Schedule 3C_Income_Western'!I59+'Schedule 3D_Income_The Cape'!I59</f>
        <v>0</v>
      </c>
      <c r="J59" s="665">
        <f>'Schedule 3B_Income_Eastern'!J59+'Schedule 3C_Income_Western'!J59+'Schedule 3D_Income_The Cape'!J59</f>
        <v>0</v>
      </c>
      <c r="K59" s="665">
        <f>'Schedule 3B_Income_Eastern'!K59+'Schedule 3C_Income_Western'!K59+'Schedule 3D_Income_The Cape'!K59</f>
        <v>0</v>
      </c>
      <c r="L59" s="665">
        <f>'Schedule 3B_Income_Eastern'!L59+'Schedule 3C_Income_Western'!L59+'Schedule 3D_Income_The Cape'!L59</f>
        <v>0</v>
      </c>
      <c r="M59" s="665">
        <f>'Schedule 3B_Income_Eastern'!M59+'Schedule 3C_Income_Western'!M59+'Schedule 3D_Income_The Cape'!M59</f>
        <v>0</v>
      </c>
      <c r="N59" s="638">
        <v>36</v>
      </c>
      <c r="O59" s="665">
        <f>'Schedule 3B_Income_Eastern'!O59+'Schedule 3C_Income_Western'!O59+'Schedule 3D_Income_The Cape'!O59</f>
        <v>0</v>
      </c>
      <c r="P59" s="665">
        <f>'Schedule 3B_Income_Eastern'!P59+'Schedule 3C_Income_Western'!P59+'Schedule 3D_Income_The Cape'!P59</f>
        <v>0</v>
      </c>
      <c r="Q59" s="665">
        <f>'Schedule 3B_Income_Eastern'!Q59+'Schedule 3C_Income_Western'!Q59+'Schedule 3D_Income_The Cape'!Q59</f>
        <v>0</v>
      </c>
      <c r="R59" s="665">
        <f>'Schedule 3B_Income_Eastern'!R59+'Schedule 3C_Income_Western'!R59+'Schedule 3D_Income_The Cape'!R59</f>
        <v>0</v>
      </c>
      <c r="S59" s="665">
        <f>'Schedule 3B_Income_Eastern'!S59+'Schedule 3C_Income_Western'!S59+'Schedule 3D_Income_The Cape'!S59</f>
        <v>0</v>
      </c>
      <c r="T59" s="665">
        <f>'Schedule 3B_Income_Eastern'!T59+'Schedule 3C_Income_Western'!T59+'Schedule 3D_Income_The Cape'!T59</f>
        <v>0</v>
      </c>
      <c r="U59" s="665">
        <f>'Schedule 3B_Income_Eastern'!U59+'Schedule 3C_Income_Western'!U59+'Schedule 3D_Income_The Cape'!U59</f>
        <v>0</v>
      </c>
      <c r="V59" s="665">
        <f>'Schedule 3B_Income_Eastern'!V59+'Schedule 3C_Income_Western'!V59+'Schedule 3D_Income_The Cape'!V59</f>
        <v>0</v>
      </c>
      <c r="W59" s="665">
        <f>'Schedule 3B_Income_Eastern'!W59+'Schedule 3C_Income_Western'!W59+'Schedule 3D_Income_The Cape'!W59</f>
        <v>0</v>
      </c>
      <c r="X59" s="665">
        <f>'Schedule 3B_Income_Eastern'!X59+'Schedule 3C_Income_Western'!X59+'Schedule 3D_Income_The Cape'!X59</f>
        <v>0</v>
      </c>
      <c r="Y59" s="665">
        <f>'Schedule 3B_Income_Eastern'!Y59+'Schedule 3C_Income_Western'!Y59+'Schedule 3D_Income_The Cape'!Y59</f>
        <v>0</v>
      </c>
      <c r="Z59" s="638">
        <v>36</v>
      </c>
      <c r="AA59" s="665">
        <f>'Schedule 3B_Income_Eastern'!AA59+'Schedule 3C_Income_Western'!AA59+'Schedule 3D_Income_The Cape'!AA59</f>
        <v>0</v>
      </c>
      <c r="AB59" s="665">
        <f>'Schedule 3B_Income_Eastern'!AB59+'Schedule 3C_Income_Western'!AB59+'Schedule 3D_Income_The Cape'!AB59</f>
        <v>0</v>
      </c>
      <c r="AC59" s="665">
        <f>'Schedule 3B_Income_Eastern'!AC59+'Schedule 3C_Income_Western'!AC59+'Schedule 3D_Income_The Cape'!AC59</f>
        <v>0</v>
      </c>
      <c r="AD59" s="665">
        <f>'Schedule 3B_Income_Eastern'!AD59+'Schedule 3C_Income_Western'!AD59+'Schedule 3D_Income_The Cape'!AD59</f>
        <v>0</v>
      </c>
      <c r="AE59" s="665">
        <f>'Schedule 3B_Income_Eastern'!AE59+'Schedule 3C_Income_Western'!AE59+'Schedule 3D_Income_The Cape'!AE59</f>
        <v>0</v>
      </c>
      <c r="AF59" s="665">
        <f>'Schedule 3B_Income_Eastern'!AF59+'Schedule 3C_Income_Western'!AF59+'Schedule 3D_Income_The Cape'!AF59</f>
        <v>0</v>
      </c>
      <c r="AG59" s="665">
        <f>'Schedule 3B_Income_Eastern'!AG59+'Schedule 3C_Income_Western'!AG59+'Schedule 3D_Income_The Cape'!AG59</f>
        <v>0</v>
      </c>
      <c r="AH59" s="665">
        <f>'Schedule 3B_Income_Eastern'!AH59+'Schedule 3C_Income_Western'!AH59+'Schedule 3D_Income_The Cape'!AH59</f>
        <v>0</v>
      </c>
      <c r="AI59" s="665">
        <f>'Schedule 3B_Income_Eastern'!AI59+'Schedule 3C_Income_Western'!AI59+'Schedule 3D_Income_The Cape'!AI59</f>
        <v>0</v>
      </c>
      <c r="AJ59" s="665">
        <f>'Schedule 3B_Income_Eastern'!AJ59+'Schedule 3C_Income_Western'!AJ59+'Schedule 3D_Income_The Cape'!AJ59</f>
        <v>0</v>
      </c>
      <c r="AK59" s="665">
        <f>'Schedule 3B_Income_Eastern'!AK59+'Schedule 3C_Income_Western'!AK59+'Schedule 3D_Income_The Cape'!AK59</f>
        <v>0</v>
      </c>
      <c r="AL59" s="638">
        <v>36</v>
      </c>
      <c r="AM59" s="665">
        <f>'Schedule 3B_Income_Eastern'!AM59+'Schedule 3C_Income_Western'!AM59+'Schedule 3D_Income_The Cape'!AM59</f>
        <v>0</v>
      </c>
      <c r="AN59" s="665">
        <f>'Schedule 3B_Income_Eastern'!AN59+'Schedule 3C_Income_Western'!AN59+'Schedule 3D_Income_The Cape'!AN59</f>
        <v>0</v>
      </c>
      <c r="AO59" s="665">
        <f>'Schedule 3B_Income_Eastern'!AO59+'Schedule 3C_Income_Western'!AO59+'Schedule 3D_Income_The Cape'!AO59</f>
        <v>0</v>
      </c>
      <c r="AP59" s="665">
        <f>'Schedule 3B_Income_Eastern'!AP59+'Schedule 3C_Income_Western'!AP59+'Schedule 3D_Income_The Cape'!AP59</f>
        <v>0</v>
      </c>
      <c r="AQ59" s="665">
        <f>'Schedule 3B_Income_Eastern'!AQ59+'Schedule 3C_Income_Western'!AQ59+'Schedule 3D_Income_The Cape'!AQ59</f>
        <v>0</v>
      </c>
      <c r="AR59" s="665">
        <f>'Schedule 3B_Income_Eastern'!AR59+'Schedule 3C_Income_Western'!AR59+'Schedule 3D_Income_The Cape'!AR59</f>
        <v>0</v>
      </c>
      <c r="AS59" s="665">
        <f>'Schedule 3B_Income_Eastern'!AS59+'Schedule 3C_Income_Western'!AS59+'Schedule 3D_Income_The Cape'!AS59</f>
        <v>0</v>
      </c>
      <c r="AT59" s="665">
        <f>'Schedule 3B_Income_Eastern'!AT59+'Schedule 3C_Income_Western'!AT59+'Schedule 3D_Income_The Cape'!AT59</f>
        <v>0</v>
      </c>
      <c r="AU59" s="665">
        <f>'Schedule 3B_Income_Eastern'!AU59+'Schedule 3C_Income_Western'!AU59+'Schedule 3D_Income_The Cape'!AU59</f>
        <v>0</v>
      </c>
      <c r="AV59" s="665">
        <f>'Schedule 3B_Income_Eastern'!AV59+'Schedule 3C_Income_Western'!AV59+'Schedule 3D_Income_The Cape'!AV59</f>
        <v>0</v>
      </c>
      <c r="AW59" s="665">
        <f>'Schedule 3B_Income_Eastern'!AW59+'Schedule 3C_Income_Western'!AW59+'Schedule 3D_Income_The Cape'!AW59</f>
        <v>0</v>
      </c>
      <c r="AX59" s="638">
        <v>36</v>
      </c>
      <c r="AY59" s="665">
        <f>'Schedule 3B_Income_Eastern'!AY59+'Schedule 3C_Income_Western'!AY59+'Schedule 3D_Income_The Cape'!AY59</f>
        <v>0</v>
      </c>
      <c r="AZ59" s="665">
        <f>'Schedule 3B_Income_Eastern'!AZ59+'Schedule 3C_Income_Western'!AZ59+'Schedule 3D_Income_The Cape'!AZ59</f>
        <v>0</v>
      </c>
      <c r="BA59" s="665">
        <f>'Schedule 3B_Income_Eastern'!BA59+'Schedule 3C_Income_Western'!BA59+'Schedule 3D_Income_The Cape'!BA59</f>
        <v>0</v>
      </c>
      <c r="BB59" s="665">
        <f>'Schedule 3B_Income_Eastern'!BB59+'Schedule 3C_Income_Western'!BB59+'Schedule 3D_Income_The Cape'!BB59</f>
        <v>0</v>
      </c>
      <c r="BC59" s="665">
        <f>'Schedule 3B_Income_Eastern'!BC59+'Schedule 3C_Income_Western'!BC59+'Schedule 3D_Income_The Cape'!BC59</f>
        <v>0</v>
      </c>
      <c r="BD59" s="665">
        <f>'Schedule 3B_Income_Eastern'!BD59+'Schedule 3C_Income_Western'!BD59+'Schedule 3D_Income_The Cape'!BD59</f>
        <v>0</v>
      </c>
      <c r="BE59" s="665">
        <f>'Schedule 3B_Income_Eastern'!BE59+'Schedule 3C_Income_Western'!BE59+'Schedule 3D_Income_The Cape'!BE59</f>
        <v>0</v>
      </c>
      <c r="BF59" s="665">
        <f>'Schedule 3B_Income_Eastern'!BF59+'Schedule 3C_Income_Western'!BF59+'Schedule 3D_Income_The Cape'!BF59</f>
        <v>0</v>
      </c>
      <c r="BG59" s="665">
        <f>'Schedule 3B_Income_Eastern'!BG59+'Schedule 3C_Income_Western'!BG59+'Schedule 3D_Income_The Cape'!BG59</f>
        <v>0</v>
      </c>
      <c r="BH59" s="665">
        <f>'Schedule 3B_Income_Eastern'!BH59+'Schedule 3C_Income_Western'!BH59+'Schedule 3D_Income_The Cape'!BH59</f>
        <v>0</v>
      </c>
      <c r="BI59" s="665">
        <f>'Schedule 3B_Income_Eastern'!BI59+'Schedule 3C_Income_Western'!BI59+'Schedule 3D_Income_The Cape'!BI59</f>
        <v>0</v>
      </c>
      <c r="BJ59" s="638">
        <v>36</v>
      </c>
      <c r="BK59" s="665">
        <f>'Schedule 3B_Income_Eastern'!BK59+'Schedule 3C_Income_Western'!BK59+'Schedule 3D_Income_The Cape'!BK59</f>
        <v>0</v>
      </c>
      <c r="BL59" s="665">
        <f>'Schedule 3B_Income_Eastern'!BL59+'Schedule 3C_Income_Western'!BL59+'Schedule 3D_Income_The Cape'!BL59</f>
        <v>0</v>
      </c>
      <c r="BM59" s="665">
        <f>'Schedule 3B_Income_Eastern'!BM59+'Schedule 3C_Income_Western'!BM59+'Schedule 3D_Income_The Cape'!BM59</f>
        <v>0</v>
      </c>
      <c r="BN59" s="665">
        <f>'Schedule 3B_Income_Eastern'!BN59+'Schedule 3C_Income_Western'!BN59+'Schedule 3D_Income_The Cape'!BN59</f>
        <v>0</v>
      </c>
      <c r="BO59" s="665">
        <f>'Schedule 3B_Income_Eastern'!BO59+'Schedule 3C_Income_Western'!BO59+'Schedule 3D_Income_The Cape'!BO59</f>
        <v>0</v>
      </c>
      <c r="BP59" s="665">
        <f>'Schedule 3B_Income_Eastern'!BP59+'Schedule 3C_Income_Western'!BP59+'Schedule 3D_Income_The Cape'!BP59</f>
        <v>0</v>
      </c>
      <c r="BQ59" s="665">
        <f>'Schedule 3B_Income_Eastern'!BQ59+'Schedule 3C_Income_Western'!BQ59+'Schedule 3D_Income_The Cape'!BQ59</f>
        <v>0</v>
      </c>
      <c r="BR59" s="665">
        <f>'Schedule 3B_Income_Eastern'!BR59+'Schedule 3C_Income_Western'!BR59+'Schedule 3D_Income_The Cape'!BR59</f>
        <v>0</v>
      </c>
      <c r="BS59" s="665">
        <f>'Schedule 3B_Income_Eastern'!BS59+'Schedule 3C_Income_Western'!BS59+'Schedule 3D_Income_The Cape'!BS59</f>
        <v>0</v>
      </c>
      <c r="BT59" s="665">
        <f>'Schedule 3B_Income_Eastern'!BT59+'Schedule 3C_Income_Western'!BT59+'Schedule 3D_Income_The Cape'!BT59</f>
        <v>0</v>
      </c>
      <c r="BU59" s="665">
        <f>'Schedule 3B_Income_Eastern'!BU59+'Schedule 3C_Income_Western'!BU59+'Schedule 3D_Income_The Cape'!BU59</f>
        <v>0</v>
      </c>
      <c r="BV59" s="638">
        <v>36</v>
      </c>
      <c r="BW59" s="665">
        <f>'Schedule 3B_Income_Eastern'!BW59+'Schedule 3C_Income_Western'!BW59+'Schedule 3D_Income_The Cape'!BW59</f>
        <v>0</v>
      </c>
      <c r="BX59" s="665">
        <f>'Schedule 3B_Income_Eastern'!BX59+'Schedule 3C_Income_Western'!BX59+'Schedule 3D_Income_The Cape'!BX59</f>
        <v>0</v>
      </c>
      <c r="BY59" s="665">
        <f>'Schedule 3B_Income_Eastern'!BY59+'Schedule 3C_Income_Western'!BY59+'Schedule 3D_Income_The Cape'!BY59</f>
        <v>0</v>
      </c>
      <c r="BZ59" s="665">
        <f>'Schedule 3B_Income_Eastern'!BZ59+'Schedule 3C_Income_Western'!BZ59+'Schedule 3D_Income_The Cape'!BZ59</f>
        <v>0</v>
      </c>
      <c r="CA59" s="665">
        <f>'Schedule 3B_Income_Eastern'!CA59+'Schedule 3C_Income_Western'!CA59+'Schedule 3D_Income_The Cape'!CA59</f>
        <v>0</v>
      </c>
      <c r="CB59" s="665">
        <f>'Schedule 3B_Income_Eastern'!CB59+'Schedule 3C_Income_Western'!CB59+'Schedule 3D_Income_The Cape'!CB59</f>
        <v>0</v>
      </c>
      <c r="CC59" s="665">
        <f>'Schedule 3B_Income_Eastern'!CC59+'Schedule 3C_Income_Western'!CC59+'Schedule 3D_Income_The Cape'!CC59</f>
        <v>0</v>
      </c>
      <c r="CD59" s="665">
        <f>'Schedule 3B_Income_Eastern'!CD59+'Schedule 3C_Income_Western'!CD59+'Schedule 3D_Income_The Cape'!CD59</f>
        <v>0</v>
      </c>
      <c r="CE59" s="665">
        <f>'Schedule 3B_Income_Eastern'!CE59+'Schedule 3C_Income_Western'!CE59+'Schedule 3D_Income_The Cape'!CE59</f>
        <v>0</v>
      </c>
      <c r="CF59" s="665">
        <f>'Schedule 3B_Income_Eastern'!CF59+'Schedule 3C_Income_Western'!CF59+'Schedule 3D_Income_The Cape'!CF59</f>
        <v>0</v>
      </c>
      <c r="CG59" s="665">
        <f>'Schedule 3B_Income_Eastern'!CG59+'Schedule 3C_Income_Western'!CG59+'Schedule 3D_Income_The Cape'!CG59</f>
        <v>0</v>
      </c>
      <c r="CH59" s="638">
        <v>36</v>
      </c>
      <c r="CI59" s="665">
        <f>'Schedule 3B_Income_Eastern'!CI59+'Schedule 3C_Income_Western'!CI59+'Schedule 3D_Income_The Cape'!CI59</f>
        <v>0</v>
      </c>
      <c r="CJ59" s="665">
        <f>'Schedule 3B_Income_Eastern'!CJ59+'Schedule 3C_Income_Western'!CJ59+'Schedule 3D_Income_The Cape'!CJ59</f>
        <v>0</v>
      </c>
      <c r="CK59" s="665">
        <f>'Schedule 3B_Income_Eastern'!CK59+'Schedule 3C_Income_Western'!CK59+'Schedule 3D_Income_The Cape'!CK59</f>
        <v>0</v>
      </c>
      <c r="CL59" s="665">
        <f>'Schedule 3B_Income_Eastern'!CL59+'Schedule 3C_Income_Western'!CL59+'Schedule 3D_Income_The Cape'!CL59</f>
        <v>0</v>
      </c>
      <c r="CM59" s="424">
        <f t="shared" si="13"/>
        <v>0</v>
      </c>
      <c r="CN59" s="665">
        <f>'Schedule 3B_Income_Eastern'!CN59+'Schedule 3C_Income_Western'!CN59+'Schedule 3D_Income_The Cape'!CN59</f>
        <v>0</v>
      </c>
      <c r="CO59" s="665">
        <f>'Schedule 3B_Income_Eastern'!CO59+'Schedule 3C_Income_Western'!CO59+'Schedule 3D_Income_The Cape'!CO59</f>
        <v>0</v>
      </c>
      <c r="CP59" s="665">
        <f>'Schedule 3B_Income_Eastern'!CP59+'Schedule 3C_Income_Western'!CP59+'Schedule 3D_Income_The Cape'!CP59</f>
        <v>0</v>
      </c>
      <c r="CQ59" s="665">
        <f>'Schedule 3B_Income_Eastern'!CQ59+'Schedule 3C_Income_Western'!CQ59+'Schedule 3D_Income_The Cape'!CQ59</f>
        <v>0</v>
      </c>
      <c r="CR59" s="424">
        <f t="shared" si="14"/>
        <v>0</v>
      </c>
      <c r="CS59" s="665">
        <f>'Schedule 3B_Income_Eastern'!CS59+'Schedule 3C_Income_Western'!CS59+'Schedule 3D_Income_The Cape'!CS59</f>
        <v>0</v>
      </c>
      <c r="CT59" s="665">
        <f>'Schedule 3B_Income_Eastern'!CT59+'Schedule 3C_Income_Western'!CT59+'Schedule 3D_Income_The Cape'!CT59</f>
        <v>0</v>
      </c>
      <c r="CU59" s="665">
        <f>'Schedule 3B_Income_Eastern'!CU59+'Schedule 3C_Income_Western'!CU59+'Schedule 3D_Income_The Cape'!CU59</f>
        <v>0</v>
      </c>
      <c r="CV59" s="665">
        <f>'Schedule 3B_Income_Eastern'!CV59+'Schedule 3C_Income_Western'!CV59+'Schedule 3D_Income_The Cape'!CV59</f>
        <v>0</v>
      </c>
      <c r="CW59" s="424">
        <f t="shared" si="15"/>
        <v>0</v>
      </c>
    </row>
    <row r="60" spans="1:101" ht="15.75" customHeight="1" x14ac:dyDescent="0.2">
      <c r="A60" s="637" t="s">
        <v>258</v>
      </c>
      <c r="B60" s="638">
        <v>37</v>
      </c>
      <c r="C60" s="665">
        <f>'Schedule 3B_Income_Eastern'!C60+'Schedule 3C_Income_Western'!C60+'Schedule 3D_Income_The Cape'!C60</f>
        <v>68231.993073978796</v>
      </c>
      <c r="D60" s="665">
        <f>'Schedule 3B_Income_Eastern'!D60+'Schedule 3C_Income_Western'!D60+'Schedule 3D_Income_The Cape'!D60</f>
        <v>58116.827040600605</v>
      </c>
      <c r="E60" s="665">
        <f>'Schedule 3B_Income_Eastern'!E60+'Schedule 3C_Income_Western'!E60+'Schedule 3D_Income_The Cape'!E60</f>
        <v>45693.526771889075</v>
      </c>
      <c r="F60" s="665">
        <f>'Schedule 3B_Income_Eastern'!F60+'Schedule 3C_Income_Western'!F60+'Schedule 3D_Income_The Cape'!F60</f>
        <v>0</v>
      </c>
      <c r="G60" s="665">
        <f>'Schedule 3B_Income_Eastern'!G60+'Schedule 3C_Income_Western'!G60+'Schedule 3D_Income_The Cape'!G60</f>
        <v>172042.3468864685</v>
      </c>
      <c r="H60" s="665">
        <f>'Schedule 3B_Income_Eastern'!H60+'Schedule 3C_Income_Western'!H60+'Schedule 3D_Income_The Cape'!H60</f>
        <v>9291.9173525981678</v>
      </c>
      <c r="I60" s="665">
        <f>'Schedule 3B_Income_Eastern'!I60+'Schedule 3C_Income_Western'!I60+'Schedule 3D_Income_The Cape'!I60</f>
        <v>-12310.048584786451</v>
      </c>
      <c r="J60" s="665">
        <f>'Schedule 3B_Income_Eastern'!J60+'Schedule 3C_Income_Western'!J60+'Schedule 3D_Income_The Cape'!J60</f>
        <v>-9753.7929261184581</v>
      </c>
      <c r="K60" s="665">
        <f>'Schedule 3B_Income_Eastern'!K60+'Schedule 3C_Income_Western'!K60+'Schedule 3D_Income_The Cape'!K60</f>
        <v>0</v>
      </c>
      <c r="L60" s="665">
        <f>'Schedule 3B_Income_Eastern'!L60+'Schedule 3C_Income_Western'!L60+'Schedule 3D_Income_The Cape'!L60</f>
        <v>-12771.924158306741</v>
      </c>
      <c r="M60" s="665">
        <f>'Schedule 3B_Income_Eastern'!M60+'Schedule 3C_Income_Western'!M60+'Schedule 3D_Income_The Cape'!M60</f>
        <v>159270.42272816173</v>
      </c>
      <c r="N60" s="638">
        <v>37</v>
      </c>
      <c r="O60" s="665">
        <f>'Schedule 3B_Income_Eastern'!O60+'Schedule 3C_Income_Western'!O60+'Schedule 3D_Income_The Cape'!O60</f>
        <v>60089.543247823734</v>
      </c>
      <c r="P60" s="665">
        <f>'Schedule 3B_Income_Eastern'!P60+'Schedule 3C_Income_Western'!P60+'Schedule 3D_Income_The Cape'!P60</f>
        <v>65461.868024531694</v>
      </c>
      <c r="Q60" s="665">
        <f>'Schedule 3B_Income_Eastern'!Q60+'Schedule 3C_Income_Western'!Q60+'Schedule 3D_Income_The Cape'!Q60</f>
        <v>63636.752790334984</v>
      </c>
      <c r="R60" s="665">
        <f>'Schedule 3B_Income_Eastern'!R60+'Schedule 3C_Income_Western'!R60+'Schedule 3D_Income_The Cape'!R60</f>
        <v>0</v>
      </c>
      <c r="S60" s="665">
        <f>'Schedule 3B_Income_Eastern'!S60+'Schedule 3C_Income_Western'!S60+'Schedule 3D_Income_The Cape'!S60</f>
        <v>189188.1640626904</v>
      </c>
      <c r="T60" s="665">
        <f>'Schedule 3B_Income_Eastern'!T60+'Schedule 3C_Income_Western'!T60+'Schedule 3D_Income_The Cape'!T60</f>
        <v>-7484.627008102947</v>
      </c>
      <c r="U60" s="665">
        <f>'Schedule 3B_Income_Eastern'!U60+'Schedule 3C_Income_Western'!U60+'Schedule 3D_Income_The Cape'!U60</f>
        <v>-9669.343603607882</v>
      </c>
      <c r="V60" s="665">
        <f>'Schedule 3B_Income_Eastern'!V60+'Schedule 3C_Income_Western'!V60+'Schedule 3D_Income_The Cape'!V60</f>
        <v>13941.852662828627</v>
      </c>
      <c r="W60" s="665">
        <f>'Schedule 3B_Income_Eastern'!W60+'Schedule 3C_Income_Western'!W60+'Schedule 3D_Income_The Cape'!W60</f>
        <v>0</v>
      </c>
      <c r="X60" s="665">
        <f>'Schedule 3B_Income_Eastern'!X60+'Schedule 3C_Income_Western'!X60+'Schedule 3D_Income_The Cape'!X60</f>
        <v>-3212.1179488822036</v>
      </c>
      <c r="Y60" s="665">
        <f>'Schedule 3B_Income_Eastern'!Y60+'Schedule 3C_Income_Western'!Y60+'Schedule 3D_Income_The Cape'!Y60</f>
        <v>185976.04611380817</v>
      </c>
      <c r="Z60" s="638">
        <v>37</v>
      </c>
      <c r="AA60" s="665">
        <f>'Schedule 3B_Income_Eastern'!AA60+'Schedule 3C_Income_Western'!AA60+'Schedule 3D_Income_The Cape'!AA60</f>
        <v>3755.9124925447459</v>
      </c>
      <c r="AB60" s="665">
        <f>'Schedule 3B_Income_Eastern'!AB60+'Schedule 3C_Income_Western'!AB60+'Schedule 3D_Income_The Cape'!AB60</f>
        <v>1100.8808193801822</v>
      </c>
      <c r="AC60" s="665">
        <f>'Schedule 3B_Income_Eastern'!AC60+'Schedule 3C_Income_Western'!AC60+'Schedule 3D_Income_The Cape'!AC60</f>
        <v>6599.8648797288206</v>
      </c>
      <c r="AD60" s="665">
        <f>'Schedule 3B_Income_Eastern'!AD60+'Schedule 3C_Income_Western'!AD60+'Schedule 3D_Income_The Cape'!AD60</f>
        <v>0</v>
      </c>
      <c r="AE60" s="665">
        <f>'Schedule 3B_Income_Eastern'!AE60+'Schedule 3C_Income_Western'!AE60+'Schedule 3D_Income_The Cape'!AE60</f>
        <v>11456.658191653749</v>
      </c>
      <c r="AF60" s="665">
        <f>'Schedule 3B_Income_Eastern'!AF60+'Schedule 3C_Income_Western'!AF60+'Schedule 3D_Income_The Cape'!AF60</f>
        <v>4843.8532730215729</v>
      </c>
      <c r="AG60" s="665">
        <f>'Schedule 3B_Income_Eastern'!AG60+'Schedule 3C_Income_Western'!AG60+'Schedule 3D_Income_The Cape'!AG60</f>
        <v>-1724.3207969572663</v>
      </c>
      <c r="AH60" s="665">
        <f>'Schedule 3B_Income_Eastern'!AH60+'Schedule 3C_Income_Western'!AH60+'Schedule 3D_Income_The Cape'!AH60</f>
        <v>11997.266013578723</v>
      </c>
      <c r="AI60" s="665">
        <f>'Schedule 3B_Income_Eastern'!AI60+'Schedule 3C_Income_Western'!AI60+'Schedule 3D_Income_The Cape'!AI60</f>
        <v>0</v>
      </c>
      <c r="AJ60" s="665">
        <f>'Schedule 3B_Income_Eastern'!AJ60+'Schedule 3C_Income_Western'!AJ60+'Schedule 3D_Income_The Cape'!AJ60</f>
        <v>15116.798489643032</v>
      </c>
      <c r="AK60" s="665">
        <f>'Schedule 3B_Income_Eastern'!AK60+'Schedule 3C_Income_Western'!AK60+'Schedule 3D_Income_The Cape'!AK60</f>
        <v>26573.456681296782</v>
      </c>
      <c r="AL60" s="638">
        <v>37</v>
      </c>
      <c r="AM60" s="665">
        <f>'Schedule 3B_Income_Eastern'!AM60+'Schedule 3C_Income_Western'!AM60+'Schedule 3D_Income_The Cape'!AM60</f>
        <v>163886.15515057006</v>
      </c>
      <c r="AN60" s="665">
        <f>'Schedule 3B_Income_Eastern'!AN60+'Schedule 3C_Income_Western'!AN60+'Schedule 3D_Income_The Cape'!AN60</f>
        <v>199573.14980200853</v>
      </c>
      <c r="AO60" s="665">
        <f>'Schedule 3B_Income_Eastern'!AO60+'Schedule 3C_Income_Western'!AO60+'Schedule 3D_Income_The Cape'!AO60</f>
        <v>105311.60486490779</v>
      </c>
      <c r="AP60" s="665">
        <f>'Schedule 3B_Income_Eastern'!AP60+'Schedule 3C_Income_Western'!AP60+'Schedule 3D_Income_The Cape'!AP60</f>
        <v>0</v>
      </c>
      <c r="AQ60" s="665">
        <f>'Schedule 3B_Income_Eastern'!AQ60+'Schedule 3C_Income_Western'!AQ60+'Schedule 3D_Income_The Cape'!AQ60</f>
        <v>468770.90981748642</v>
      </c>
      <c r="AR60" s="665">
        <f>'Schedule 3B_Income_Eastern'!AR60+'Schedule 3C_Income_Western'!AR60+'Schedule 3D_Income_The Cape'!AR60</f>
        <v>138827.51046925591</v>
      </c>
      <c r="AS60" s="665">
        <f>'Schedule 3B_Income_Eastern'!AS60+'Schedule 3C_Income_Western'!AS60+'Schedule 3D_Income_The Cape'!AS60</f>
        <v>97661.931975569954</v>
      </c>
      <c r="AT60" s="665">
        <f>'Schedule 3B_Income_Eastern'!AT60+'Schedule 3C_Income_Western'!AT60+'Schedule 3D_Income_The Cape'!AT60</f>
        <v>90536.879954333926</v>
      </c>
      <c r="AU60" s="665">
        <f>'Schedule 3B_Income_Eastern'!AU60+'Schedule 3C_Income_Western'!AU60+'Schedule 3D_Income_The Cape'!AU60</f>
        <v>0</v>
      </c>
      <c r="AV60" s="665">
        <f>'Schedule 3B_Income_Eastern'!AV60+'Schedule 3C_Income_Western'!AV60+'Schedule 3D_Income_The Cape'!AV60</f>
        <v>327026.32239915978</v>
      </c>
      <c r="AW60" s="665">
        <f>'Schedule 3B_Income_Eastern'!AW60+'Schedule 3C_Income_Western'!AW60+'Schedule 3D_Income_The Cape'!AW60</f>
        <v>795797.2322166462</v>
      </c>
      <c r="AX60" s="638">
        <v>37</v>
      </c>
      <c r="AY60" s="665">
        <f>'Schedule 3B_Income_Eastern'!AY60+'Schedule 3C_Income_Western'!AY60+'Schedule 3D_Income_The Cape'!AY60</f>
        <v>-4166.3959829987689</v>
      </c>
      <c r="AZ60" s="665">
        <f>'Schedule 3B_Income_Eastern'!AZ60+'Schedule 3C_Income_Western'!AZ60+'Schedule 3D_Income_The Cape'!AZ60</f>
        <v>-1934.906382933284</v>
      </c>
      <c r="BA60" s="665">
        <f>'Schedule 3B_Income_Eastern'!BA60+'Schedule 3C_Income_Western'!BA60+'Schedule 3D_Income_The Cape'!BA60</f>
        <v>698.77895280711641</v>
      </c>
      <c r="BB60" s="665">
        <f>'Schedule 3B_Income_Eastern'!BB60+'Schedule 3C_Income_Western'!BB60+'Schedule 3D_Income_The Cape'!BB60</f>
        <v>0</v>
      </c>
      <c r="BC60" s="665">
        <f>'Schedule 3B_Income_Eastern'!BC60+'Schedule 3C_Income_Western'!BC60+'Schedule 3D_Income_The Cape'!BC60</f>
        <v>-5402.5234131249372</v>
      </c>
      <c r="BD60" s="665">
        <f>'Schedule 3B_Income_Eastern'!BD60+'Schedule 3C_Income_Western'!BD60+'Schedule 3D_Income_The Cape'!BD60</f>
        <v>11526.322428376012</v>
      </c>
      <c r="BE60" s="665">
        <f>'Schedule 3B_Income_Eastern'!BE60+'Schedule 3C_Income_Western'!BE60+'Schedule 3D_Income_The Cape'!BE60</f>
        <v>8576.8806338651284</v>
      </c>
      <c r="BF60" s="665">
        <f>'Schedule 3B_Income_Eastern'!BF60+'Schedule 3C_Income_Western'!BF60+'Schedule 3D_Income_The Cape'!BF60</f>
        <v>9419.9360398996469</v>
      </c>
      <c r="BG60" s="665">
        <f>'Schedule 3B_Income_Eastern'!BG60+'Schedule 3C_Income_Western'!BG60+'Schedule 3D_Income_The Cape'!BG60</f>
        <v>0</v>
      </c>
      <c r="BH60" s="665">
        <f>'Schedule 3B_Income_Eastern'!BH60+'Schedule 3C_Income_Western'!BH60+'Schedule 3D_Income_The Cape'!BH60</f>
        <v>29523.139102140787</v>
      </c>
      <c r="BI60" s="665">
        <f>'Schedule 3B_Income_Eastern'!BI60+'Schedule 3C_Income_Western'!BI60+'Schedule 3D_Income_The Cape'!BI60</f>
        <v>24120.615689015853</v>
      </c>
      <c r="BJ60" s="638">
        <v>37</v>
      </c>
      <c r="BK60" s="665">
        <f>'Schedule 3B_Income_Eastern'!BK60+'Schedule 3C_Income_Western'!BK60+'Schedule 3D_Income_The Cape'!BK60</f>
        <v>0</v>
      </c>
      <c r="BL60" s="665">
        <f>'Schedule 3B_Income_Eastern'!BL60+'Schedule 3C_Income_Western'!BL60+'Schedule 3D_Income_The Cape'!BL60</f>
        <v>0</v>
      </c>
      <c r="BM60" s="665">
        <f>'Schedule 3B_Income_Eastern'!BM60+'Schedule 3C_Income_Western'!BM60+'Schedule 3D_Income_The Cape'!BM60</f>
        <v>0</v>
      </c>
      <c r="BN60" s="665">
        <f>'Schedule 3B_Income_Eastern'!BN60+'Schedule 3C_Income_Western'!BN60+'Schedule 3D_Income_The Cape'!BN60</f>
        <v>0</v>
      </c>
      <c r="BO60" s="665">
        <f>'Schedule 3B_Income_Eastern'!BO60+'Schedule 3C_Income_Western'!BO60+'Schedule 3D_Income_The Cape'!BO60</f>
        <v>0</v>
      </c>
      <c r="BP60" s="665">
        <f>'Schedule 3B_Income_Eastern'!BP60+'Schedule 3C_Income_Western'!BP60+'Schedule 3D_Income_The Cape'!BP60</f>
        <v>0</v>
      </c>
      <c r="BQ60" s="665">
        <f>'Schedule 3B_Income_Eastern'!BQ60+'Schedule 3C_Income_Western'!BQ60+'Schedule 3D_Income_The Cape'!BQ60</f>
        <v>0</v>
      </c>
      <c r="BR60" s="665">
        <f>'Schedule 3B_Income_Eastern'!BR60+'Schedule 3C_Income_Western'!BR60+'Schedule 3D_Income_The Cape'!BR60</f>
        <v>0</v>
      </c>
      <c r="BS60" s="665">
        <f>'Schedule 3B_Income_Eastern'!BS60+'Schedule 3C_Income_Western'!BS60+'Schedule 3D_Income_The Cape'!BS60</f>
        <v>0</v>
      </c>
      <c r="BT60" s="665">
        <f>'Schedule 3B_Income_Eastern'!BT60+'Schedule 3C_Income_Western'!BT60+'Schedule 3D_Income_The Cape'!BT60</f>
        <v>0</v>
      </c>
      <c r="BU60" s="665">
        <f>'Schedule 3B_Income_Eastern'!BU60+'Schedule 3C_Income_Western'!BU60+'Schedule 3D_Income_The Cape'!BU60</f>
        <v>0</v>
      </c>
      <c r="BV60" s="638">
        <v>37</v>
      </c>
      <c r="BW60" s="665">
        <f>'Schedule 3B_Income_Eastern'!BW60+'Schedule 3C_Income_Western'!BW60+'Schedule 3D_Income_The Cape'!BW60</f>
        <v>-26767.366308120982</v>
      </c>
      <c r="BX60" s="665">
        <f>'Schedule 3B_Income_Eastern'!BX60+'Schedule 3C_Income_Western'!BX60+'Schedule 3D_Income_The Cape'!BX60</f>
        <v>-23466.128386718545</v>
      </c>
      <c r="BY60" s="665">
        <f>'Schedule 3B_Income_Eastern'!BY60+'Schedule 3C_Income_Western'!BY60+'Schedule 3D_Income_The Cape'!BY60</f>
        <v>-23694.883547055138</v>
      </c>
      <c r="BZ60" s="665">
        <f>'Schedule 3B_Income_Eastern'!BZ60+'Schedule 3C_Income_Western'!BZ60+'Schedule 3D_Income_The Cape'!BZ60</f>
        <v>0</v>
      </c>
      <c r="CA60" s="665">
        <f>'Schedule 3B_Income_Eastern'!CA60+'Schedule 3C_Income_Western'!CA60+'Schedule 3D_Income_The Cape'!CA60</f>
        <v>-73928.37824189465</v>
      </c>
      <c r="CB60" s="665">
        <f>'Schedule 3B_Income_Eastern'!CB60+'Schedule 3C_Income_Western'!CB60+'Schedule 3D_Income_The Cape'!CB60</f>
        <v>-2020.3965090157387</v>
      </c>
      <c r="CC60" s="665">
        <f>'Schedule 3B_Income_Eastern'!CC60+'Schedule 3C_Income_Western'!CC60+'Schedule 3D_Income_The Cape'!CC60</f>
        <v>-3732.5690614272962</v>
      </c>
      <c r="CD60" s="665">
        <f>'Schedule 3B_Income_Eastern'!CD60+'Schedule 3C_Income_Western'!CD60+'Schedule 3D_Income_The Cape'!CD60</f>
        <v>-4567.764823318721</v>
      </c>
      <c r="CE60" s="665">
        <f>'Schedule 3B_Income_Eastern'!CE60+'Schedule 3C_Income_Western'!CE60+'Schedule 3D_Income_The Cape'!CE60</f>
        <v>0</v>
      </c>
      <c r="CF60" s="665">
        <f>'Schedule 3B_Income_Eastern'!CF60+'Schedule 3C_Income_Western'!CF60+'Schedule 3D_Income_The Cape'!CF60</f>
        <v>-10320.730393761756</v>
      </c>
      <c r="CG60" s="665">
        <f>'Schedule 3B_Income_Eastern'!CG60+'Schedule 3C_Income_Western'!CG60+'Schedule 3D_Income_The Cape'!CG60</f>
        <v>-84249.108635656419</v>
      </c>
      <c r="CH60" s="638">
        <v>37</v>
      </c>
      <c r="CI60" s="665">
        <f>'Schedule 3B_Income_Eastern'!CI60+'Schedule 3C_Income_Western'!CI60+'Schedule 3D_Income_The Cape'!CI60</f>
        <v>265029.84167379758</v>
      </c>
      <c r="CJ60" s="665">
        <f>'Schedule 3B_Income_Eastern'!CJ60+'Schedule 3C_Income_Western'!CJ60+'Schedule 3D_Income_The Cape'!CJ60</f>
        <v>298851.69091686915</v>
      </c>
      <c r="CK60" s="665">
        <f>'Schedule 3B_Income_Eastern'!CK60+'Schedule 3C_Income_Western'!CK60+'Schedule 3D_Income_The Cape'!CK60</f>
        <v>198245.64471261259</v>
      </c>
      <c r="CL60" s="665">
        <f>'Schedule 3B_Income_Eastern'!CL60+'Schedule 3C_Income_Western'!CL60+'Schedule 3D_Income_The Cape'!CL60</f>
        <v>0</v>
      </c>
      <c r="CM60" s="424">
        <f t="shared" si="13"/>
        <v>762127.1773032794</v>
      </c>
      <c r="CN60" s="665">
        <f>'Schedule 3B_Income_Eastern'!CN60+'Schedule 3C_Income_Western'!CN60+'Schedule 3D_Income_The Cape'!CN60</f>
        <v>154984.58000613298</v>
      </c>
      <c r="CO60" s="665">
        <f>'Schedule 3B_Income_Eastern'!CO60+'Schedule 3C_Income_Western'!CO60+'Schedule 3D_Income_The Cape'!CO60</f>
        <v>78802.530562656204</v>
      </c>
      <c r="CP60" s="665">
        <f>'Schedule 3B_Income_Eastern'!CP60+'Schedule 3C_Income_Western'!CP60+'Schedule 3D_Income_The Cape'!CP60</f>
        <v>111574.37692120374</v>
      </c>
      <c r="CQ60" s="665">
        <f>'Schedule 3B_Income_Eastern'!CQ60+'Schedule 3C_Income_Western'!CQ60+'Schedule 3D_Income_The Cape'!CQ60</f>
        <v>0</v>
      </c>
      <c r="CR60" s="424">
        <f t="shared" si="14"/>
        <v>345361.48748999293</v>
      </c>
      <c r="CS60" s="665">
        <f>'Schedule 3B_Income_Eastern'!CS60+'Schedule 3C_Income_Western'!CS60+'Schedule 3D_Income_The Cape'!CS60</f>
        <v>420014.42167993059</v>
      </c>
      <c r="CT60" s="665">
        <f>'Schedule 3B_Income_Eastern'!CT60+'Schedule 3C_Income_Western'!CT60+'Schedule 3D_Income_The Cape'!CT60</f>
        <v>377654.22147952532</v>
      </c>
      <c r="CU60" s="665">
        <f>'Schedule 3B_Income_Eastern'!CU60+'Schedule 3C_Income_Western'!CU60+'Schedule 3D_Income_The Cape'!CU60</f>
        <v>309820.02163381636</v>
      </c>
      <c r="CV60" s="665">
        <f>'Schedule 3B_Income_Eastern'!CV60+'Schedule 3C_Income_Western'!CV60+'Schedule 3D_Income_The Cape'!CV60</f>
        <v>0</v>
      </c>
      <c r="CW60" s="424">
        <f t="shared" si="15"/>
        <v>1107488.6647932723</v>
      </c>
    </row>
    <row r="61" spans="1:101" ht="15.75" customHeight="1" x14ac:dyDescent="0.2">
      <c r="A61" s="637" t="s">
        <v>265</v>
      </c>
      <c r="B61" s="638">
        <v>38</v>
      </c>
      <c r="C61" s="665">
        <f>'Schedule 3B_Income_Eastern'!C61+'Schedule 3C_Income_Western'!C61+'Schedule 3D_Income_The Cape'!C61</f>
        <v>0</v>
      </c>
      <c r="D61" s="665">
        <f>'Schedule 3B_Income_Eastern'!D61+'Schedule 3C_Income_Western'!D61+'Schedule 3D_Income_The Cape'!D61</f>
        <v>0</v>
      </c>
      <c r="E61" s="665">
        <f>'Schedule 3B_Income_Eastern'!E61+'Schedule 3C_Income_Western'!E61+'Schedule 3D_Income_The Cape'!E61</f>
        <v>0</v>
      </c>
      <c r="F61" s="665">
        <f>'Schedule 3B_Income_Eastern'!F61+'Schedule 3C_Income_Western'!F61+'Schedule 3D_Income_The Cape'!F61</f>
        <v>0</v>
      </c>
      <c r="G61" s="665">
        <f>'Schedule 3B_Income_Eastern'!G61+'Schedule 3C_Income_Western'!G61+'Schedule 3D_Income_The Cape'!G61</f>
        <v>0</v>
      </c>
      <c r="H61" s="665">
        <f>'Schedule 3B_Income_Eastern'!H61+'Schedule 3C_Income_Western'!H61+'Schedule 3D_Income_The Cape'!H61</f>
        <v>0</v>
      </c>
      <c r="I61" s="665">
        <f>'Schedule 3B_Income_Eastern'!I61+'Schedule 3C_Income_Western'!I61+'Schedule 3D_Income_The Cape'!I61</f>
        <v>0</v>
      </c>
      <c r="J61" s="665">
        <f>'Schedule 3B_Income_Eastern'!J61+'Schedule 3C_Income_Western'!J61+'Schedule 3D_Income_The Cape'!J61</f>
        <v>0</v>
      </c>
      <c r="K61" s="665">
        <f>'Schedule 3B_Income_Eastern'!K61+'Schedule 3C_Income_Western'!K61+'Schedule 3D_Income_The Cape'!K61</f>
        <v>0</v>
      </c>
      <c r="L61" s="665">
        <f>'Schedule 3B_Income_Eastern'!L61+'Schedule 3C_Income_Western'!L61+'Schedule 3D_Income_The Cape'!L61</f>
        <v>0</v>
      </c>
      <c r="M61" s="665">
        <f>'Schedule 3B_Income_Eastern'!M61+'Schedule 3C_Income_Western'!M61+'Schedule 3D_Income_The Cape'!M61</f>
        <v>0</v>
      </c>
      <c r="N61" s="638">
        <v>38</v>
      </c>
      <c r="O61" s="665">
        <f>'Schedule 3B_Income_Eastern'!O61+'Schedule 3C_Income_Western'!O61+'Schedule 3D_Income_The Cape'!O61</f>
        <v>0</v>
      </c>
      <c r="P61" s="665">
        <f>'Schedule 3B_Income_Eastern'!P61+'Schedule 3C_Income_Western'!P61+'Schedule 3D_Income_The Cape'!P61</f>
        <v>0</v>
      </c>
      <c r="Q61" s="665">
        <f>'Schedule 3B_Income_Eastern'!Q61+'Schedule 3C_Income_Western'!Q61+'Schedule 3D_Income_The Cape'!Q61</f>
        <v>0</v>
      </c>
      <c r="R61" s="665">
        <f>'Schedule 3B_Income_Eastern'!R61+'Schedule 3C_Income_Western'!R61+'Schedule 3D_Income_The Cape'!R61</f>
        <v>0</v>
      </c>
      <c r="S61" s="665">
        <f>'Schedule 3B_Income_Eastern'!S61+'Schedule 3C_Income_Western'!S61+'Schedule 3D_Income_The Cape'!S61</f>
        <v>0</v>
      </c>
      <c r="T61" s="665">
        <f>'Schedule 3B_Income_Eastern'!T61+'Schedule 3C_Income_Western'!T61+'Schedule 3D_Income_The Cape'!T61</f>
        <v>0</v>
      </c>
      <c r="U61" s="665">
        <f>'Schedule 3B_Income_Eastern'!U61+'Schedule 3C_Income_Western'!U61+'Schedule 3D_Income_The Cape'!U61</f>
        <v>0</v>
      </c>
      <c r="V61" s="665">
        <f>'Schedule 3B_Income_Eastern'!V61+'Schedule 3C_Income_Western'!V61+'Schedule 3D_Income_The Cape'!V61</f>
        <v>0</v>
      </c>
      <c r="W61" s="665">
        <f>'Schedule 3B_Income_Eastern'!W61+'Schedule 3C_Income_Western'!W61+'Schedule 3D_Income_The Cape'!W61</f>
        <v>0</v>
      </c>
      <c r="X61" s="665">
        <f>'Schedule 3B_Income_Eastern'!X61+'Schedule 3C_Income_Western'!X61+'Schedule 3D_Income_The Cape'!X61</f>
        <v>0</v>
      </c>
      <c r="Y61" s="665">
        <f>'Schedule 3B_Income_Eastern'!Y61+'Schedule 3C_Income_Western'!Y61+'Schedule 3D_Income_The Cape'!Y61</f>
        <v>0</v>
      </c>
      <c r="Z61" s="638">
        <v>38</v>
      </c>
      <c r="AA61" s="665">
        <f>'Schedule 3B_Income_Eastern'!AA61+'Schedule 3C_Income_Western'!AA61+'Schedule 3D_Income_The Cape'!AA61</f>
        <v>0</v>
      </c>
      <c r="AB61" s="665">
        <f>'Schedule 3B_Income_Eastern'!AB61+'Schedule 3C_Income_Western'!AB61+'Schedule 3D_Income_The Cape'!AB61</f>
        <v>0</v>
      </c>
      <c r="AC61" s="665">
        <f>'Schedule 3B_Income_Eastern'!AC61+'Schedule 3C_Income_Western'!AC61+'Schedule 3D_Income_The Cape'!AC61</f>
        <v>0</v>
      </c>
      <c r="AD61" s="665">
        <f>'Schedule 3B_Income_Eastern'!AD61+'Schedule 3C_Income_Western'!AD61+'Schedule 3D_Income_The Cape'!AD61</f>
        <v>0</v>
      </c>
      <c r="AE61" s="665">
        <f>'Schedule 3B_Income_Eastern'!AE61+'Schedule 3C_Income_Western'!AE61+'Schedule 3D_Income_The Cape'!AE61</f>
        <v>0</v>
      </c>
      <c r="AF61" s="665">
        <f>'Schedule 3B_Income_Eastern'!AF61+'Schedule 3C_Income_Western'!AF61+'Schedule 3D_Income_The Cape'!AF61</f>
        <v>0</v>
      </c>
      <c r="AG61" s="665">
        <f>'Schedule 3B_Income_Eastern'!AG61+'Schedule 3C_Income_Western'!AG61+'Schedule 3D_Income_The Cape'!AG61</f>
        <v>0</v>
      </c>
      <c r="AH61" s="665">
        <f>'Schedule 3B_Income_Eastern'!AH61+'Schedule 3C_Income_Western'!AH61+'Schedule 3D_Income_The Cape'!AH61</f>
        <v>0</v>
      </c>
      <c r="AI61" s="665">
        <f>'Schedule 3B_Income_Eastern'!AI61+'Schedule 3C_Income_Western'!AI61+'Schedule 3D_Income_The Cape'!AI61</f>
        <v>0</v>
      </c>
      <c r="AJ61" s="665">
        <f>'Schedule 3B_Income_Eastern'!AJ61+'Schedule 3C_Income_Western'!AJ61+'Schedule 3D_Income_The Cape'!AJ61</f>
        <v>0</v>
      </c>
      <c r="AK61" s="665">
        <f>'Schedule 3B_Income_Eastern'!AK61+'Schedule 3C_Income_Western'!AK61+'Schedule 3D_Income_The Cape'!AK61</f>
        <v>0</v>
      </c>
      <c r="AL61" s="638">
        <v>38</v>
      </c>
      <c r="AM61" s="665">
        <f>'Schedule 3B_Income_Eastern'!AM61+'Schedule 3C_Income_Western'!AM61+'Schedule 3D_Income_The Cape'!AM61</f>
        <v>0</v>
      </c>
      <c r="AN61" s="665">
        <f>'Schedule 3B_Income_Eastern'!AN61+'Schedule 3C_Income_Western'!AN61+'Schedule 3D_Income_The Cape'!AN61</f>
        <v>0</v>
      </c>
      <c r="AO61" s="665">
        <f>'Schedule 3B_Income_Eastern'!AO61+'Schedule 3C_Income_Western'!AO61+'Schedule 3D_Income_The Cape'!AO61</f>
        <v>0</v>
      </c>
      <c r="AP61" s="665">
        <f>'Schedule 3B_Income_Eastern'!AP61+'Schedule 3C_Income_Western'!AP61+'Schedule 3D_Income_The Cape'!AP61</f>
        <v>0</v>
      </c>
      <c r="AQ61" s="665">
        <f>'Schedule 3B_Income_Eastern'!AQ61+'Schedule 3C_Income_Western'!AQ61+'Schedule 3D_Income_The Cape'!AQ61</f>
        <v>0</v>
      </c>
      <c r="AR61" s="665">
        <f>'Schedule 3B_Income_Eastern'!AR61+'Schedule 3C_Income_Western'!AR61+'Schedule 3D_Income_The Cape'!AR61</f>
        <v>0</v>
      </c>
      <c r="AS61" s="665">
        <f>'Schedule 3B_Income_Eastern'!AS61+'Schedule 3C_Income_Western'!AS61+'Schedule 3D_Income_The Cape'!AS61</f>
        <v>0</v>
      </c>
      <c r="AT61" s="665">
        <f>'Schedule 3B_Income_Eastern'!AT61+'Schedule 3C_Income_Western'!AT61+'Schedule 3D_Income_The Cape'!AT61</f>
        <v>0</v>
      </c>
      <c r="AU61" s="665">
        <f>'Schedule 3B_Income_Eastern'!AU61+'Schedule 3C_Income_Western'!AU61+'Schedule 3D_Income_The Cape'!AU61</f>
        <v>0</v>
      </c>
      <c r="AV61" s="665">
        <f>'Schedule 3B_Income_Eastern'!AV61+'Schedule 3C_Income_Western'!AV61+'Schedule 3D_Income_The Cape'!AV61</f>
        <v>0</v>
      </c>
      <c r="AW61" s="665">
        <f>'Schedule 3B_Income_Eastern'!AW61+'Schedule 3C_Income_Western'!AW61+'Schedule 3D_Income_The Cape'!AW61</f>
        <v>0</v>
      </c>
      <c r="AX61" s="638">
        <v>38</v>
      </c>
      <c r="AY61" s="665">
        <f>'Schedule 3B_Income_Eastern'!AY61+'Schedule 3C_Income_Western'!AY61+'Schedule 3D_Income_The Cape'!AY61</f>
        <v>0</v>
      </c>
      <c r="AZ61" s="665">
        <f>'Schedule 3B_Income_Eastern'!AZ61+'Schedule 3C_Income_Western'!AZ61+'Schedule 3D_Income_The Cape'!AZ61</f>
        <v>0</v>
      </c>
      <c r="BA61" s="665">
        <f>'Schedule 3B_Income_Eastern'!BA61+'Schedule 3C_Income_Western'!BA61+'Schedule 3D_Income_The Cape'!BA61</f>
        <v>0</v>
      </c>
      <c r="BB61" s="665">
        <f>'Schedule 3B_Income_Eastern'!BB61+'Schedule 3C_Income_Western'!BB61+'Schedule 3D_Income_The Cape'!BB61</f>
        <v>0</v>
      </c>
      <c r="BC61" s="665">
        <f>'Schedule 3B_Income_Eastern'!BC61+'Schedule 3C_Income_Western'!BC61+'Schedule 3D_Income_The Cape'!BC61</f>
        <v>0</v>
      </c>
      <c r="BD61" s="665">
        <f>'Schedule 3B_Income_Eastern'!BD61+'Schedule 3C_Income_Western'!BD61+'Schedule 3D_Income_The Cape'!BD61</f>
        <v>0</v>
      </c>
      <c r="BE61" s="665">
        <f>'Schedule 3B_Income_Eastern'!BE61+'Schedule 3C_Income_Western'!BE61+'Schedule 3D_Income_The Cape'!BE61</f>
        <v>0</v>
      </c>
      <c r="BF61" s="665">
        <f>'Schedule 3B_Income_Eastern'!BF61+'Schedule 3C_Income_Western'!BF61+'Schedule 3D_Income_The Cape'!BF61</f>
        <v>0</v>
      </c>
      <c r="BG61" s="665">
        <f>'Schedule 3B_Income_Eastern'!BG61+'Schedule 3C_Income_Western'!BG61+'Schedule 3D_Income_The Cape'!BG61</f>
        <v>0</v>
      </c>
      <c r="BH61" s="665">
        <f>'Schedule 3B_Income_Eastern'!BH61+'Schedule 3C_Income_Western'!BH61+'Schedule 3D_Income_The Cape'!BH61</f>
        <v>0</v>
      </c>
      <c r="BI61" s="665">
        <f>'Schedule 3B_Income_Eastern'!BI61+'Schedule 3C_Income_Western'!BI61+'Schedule 3D_Income_The Cape'!BI61</f>
        <v>0</v>
      </c>
      <c r="BJ61" s="638">
        <v>38</v>
      </c>
      <c r="BK61" s="665">
        <f>'Schedule 3B_Income_Eastern'!BK61+'Schedule 3C_Income_Western'!BK61+'Schedule 3D_Income_The Cape'!BK61</f>
        <v>0</v>
      </c>
      <c r="BL61" s="665">
        <f>'Schedule 3B_Income_Eastern'!BL61+'Schedule 3C_Income_Western'!BL61+'Schedule 3D_Income_The Cape'!BL61</f>
        <v>0</v>
      </c>
      <c r="BM61" s="665">
        <f>'Schedule 3B_Income_Eastern'!BM61+'Schedule 3C_Income_Western'!BM61+'Schedule 3D_Income_The Cape'!BM61</f>
        <v>0</v>
      </c>
      <c r="BN61" s="665">
        <f>'Schedule 3B_Income_Eastern'!BN61+'Schedule 3C_Income_Western'!BN61+'Schedule 3D_Income_The Cape'!BN61</f>
        <v>0</v>
      </c>
      <c r="BO61" s="665">
        <f>'Schedule 3B_Income_Eastern'!BO61+'Schedule 3C_Income_Western'!BO61+'Schedule 3D_Income_The Cape'!BO61</f>
        <v>0</v>
      </c>
      <c r="BP61" s="665">
        <f>'Schedule 3B_Income_Eastern'!BP61+'Schedule 3C_Income_Western'!BP61+'Schedule 3D_Income_The Cape'!BP61</f>
        <v>0</v>
      </c>
      <c r="BQ61" s="665">
        <f>'Schedule 3B_Income_Eastern'!BQ61+'Schedule 3C_Income_Western'!BQ61+'Schedule 3D_Income_The Cape'!BQ61</f>
        <v>0</v>
      </c>
      <c r="BR61" s="665">
        <f>'Schedule 3B_Income_Eastern'!BR61+'Schedule 3C_Income_Western'!BR61+'Schedule 3D_Income_The Cape'!BR61</f>
        <v>0</v>
      </c>
      <c r="BS61" s="665">
        <f>'Schedule 3B_Income_Eastern'!BS61+'Schedule 3C_Income_Western'!BS61+'Schedule 3D_Income_The Cape'!BS61</f>
        <v>0</v>
      </c>
      <c r="BT61" s="665">
        <f>'Schedule 3B_Income_Eastern'!BT61+'Schedule 3C_Income_Western'!BT61+'Schedule 3D_Income_The Cape'!BT61</f>
        <v>0</v>
      </c>
      <c r="BU61" s="665">
        <f>'Schedule 3B_Income_Eastern'!BU61+'Schedule 3C_Income_Western'!BU61+'Schedule 3D_Income_The Cape'!BU61</f>
        <v>0</v>
      </c>
      <c r="BV61" s="638">
        <v>38</v>
      </c>
      <c r="BW61" s="665">
        <f>'Schedule 3B_Income_Eastern'!BW61+'Schedule 3C_Income_Western'!BW61+'Schedule 3D_Income_The Cape'!BW61</f>
        <v>0</v>
      </c>
      <c r="BX61" s="665">
        <f>'Schedule 3B_Income_Eastern'!BX61+'Schedule 3C_Income_Western'!BX61+'Schedule 3D_Income_The Cape'!BX61</f>
        <v>0</v>
      </c>
      <c r="BY61" s="665">
        <f>'Schedule 3B_Income_Eastern'!BY61+'Schedule 3C_Income_Western'!BY61+'Schedule 3D_Income_The Cape'!BY61</f>
        <v>0</v>
      </c>
      <c r="BZ61" s="665">
        <f>'Schedule 3B_Income_Eastern'!BZ61+'Schedule 3C_Income_Western'!BZ61+'Schedule 3D_Income_The Cape'!BZ61</f>
        <v>0</v>
      </c>
      <c r="CA61" s="665">
        <f>'Schedule 3B_Income_Eastern'!CA61+'Schedule 3C_Income_Western'!CA61+'Schedule 3D_Income_The Cape'!CA61</f>
        <v>0</v>
      </c>
      <c r="CB61" s="665">
        <f>'Schedule 3B_Income_Eastern'!CB61+'Schedule 3C_Income_Western'!CB61+'Schedule 3D_Income_The Cape'!CB61</f>
        <v>0</v>
      </c>
      <c r="CC61" s="665">
        <f>'Schedule 3B_Income_Eastern'!CC61+'Schedule 3C_Income_Western'!CC61+'Schedule 3D_Income_The Cape'!CC61</f>
        <v>0</v>
      </c>
      <c r="CD61" s="665">
        <f>'Schedule 3B_Income_Eastern'!CD61+'Schedule 3C_Income_Western'!CD61+'Schedule 3D_Income_The Cape'!CD61</f>
        <v>0</v>
      </c>
      <c r="CE61" s="665">
        <f>'Schedule 3B_Income_Eastern'!CE61+'Schedule 3C_Income_Western'!CE61+'Schedule 3D_Income_The Cape'!CE61</f>
        <v>0</v>
      </c>
      <c r="CF61" s="665">
        <f>'Schedule 3B_Income_Eastern'!CF61+'Schedule 3C_Income_Western'!CF61+'Schedule 3D_Income_The Cape'!CF61</f>
        <v>0</v>
      </c>
      <c r="CG61" s="665">
        <f>'Schedule 3B_Income_Eastern'!CG61+'Schedule 3C_Income_Western'!CG61+'Schedule 3D_Income_The Cape'!CG61</f>
        <v>0</v>
      </c>
      <c r="CH61" s="638">
        <v>38</v>
      </c>
      <c r="CI61" s="665">
        <f>'Schedule 3B_Income_Eastern'!CI61+'Schedule 3C_Income_Western'!CI61+'Schedule 3D_Income_The Cape'!CI61</f>
        <v>0</v>
      </c>
      <c r="CJ61" s="665">
        <f>'Schedule 3B_Income_Eastern'!CJ61+'Schedule 3C_Income_Western'!CJ61+'Schedule 3D_Income_The Cape'!CJ61</f>
        <v>0</v>
      </c>
      <c r="CK61" s="665">
        <f>'Schedule 3B_Income_Eastern'!CK61+'Schedule 3C_Income_Western'!CK61+'Schedule 3D_Income_The Cape'!CK61</f>
        <v>0</v>
      </c>
      <c r="CL61" s="665">
        <f>'Schedule 3B_Income_Eastern'!CL61+'Schedule 3C_Income_Western'!CL61+'Schedule 3D_Income_The Cape'!CL61</f>
        <v>0</v>
      </c>
      <c r="CM61" s="424">
        <f t="shared" si="13"/>
        <v>0</v>
      </c>
      <c r="CN61" s="665">
        <f>'Schedule 3B_Income_Eastern'!CN61+'Schedule 3C_Income_Western'!CN61+'Schedule 3D_Income_The Cape'!CN61</f>
        <v>0</v>
      </c>
      <c r="CO61" s="665">
        <f>'Schedule 3B_Income_Eastern'!CO61+'Schedule 3C_Income_Western'!CO61+'Schedule 3D_Income_The Cape'!CO61</f>
        <v>0</v>
      </c>
      <c r="CP61" s="665">
        <f>'Schedule 3B_Income_Eastern'!CP61+'Schedule 3C_Income_Western'!CP61+'Schedule 3D_Income_The Cape'!CP61</f>
        <v>0</v>
      </c>
      <c r="CQ61" s="665">
        <f>'Schedule 3B_Income_Eastern'!CQ61+'Schedule 3C_Income_Western'!CQ61+'Schedule 3D_Income_The Cape'!CQ61</f>
        <v>0</v>
      </c>
      <c r="CR61" s="424">
        <f t="shared" si="14"/>
        <v>0</v>
      </c>
      <c r="CS61" s="665">
        <f>'Schedule 3B_Income_Eastern'!CS61+'Schedule 3C_Income_Western'!CS61+'Schedule 3D_Income_The Cape'!CS61</f>
        <v>0</v>
      </c>
      <c r="CT61" s="665">
        <f>'Schedule 3B_Income_Eastern'!CT61+'Schedule 3C_Income_Western'!CT61+'Schedule 3D_Income_The Cape'!CT61</f>
        <v>0</v>
      </c>
      <c r="CU61" s="665">
        <f>'Schedule 3B_Income_Eastern'!CU61+'Schedule 3C_Income_Western'!CU61+'Schedule 3D_Income_The Cape'!CU61</f>
        <v>0</v>
      </c>
      <c r="CV61" s="665">
        <f>'Schedule 3B_Income_Eastern'!CV61+'Schedule 3C_Income_Western'!CV61+'Schedule 3D_Income_The Cape'!CV61</f>
        <v>0</v>
      </c>
      <c r="CW61" s="424">
        <f t="shared" si="15"/>
        <v>0</v>
      </c>
    </row>
    <row r="62" spans="1:101" ht="15.75" customHeight="1" x14ac:dyDescent="0.2">
      <c r="A62" s="637" t="s">
        <v>225</v>
      </c>
      <c r="B62" s="638">
        <v>39</v>
      </c>
      <c r="C62" s="665">
        <f>'Schedule 3B_Income_Eastern'!C62+'Schedule 3C_Income_Western'!C62+'Schedule 3D_Income_The Cape'!C62</f>
        <v>-2669.7251459146087</v>
      </c>
      <c r="D62" s="665">
        <f>'Schedule 3B_Income_Eastern'!D62+'Schedule 3C_Income_Western'!D62+'Schedule 3D_Income_The Cape'!D62</f>
        <v>-2215.4170605341214</v>
      </c>
      <c r="E62" s="665">
        <f>'Schedule 3B_Income_Eastern'!E62+'Schedule 3C_Income_Western'!E62+'Schedule 3D_Income_The Cape'!E62</f>
        <v>-2072.6422017990335</v>
      </c>
      <c r="F62" s="665">
        <f>'Schedule 3B_Income_Eastern'!F62+'Schedule 3C_Income_Western'!F62+'Schedule 3D_Income_The Cape'!F62</f>
        <v>0</v>
      </c>
      <c r="G62" s="665">
        <f>'Schedule 3B_Income_Eastern'!G62+'Schedule 3C_Income_Western'!G62+'Schedule 3D_Income_The Cape'!G62</f>
        <v>-6957.7844082477641</v>
      </c>
      <c r="H62" s="665">
        <f>'Schedule 3B_Income_Eastern'!H62+'Schedule 3C_Income_Western'!H62+'Schedule 3D_Income_The Cape'!H62</f>
        <v>-18941.00420034851</v>
      </c>
      <c r="I62" s="665">
        <f>'Schedule 3B_Income_Eastern'!I62+'Schedule 3C_Income_Western'!I62+'Schedule 3D_Income_The Cape'!I62</f>
        <v>-14583.945976428471</v>
      </c>
      <c r="J62" s="665">
        <f>'Schedule 3B_Income_Eastern'!J62+'Schedule 3C_Income_Western'!J62+'Schedule 3D_Income_The Cape'!J62</f>
        <v>-13221.648083763812</v>
      </c>
      <c r="K62" s="665">
        <f>'Schedule 3B_Income_Eastern'!K62+'Schedule 3C_Income_Western'!K62+'Schedule 3D_Income_The Cape'!K62</f>
        <v>0</v>
      </c>
      <c r="L62" s="665">
        <f>'Schedule 3B_Income_Eastern'!L62+'Schedule 3C_Income_Western'!L62+'Schedule 3D_Income_The Cape'!L62</f>
        <v>-46746.598260540792</v>
      </c>
      <c r="M62" s="665">
        <f>'Schedule 3B_Income_Eastern'!M62+'Schedule 3C_Income_Western'!M62+'Schedule 3D_Income_The Cape'!M62</f>
        <v>-53704.382668788567</v>
      </c>
      <c r="N62" s="638">
        <v>39</v>
      </c>
      <c r="O62" s="665">
        <f>'Schedule 3B_Income_Eastern'!O62+'Schedule 3C_Income_Western'!O62+'Schedule 3D_Income_The Cape'!O62</f>
        <v>-7180.8219299162129</v>
      </c>
      <c r="P62" s="665">
        <f>'Schedule 3B_Income_Eastern'!P62+'Schedule 3C_Income_Western'!P62+'Schedule 3D_Income_The Cape'!P62</f>
        <v>-6686.0015948379705</v>
      </c>
      <c r="Q62" s="665">
        <f>'Schedule 3B_Income_Eastern'!Q62+'Schedule 3C_Income_Western'!Q62+'Schedule 3D_Income_The Cape'!Q62</f>
        <v>-6328.0605098566557</v>
      </c>
      <c r="R62" s="665">
        <f>'Schedule 3B_Income_Eastern'!R62+'Schedule 3C_Income_Western'!R62+'Schedule 3D_Income_The Cape'!R62</f>
        <v>0</v>
      </c>
      <c r="S62" s="665">
        <f>'Schedule 3B_Income_Eastern'!S62+'Schedule 3C_Income_Western'!S62+'Schedule 3D_Income_The Cape'!S62</f>
        <v>-20194.884034610837</v>
      </c>
      <c r="T62" s="665">
        <f>'Schedule 3B_Income_Eastern'!T62+'Schedule 3C_Income_Western'!T62+'Schedule 3D_Income_The Cape'!T62</f>
        <v>-19541.006908219762</v>
      </c>
      <c r="U62" s="665">
        <f>'Schedule 3B_Income_Eastern'!U62+'Schedule 3C_Income_Western'!U62+'Schedule 3D_Income_The Cape'!U62</f>
        <v>-18096.498294805268</v>
      </c>
      <c r="V62" s="665">
        <f>'Schedule 3B_Income_Eastern'!V62+'Schedule 3C_Income_Western'!V62+'Schedule 3D_Income_The Cape'!V62</f>
        <v>-16674.1424175303</v>
      </c>
      <c r="W62" s="665">
        <f>'Schedule 3B_Income_Eastern'!W62+'Schedule 3C_Income_Western'!W62+'Schedule 3D_Income_The Cape'!W62</f>
        <v>0</v>
      </c>
      <c r="X62" s="665">
        <f>'Schedule 3B_Income_Eastern'!X62+'Schedule 3C_Income_Western'!X62+'Schedule 3D_Income_The Cape'!X62</f>
        <v>-54311.647620555334</v>
      </c>
      <c r="Y62" s="665">
        <f>'Schedule 3B_Income_Eastern'!Y62+'Schedule 3C_Income_Western'!Y62+'Schedule 3D_Income_The Cape'!Y62</f>
        <v>-74506.531655166167</v>
      </c>
      <c r="Z62" s="638">
        <v>39</v>
      </c>
      <c r="AA62" s="665">
        <f>'Schedule 3B_Income_Eastern'!AA62+'Schedule 3C_Income_Western'!AA62+'Schedule 3D_Income_The Cape'!AA62</f>
        <v>-1846.1922156859432</v>
      </c>
      <c r="AB62" s="665">
        <f>'Schedule 3B_Income_Eastern'!AB62+'Schedule 3C_Income_Western'!AB62+'Schedule 3D_Income_The Cape'!AB62</f>
        <v>-1690.7572744799081</v>
      </c>
      <c r="AC62" s="665">
        <f>'Schedule 3B_Income_Eastern'!AC62+'Schedule 3C_Income_Western'!AC62+'Schedule 3D_Income_The Cape'!AC62</f>
        <v>-1656.5474070912742</v>
      </c>
      <c r="AD62" s="665">
        <f>'Schedule 3B_Income_Eastern'!AD62+'Schedule 3C_Income_Western'!AD62+'Schedule 3D_Income_The Cape'!AD62</f>
        <v>0</v>
      </c>
      <c r="AE62" s="665">
        <f>'Schedule 3B_Income_Eastern'!AE62+'Schedule 3C_Income_Western'!AE62+'Schedule 3D_Income_The Cape'!AE62</f>
        <v>-5193.4968972571251</v>
      </c>
      <c r="AF62" s="665">
        <f>'Schedule 3B_Income_Eastern'!AF62+'Schedule 3C_Income_Western'!AF62+'Schedule 3D_Income_The Cape'!AF62</f>
        <v>-3926.316735366725</v>
      </c>
      <c r="AG62" s="665">
        <f>'Schedule 3B_Income_Eastern'!AG62+'Schedule 3C_Income_Western'!AG62+'Schedule 3D_Income_The Cape'!AG62</f>
        <v>-3547.9663399490091</v>
      </c>
      <c r="AH62" s="665">
        <f>'Schedule 3B_Income_Eastern'!AH62+'Schedule 3C_Income_Western'!AH62+'Schedule 3D_Income_The Cape'!AH62</f>
        <v>-3447.7432770627361</v>
      </c>
      <c r="AI62" s="665">
        <f>'Schedule 3B_Income_Eastern'!AI62+'Schedule 3C_Income_Western'!AI62+'Schedule 3D_Income_The Cape'!AI62</f>
        <v>0</v>
      </c>
      <c r="AJ62" s="665">
        <f>'Schedule 3B_Income_Eastern'!AJ62+'Schedule 3C_Income_Western'!AJ62+'Schedule 3D_Income_The Cape'!AJ62</f>
        <v>-10922.026352378469</v>
      </c>
      <c r="AK62" s="665">
        <f>'Schedule 3B_Income_Eastern'!AK62+'Schedule 3C_Income_Western'!AK62+'Schedule 3D_Income_The Cape'!AK62</f>
        <v>-16115.523249635595</v>
      </c>
      <c r="AL62" s="638">
        <v>39</v>
      </c>
      <c r="AM62" s="665">
        <f>'Schedule 3B_Income_Eastern'!AM62+'Schedule 3C_Income_Western'!AM62+'Schedule 3D_Income_The Cape'!AM62</f>
        <v>-87935.63269330922</v>
      </c>
      <c r="AN62" s="665">
        <f>'Schedule 3B_Income_Eastern'!AN62+'Schedule 3C_Income_Western'!AN62+'Schedule 3D_Income_The Cape'!AN62</f>
        <v>-88565.021001099638</v>
      </c>
      <c r="AO62" s="665">
        <f>'Schedule 3B_Income_Eastern'!AO62+'Schedule 3C_Income_Western'!AO62+'Schedule 3D_Income_The Cape'!AO62</f>
        <v>-90016.419407821522</v>
      </c>
      <c r="AP62" s="665">
        <f>'Schedule 3B_Income_Eastern'!AP62+'Schedule 3C_Income_Western'!AP62+'Schedule 3D_Income_The Cape'!AP62</f>
        <v>0</v>
      </c>
      <c r="AQ62" s="665">
        <f>'Schedule 3B_Income_Eastern'!AQ62+'Schedule 3C_Income_Western'!AQ62+'Schedule 3D_Income_The Cape'!AQ62</f>
        <v>-266517.07310223032</v>
      </c>
      <c r="AR62" s="665">
        <f>'Schedule 3B_Income_Eastern'!AR62+'Schedule 3C_Income_Western'!AR62+'Schedule 3D_Income_The Cape'!AR62</f>
        <v>-111362.73753598462</v>
      </c>
      <c r="AS62" s="665">
        <f>'Schedule 3B_Income_Eastern'!AS62+'Schedule 3C_Income_Western'!AS62+'Schedule 3D_Income_The Cape'!AS62</f>
        <v>-109703.54331552991</v>
      </c>
      <c r="AT62" s="665">
        <f>'Schedule 3B_Income_Eastern'!AT62+'Schedule 3C_Income_Western'!AT62+'Schedule 3D_Income_The Cape'!AT62</f>
        <v>-109323.5560108949</v>
      </c>
      <c r="AU62" s="665">
        <f>'Schedule 3B_Income_Eastern'!AU62+'Schedule 3C_Income_Western'!AU62+'Schedule 3D_Income_The Cape'!AU62</f>
        <v>0</v>
      </c>
      <c r="AV62" s="665">
        <f>'Schedule 3B_Income_Eastern'!AV62+'Schedule 3C_Income_Western'!AV62+'Schedule 3D_Income_The Cape'!AV62</f>
        <v>-330389.83686240937</v>
      </c>
      <c r="AW62" s="665">
        <f>'Schedule 3B_Income_Eastern'!AW62+'Schedule 3C_Income_Western'!AW62+'Schedule 3D_Income_The Cape'!AW62</f>
        <v>-596906.90996463981</v>
      </c>
      <c r="AX62" s="638">
        <v>39</v>
      </c>
      <c r="AY62" s="665">
        <f>'Schedule 3B_Income_Eastern'!AY62+'Schedule 3C_Income_Western'!AY62+'Schedule 3D_Income_The Cape'!AY62</f>
        <v>-3666.411141954075</v>
      </c>
      <c r="AZ62" s="665">
        <f>'Schedule 3B_Income_Eastern'!AZ62+'Schedule 3C_Income_Western'!AZ62+'Schedule 3D_Income_The Cape'!AZ62</f>
        <v>-3802.1513099120166</v>
      </c>
      <c r="BA62" s="665">
        <f>'Schedule 3B_Income_Eastern'!BA62+'Schedule 3C_Income_Western'!BA62+'Schedule 3D_Income_The Cape'!BA62</f>
        <v>-3881.4268918361936</v>
      </c>
      <c r="BB62" s="665">
        <f>'Schedule 3B_Income_Eastern'!BB62+'Schedule 3C_Income_Western'!BB62+'Schedule 3D_Income_The Cape'!BB62</f>
        <v>0</v>
      </c>
      <c r="BC62" s="665">
        <f>'Schedule 3B_Income_Eastern'!BC62+'Schedule 3C_Income_Western'!BC62+'Schedule 3D_Income_The Cape'!BC62</f>
        <v>-11349.989343702286</v>
      </c>
      <c r="BD62" s="665">
        <f>'Schedule 3B_Income_Eastern'!BD62+'Schedule 3C_Income_Western'!BD62+'Schedule 3D_Income_The Cape'!BD62</f>
        <v>-2548.4210615282973</v>
      </c>
      <c r="BE62" s="665">
        <f>'Schedule 3B_Income_Eastern'!BE62+'Schedule 3C_Income_Western'!BE62+'Schedule 3D_Income_The Cape'!BE62</f>
        <v>-2671.9545877375858</v>
      </c>
      <c r="BF62" s="665">
        <f>'Schedule 3B_Income_Eastern'!BF62+'Schedule 3C_Income_Western'!BF62+'Schedule 3D_Income_The Cape'!BF62</f>
        <v>-2737.050511719247</v>
      </c>
      <c r="BG62" s="665">
        <f>'Schedule 3B_Income_Eastern'!BG62+'Schedule 3C_Income_Western'!BG62+'Schedule 3D_Income_The Cape'!BG62</f>
        <v>0</v>
      </c>
      <c r="BH62" s="665">
        <f>'Schedule 3B_Income_Eastern'!BH62+'Schedule 3C_Income_Western'!BH62+'Schedule 3D_Income_The Cape'!BH62</f>
        <v>-7957.4261609851301</v>
      </c>
      <c r="BI62" s="665">
        <f>'Schedule 3B_Income_Eastern'!BI62+'Schedule 3C_Income_Western'!BI62+'Schedule 3D_Income_The Cape'!BI62</f>
        <v>-19307.415504687415</v>
      </c>
      <c r="BJ62" s="638">
        <v>39</v>
      </c>
      <c r="BK62" s="665">
        <f>'Schedule 3B_Income_Eastern'!BK62+'Schedule 3C_Income_Western'!BK62+'Schedule 3D_Income_The Cape'!BK62</f>
        <v>0</v>
      </c>
      <c r="BL62" s="665">
        <f>'Schedule 3B_Income_Eastern'!BL62+'Schedule 3C_Income_Western'!BL62+'Schedule 3D_Income_The Cape'!BL62</f>
        <v>0</v>
      </c>
      <c r="BM62" s="665">
        <f>'Schedule 3B_Income_Eastern'!BM62+'Schedule 3C_Income_Western'!BM62+'Schedule 3D_Income_The Cape'!BM62</f>
        <v>0</v>
      </c>
      <c r="BN62" s="665">
        <f>'Schedule 3B_Income_Eastern'!BN62+'Schedule 3C_Income_Western'!BN62+'Schedule 3D_Income_The Cape'!BN62</f>
        <v>0</v>
      </c>
      <c r="BO62" s="665">
        <f>'Schedule 3B_Income_Eastern'!BO62+'Schedule 3C_Income_Western'!BO62+'Schedule 3D_Income_The Cape'!BO62</f>
        <v>0</v>
      </c>
      <c r="BP62" s="665">
        <f>'Schedule 3B_Income_Eastern'!BP62+'Schedule 3C_Income_Western'!BP62+'Schedule 3D_Income_The Cape'!BP62</f>
        <v>0</v>
      </c>
      <c r="BQ62" s="665">
        <f>'Schedule 3B_Income_Eastern'!BQ62+'Schedule 3C_Income_Western'!BQ62+'Schedule 3D_Income_The Cape'!BQ62</f>
        <v>0</v>
      </c>
      <c r="BR62" s="665">
        <f>'Schedule 3B_Income_Eastern'!BR62+'Schedule 3C_Income_Western'!BR62+'Schedule 3D_Income_The Cape'!BR62</f>
        <v>0</v>
      </c>
      <c r="BS62" s="665">
        <f>'Schedule 3B_Income_Eastern'!BS62+'Schedule 3C_Income_Western'!BS62+'Schedule 3D_Income_The Cape'!BS62</f>
        <v>0</v>
      </c>
      <c r="BT62" s="665">
        <f>'Schedule 3B_Income_Eastern'!BT62+'Schedule 3C_Income_Western'!BT62+'Schedule 3D_Income_The Cape'!BT62</f>
        <v>0</v>
      </c>
      <c r="BU62" s="665">
        <f>'Schedule 3B_Income_Eastern'!BU62+'Schedule 3C_Income_Western'!BU62+'Schedule 3D_Income_The Cape'!BU62</f>
        <v>0</v>
      </c>
      <c r="BV62" s="638">
        <v>39</v>
      </c>
      <c r="BW62" s="665">
        <f>'Schedule 3B_Income_Eastern'!BW62+'Schedule 3C_Income_Western'!BW62+'Schedule 3D_Income_The Cape'!BW62</f>
        <v>-5042.3982483111204</v>
      </c>
      <c r="BX62" s="665">
        <f>'Schedule 3B_Income_Eastern'!BX62+'Schedule 3C_Income_Western'!BX62+'Schedule 3D_Income_The Cape'!BX62</f>
        <v>-4849.0906130751773</v>
      </c>
      <c r="BY62" s="665">
        <f>'Schedule 3B_Income_Eastern'!BY62+'Schedule 3C_Income_Western'!BY62+'Schedule 3D_Income_The Cape'!BY62</f>
        <v>-4821.5830320221521</v>
      </c>
      <c r="BZ62" s="665">
        <f>'Schedule 3B_Income_Eastern'!BZ62+'Schedule 3C_Income_Western'!BZ62+'Schedule 3D_Income_The Cape'!BZ62</f>
        <v>0</v>
      </c>
      <c r="CA62" s="665">
        <f>'Schedule 3B_Income_Eastern'!CA62+'Schedule 3C_Income_Western'!CA62+'Schedule 3D_Income_The Cape'!CA62</f>
        <v>-14713.071893408451</v>
      </c>
      <c r="CB62" s="665">
        <f>'Schedule 3B_Income_Eastern'!CB62+'Schedule 3C_Income_Western'!CB62+'Schedule 3D_Income_The Cape'!CB62</f>
        <v>-3475.5818873962012</v>
      </c>
      <c r="CC62" s="665">
        <f>'Schedule 3B_Income_Eastern'!CC62+'Schedule 3C_Income_Western'!CC62+'Schedule 3D_Income_The Cape'!CC62</f>
        <v>-3312.1012372768014</v>
      </c>
      <c r="CD62" s="665">
        <f>'Schedule 3B_Income_Eastern'!CD62+'Schedule 3C_Income_Western'!CD62+'Schedule 3D_Income_The Cape'!CD62</f>
        <v>-3614.8079390020876</v>
      </c>
      <c r="CE62" s="665">
        <f>'Schedule 3B_Income_Eastern'!CE62+'Schedule 3C_Income_Western'!CE62+'Schedule 3D_Income_The Cape'!CE62</f>
        <v>0</v>
      </c>
      <c r="CF62" s="665">
        <f>'Schedule 3B_Income_Eastern'!CF62+'Schedule 3C_Income_Western'!CF62+'Schedule 3D_Income_The Cape'!CF62</f>
        <v>-10402.49106367509</v>
      </c>
      <c r="CG62" s="665">
        <f>'Schedule 3B_Income_Eastern'!CG62+'Schedule 3C_Income_Western'!CG62+'Schedule 3D_Income_The Cape'!CG62</f>
        <v>-25115.562957083541</v>
      </c>
      <c r="CH62" s="638">
        <v>39</v>
      </c>
      <c r="CI62" s="665">
        <f>'Schedule 3B_Income_Eastern'!CI62+'Schedule 3C_Income_Western'!CI62+'Schedule 3D_Income_The Cape'!CI62</f>
        <v>-108341.18137509118</v>
      </c>
      <c r="CJ62" s="665">
        <f>'Schedule 3B_Income_Eastern'!CJ62+'Schedule 3C_Income_Western'!CJ62+'Schedule 3D_Income_The Cape'!CJ62</f>
        <v>-107808.43885393883</v>
      </c>
      <c r="CK62" s="665">
        <f>'Schedule 3B_Income_Eastern'!CK62+'Schedule 3C_Income_Western'!CK62+'Schedule 3D_Income_The Cape'!CK62</f>
        <v>-108776.67945042682</v>
      </c>
      <c r="CL62" s="665">
        <f>'Schedule 3B_Income_Eastern'!CL62+'Schedule 3C_Income_Western'!CL62+'Schedule 3D_Income_The Cape'!CL62</f>
        <v>0</v>
      </c>
      <c r="CM62" s="424">
        <f t="shared" si="13"/>
        <v>-324926.29967945686</v>
      </c>
      <c r="CN62" s="665">
        <f>'Schedule 3B_Income_Eastern'!CN62+'Schedule 3C_Income_Western'!CN62+'Schedule 3D_Income_The Cape'!CN62</f>
        <v>-159795.06832884412</v>
      </c>
      <c r="CO62" s="665">
        <f>'Schedule 3B_Income_Eastern'!CO62+'Schedule 3C_Income_Western'!CO62+'Schedule 3D_Income_The Cape'!CO62</f>
        <v>-151916.00975172702</v>
      </c>
      <c r="CP62" s="665">
        <f>'Schedule 3B_Income_Eastern'!CP62+'Schedule 3C_Income_Western'!CP62+'Schedule 3D_Income_The Cape'!CP62</f>
        <v>-149018.94823997311</v>
      </c>
      <c r="CQ62" s="665">
        <f>'Schedule 3B_Income_Eastern'!CQ62+'Schedule 3C_Income_Western'!CQ62+'Schedule 3D_Income_The Cape'!CQ62</f>
        <v>0</v>
      </c>
      <c r="CR62" s="424">
        <f t="shared" si="14"/>
        <v>-460730.02632054425</v>
      </c>
      <c r="CS62" s="665">
        <f>'Schedule 3B_Income_Eastern'!CS62+'Schedule 3C_Income_Western'!CS62+'Schedule 3D_Income_The Cape'!CS62</f>
        <v>-268136.24970393529</v>
      </c>
      <c r="CT62" s="665">
        <f>'Schedule 3B_Income_Eastern'!CT62+'Schedule 3C_Income_Western'!CT62+'Schedule 3D_Income_The Cape'!CT62</f>
        <v>-259724.44860566585</v>
      </c>
      <c r="CU62" s="665">
        <f>'Schedule 3B_Income_Eastern'!CU62+'Schedule 3C_Income_Western'!CU62+'Schedule 3D_Income_The Cape'!CU62</f>
        <v>-257795.62769039988</v>
      </c>
      <c r="CV62" s="665">
        <f>'Schedule 3B_Income_Eastern'!CV62+'Schedule 3C_Income_Western'!CV62+'Schedule 3D_Income_The Cape'!CV62</f>
        <v>0</v>
      </c>
      <c r="CW62" s="424">
        <f t="shared" si="15"/>
        <v>-785656.32600000105</v>
      </c>
    </row>
    <row r="63" spans="1:101" ht="15.75" customHeight="1" x14ac:dyDescent="0.2">
      <c r="A63" s="637" t="s">
        <v>1254</v>
      </c>
      <c r="B63" s="638">
        <v>40</v>
      </c>
      <c r="C63" s="665">
        <f>'Schedule 3B_Income_Eastern'!C63+'Schedule 3C_Income_Western'!C63+'Schedule 3D_Income_The Cape'!C63</f>
        <v>0</v>
      </c>
      <c r="D63" s="665">
        <f>'Schedule 3B_Income_Eastern'!D63+'Schedule 3C_Income_Western'!D63+'Schedule 3D_Income_The Cape'!D63</f>
        <v>0</v>
      </c>
      <c r="E63" s="665">
        <f>'Schedule 3B_Income_Eastern'!E63+'Schedule 3C_Income_Western'!E63+'Schedule 3D_Income_The Cape'!E63</f>
        <v>0</v>
      </c>
      <c r="F63" s="665">
        <f>'Schedule 3B_Income_Eastern'!F63+'Schedule 3C_Income_Western'!F63+'Schedule 3D_Income_The Cape'!F63</f>
        <v>0</v>
      </c>
      <c r="G63" s="665">
        <f>'Schedule 3B_Income_Eastern'!G63+'Schedule 3C_Income_Western'!G63+'Schedule 3D_Income_The Cape'!G63</f>
        <v>0</v>
      </c>
      <c r="H63" s="665">
        <f>'Schedule 3B_Income_Eastern'!H63+'Schedule 3C_Income_Western'!H63+'Schedule 3D_Income_The Cape'!H63</f>
        <v>0</v>
      </c>
      <c r="I63" s="665">
        <f>'Schedule 3B_Income_Eastern'!I63+'Schedule 3C_Income_Western'!I63+'Schedule 3D_Income_The Cape'!I63</f>
        <v>0</v>
      </c>
      <c r="J63" s="665">
        <f>'Schedule 3B_Income_Eastern'!J63+'Schedule 3C_Income_Western'!J63+'Schedule 3D_Income_The Cape'!J63</f>
        <v>0</v>
      </c>
      <c r="K63" s="665">
        <f>'Schedule 3B_Income_Eastern'!K63+'Schedule 3C_Income_Western'!K63+'Schedule 3D_Income_The Cape'!K63</f>
        <v>0</v>
      </c>
      <c r="L63" s="665">
        <f>'Schedule 3B_Income_Eastern'!L63+'Schedule 3C_Income_Western'!L63+'Schedule 3D_Income_The Cape'!L63</f>
        <v>0</v>
      </c>
      <c r="M63" s="665">
        <f>'Schedule 3B_Income_Eastern'!M63+'Schedule 3C_Income_Western'!M63+'Schedule 3D_Income_The Cape'!M63</f>
        <v>0</v>
      </c>
      <c r="N63" s="638">
        <v>40</v>
      </c>
      <c r="O63" s="665">
        <f>'Schedule 3B_Income_Eastern'!O63+'Schedule 3C_Income_Western'!O63+'Schedule 3D_Income_The Cape'!O63</f>
        <v>0</v>
      </c>
      <c r="P63" s="665">
        <f>'Schedule 3B_Income_Eastern'!P63+'Schedule 3C_Income_Western'!P63+'Schedule 3D_Income_The Cape'!P63</f>
        <v>0</v>
      </c>
      <c r="Q63" s="665">
        <f>'Schedule 3B_Income_Eastern'!Q63+'Schedule 3C_Income_Western'!Q63+'Schedule 3D_Income_The Cape'!Q63</f>
        <v>0</v>
      </c>
      <c r="R63" s="665">
        <f>'Schedule 3B_Income_Eastern'!R63+'Schedule 3C_Income_Western'!R63+'Schedule 3D_Income_The Cape'!R63</f>
        <v>0</v>
      </c>
      <c r="S63" s="665">
        <f>'Schedule 3B_Income_Eastern'!S63+'Schedule 3C_Income_Western'!S63+'Schedule 3D_Income_The Cape'!S63</f>
        <v>0</v>
      </c>
      <c r="T63" s="665">
        <f>'Schedule 3B_Income_Eastern'!T63+'Schedule 3C_Income_Western'!T63+'Schedule 3D_Income_The Cape'!T63</f>
        <v>0</v>
      </c>
      <c r="U63" s="665">
        <f>'Schedule 3B_Income_Eastern'!U63+'Schedule 3C_Income_Western'!U63+'Schedule 3D_Income_The Cape'!U63</f>
        <v>0</v>
      </c>
      <c r="V63" s="665">
        <f>'Schedule 3B_Income_Eastern'!V63+'Schedule 3C_Income_Western'!V63+'Schedule 3D_Income_The Cape'!V63</f>
        <v>0</v>
      </c>
      <c r="W63" s="665">
        <f>'Schedule 3B_Income_Eastern'!W63+'Schedule 3C_Income_Western'!W63+'Schedule 3D_Income_The Cape'!W63</f>
        <v>0</v>
      </c>
      <c r="X63" s="665">
        <f>'Schedule 3B_Income_Eastern'!X63+'Schedule 3C_Income_Western'!X63+'Schedule 3D_Income_The Cape'!X63</f>
        <v>0</v>
      </c>
      <c r="Y63" s="665">
        <f>'Schedule 3B_Income_Eastern'!Y63+'Schedule 3C_Income_Western'!Y63+'Schedule 3D_Income_The Cape'!Y63</f>
        <v>0</v>
      </c>
      <c r="Z63" s="638">
        <v>40</v>
      </c>
      <c r="AA63" s="665">
        <f>'Schedule 3B_Income_Eastern'!AA63+'Schedule 3C_Income_Western'!AA63+'Schedule 3D_Income_The Cape'!AA63</f>
        <v>0</v>
      </c>
      <c r="AB63" s="665">
        <f>'Schedule 3B_Income_Eastern'!AB63+'Schedule 3C_Income_Western'!AB63+'Schedule 3D_Income_The Cape'!AB63</f>
        <v>0</v>
      </c>
      <c r="AC63" s="665">
        <f>'Schedule 3B_Income_Eastern'!AC63+'Schedule 3C_Income_Western'!AC63+'Schedule 3D_Income_The Cape'!AC63</f>
        <v>0</v>
      </c>
      <c r="AD63" s="665">
        <f>'Schedule 3B_Income_Eastern'!AD63+'Schedule 3C_Income_Western'!AD63+'Schedule 3D_Income_The Cape'!AD63</f>
        <v>0</v>
      </c>
      <c r="AE63" s="665">
        <f>'Schedule 3B_Income_Eastern'!AE63+'Schedule 3C_Income_Western'!AE63+'Schedule 3D_Income_The Cape'!AE63</f>
        <v>0</v>
      </c>
      <c r="AF63" s="665">
        <f>'Schedule 3B_Income_Eastern'!AF63+'Schedule 3C_Income_Western'!AF63+'Schedule 3D_Income_The Cape'!AF63</f>
        <v>0</v>
      </c>
      <c r="AG63" s="665">
        <f>'Schedule 3B_Income_Eastern'!AG63+'Schedule 3C_Income_Western'!AG63+'Schedule 3D_Income_The Cape'!AG63</f>
        <v>0</v>
      </c>
      <c r="AH63" s="665">
        <f>'Schedule 3B_Income_Eastern'!AH63+'Schedule 3C_Income_Western'!AH63+'Schedule 3D_Income_The Cape'!AH63</f>
        <v>0</v>
      </c>
      <c r="AI63" s="665">
        <f>'Schedule 3B_Income_Eastern'!AI63+'Schedule 3C_Income_Western'!AI63+'Schedule 3D_Income_The Cape'!AI63</f>
        <v>0</v>
      </c>
      <c r="AJ63" s="665">
        <f>'Schedule 3B_Income_Eastern'!AJ63+'Schedule 3C_Income_Western'!AJ63+'Schedule 3D_Income_The Cape'!AJ63</f>
        <v>0</v>
      </c>
      <c r="AK63" s="665">
        <f>'Schedule 3B_Income_Eastern'!AK63+'Schedule 3C_Income_Western'!AK63+'Schedule 3D_Income_The Cape'!AK63</f>
        <v>0</v>
      </c>
      <c r="AL63" s="638">
        <v>40</v>
      </c>
      <c r="AM63" s="665">
        <f>'Schedule 3B_Income_Eastern'!AM63+'Schedule 3C_Income_Western'!AM63+'Schedule 3D_Income_The Cape'!AM63</f>
        <v>0</v>
      </c>
      <c r="AN63" s="665">
        <f>'Schedule 3B_Income_Eastern'!AN63+'Schedule 3C_Income_Western'!AN63+'Schedule 3D_Income_The Cape'!AN63</f>
        <v>0</v>
      </c>
      <c r="AO63" s="665">
        <f>'Schedule 3B_Income_Eastern'!AO63+'Schedule 3C_Income_Western'!AO63+'Schedule 3D_Income_The Cape'!AO63</f>
        <v>0</v>
      </c>
      <c r="AP63" s="665">
        <f>'Schedule 3B_Income_Eastern'!AP63+'Schedule 3C_Income_Western'!AP63+'Schedule 3D_Income_The Cape'!AP63</f>
        <v>0</v>
      </c>
      <c r="AQ63" s="665">
        <f>'Schedule 3B_Income_Eastern'!AQ63+'Schedule 3C_Income_Western'!AQ63+'Schedule 3D_Income_The Cape'!AQ63</f>
        <v>0</v>
      </c>
      <c r="AR63" s="665">
        <f>'Schedule 3B_Income_Eastern'!AR63+'Schedule 3C_Income_Western'!AR63+'Schedule 3D_Income_The Cape'!AR63</f>
        <v>0</v>
      </c>
      <c r="AS63" s="665">
        <f>'Schedule 3B_Income_Eastern'!AS63+'Schedule 3C_Income_Western'!AS63+'Schedule 3D_Income_The Cape'!AS63</f>
        <v>0</v>
      </c>
      <c r="AT63" s="665">
        <f>'Schedule 3B_Income_Eastern'!AT63+'Schedule 3C_Income_Western'!AT63+'Schedule 3D_Income_The Cape'!AT63</f>
        <v>0</v>
      </c>
      <c r="AU63" s="665">
        <f>'Schedule 3B_Income_Eastern'!AU63+'Schedule 3C_Income_Western'!AU63+'Schedule 3D_Income_The Cape'!AU63</f>
        <v>0</v>
      </c>
      <c r="AV63" s="665">
        <f>'Schedule 3B_Income_Eastern'!AV63+'Schedule 3C_Income_Western'!AV63+'Schedule 3D_Income_The Cape'!AV63</f>
        <v>0</v>
      </c>
      <c r="AW63" s="665">
        <f>'Schedule 3B_Income_Eastern'!AW63+'Schedule 3C_Income_Western'!AW63+'Schedule 3D_Income_The Cape'!AW63</f>
        <v>0</v>
      </c>
      <c r="AX63" s="638">
        <v>40</v>
      </c>
      <c r="AY63" s="665">
        <f>'Schedule 3B_Income_Eastern'!AY63+'Schedule 3C_Income_Western'!AY63+'Schedule 3D_Income_The Cape'!AY63</f>
        <v>0</v>
      </c>
      <c r="AZ63" s="665">
        <f>'Schedule 3B_Income_Eastern'!AZ63+'Schedule 3C_Income_Western'!AZ63+'Schedule 3D_Income_The Cape'!AZ63</f>
        <v>0</v>
      </c>
      <c r="BA63" s="665">
        <f>'Schedule 3B_Income_Eastern'!BA63+'Schedule 3C_Income_Western'!BA63+'Schedule 3D_Income_The Cape'!BA63</f>
        <v>0</v>
      </c>
      <c r="BB63" s="665">
        <f>'Schedule 3B_Income_Eastern'!BB63+'Schedule 3C_Income_Western'!BB63+'Schedule 3D_Income_The Cape'!BB63</f>
        <v>0</v>
      </c>
      <c r="BC63" s="665">
        <f>'Schedule 3B_Income_Eastern'!BC63+'Schedule 3C_Income_Western'!BC63+'Schedule 3D_Income_The Cape'!BC63</f>
        <v>0</v>
      </c>
      <c r="BD63" s="665">
        <f>'Schedule 3B_Income_Eastern'!BD63+'Schedule 3C_Income_Western'!BD63+'Schedule 3D_Income_The Cape'!BD63</f>
        <v>0</v>
      </c>
      <c r="BE63" s="665">
        <f>'Schedule 3B_Income_Eastern'!BE63+'Schedule 3C_Income_Western'!BE63+'Schedule 3D_Income_The Cape'!BE63</f>
        <v>0</v>
      </c>
      <c r="BF63" s="665">
        <f>'Schedule 3B_Income_Eastern'!BF63+'Schedule 3C_Income_Western'!BF63+'Schedule 3D_Income_The Cape'!BF63</f>
        <v>0</v>
      </c>
      <c r="BG63" s="665">
        <f>'Schedule 3B_Income_Eastern'!BG63+'Schedule 3C_Income_Western'!BG63+'Schedule 3D_Income_The Cape'!BG63</f>
        <v>0</v>
      </c>
      <c r="BH63" s="665">
        <f>'Schedule 3B_Income_Eastern'!BH63+'Schedule 3C_Income_Western'!BH63+'Schedule 3D_Income_The Cape'!BH63</f>
        <v>0</v>
      </c>
      <c r="BI63" s="665">
        <f>'Schedule 3B_Income_Eastern'!BI63+'Schedule 3C_Income_Western'!BI63+'Schedule 3D_Income_The Cape'!BI63</f>
        <v>0</v>
      </c>
      <c r="BJ63" s="638">
        <v>40</v>
      </c>
      <c r="BK63" s="665">
        <f>'Schedule 3B_Income_Eastern'!BK63+'Schedule 3C_Income_Western'!BK63+'Schedule 3D_Income_The Cape'!BK63</f>
        <v>0</v>
      </c>
      <c r="BL63" s="665">
        <f>'Schedule 3B_Income_Eastern'!BL63+'Schedule 3C_Income_Western'!BL63+'Schedule 3D_Income_The Cape'!BL63</f>
        <v>0</v>
      </c>
      <c r="BM63" s="665">
        <f>'Schedule 3B_Income_Eastern'!BM63+'Schedule 3C_Income_Western'!BM63+'Schedule 3D_Income_The Cape'!BM63</f>
        <v>0</v>
      </c>
      <c r="BN63" s="665">
        <f>'Schedule 3B_Income_Eastern'!BN63+'Schedule 3C_Income_Western'!BN63+'Schedule 3D_Income_The Cape'!BN63</f>
        <v>0</v>
      </c>
      <c r="BO63" s="665">
        <f>'Schedule 3B_Income_Eastern'!BO63+'Schedule 3C_Income_Western'!BO63+'Schedule 3D_Income_The Cape'!BO63</f>
        <v>0</v>
      </c>
      <c r="BP63" s="665">
        <f>'Schedule 3B_Income_Eastern'!BP63+'Schedule 3C_Income_Western'!BP63+'Schedule 3D_Income_The Cape'!BP63</f>
        <v>0</v>
      </c>
      <c r="BQ63" s="665">
        <f>'Schedule 3B_Income_Eastern'!BQ63+'Schedule 3C_Income_Western'!BQ63+'Schedule 3D_Income_The Cape'!BQ63</f>
        <v>0</v>
      </c>
      <c r="BR63" s="665">
        <f>'Schedule 3B_Income_Eastern'!BR63+'Schedule 3C_Income_Western'!BR63+'Schedule 3D_Income_The Cape'!BR63</f>
        <v>0</v>
      </c>
      <c r="BS63" s="665">
        <f>'Schedule 3B_Income_Eastern'!BS63+'Schedule 3C_Income_Western'!BS63+'Schedule 3D_Income_The Cape'!BS63</f>
        <v>0</v>
      </c>
      <c r="BT63" s="665">
        <f>'Schedule 3B_Income_Eastern'!BT63+'Schedule 3C_Income_Western'!BT63+'Schedule 3D_Income_The Cape'!BT63</f>
        <v>0</v>
      </c>
      <c r="BU63" s="665">
        <f>'Schedule 3B_Income_Eastern'!BU63+'Schedule 3C_Income_Western'!BU63+'Schedule 3D_Income_The Cape'!BU63</f>
        <v>0</v>
      </c>
      <c r="BV63" s="638">
        <v>40</v>
      </c>
      <c r="BW63" s="665">
        <f>'Schedule 3B_Income_Eastern'!BW63+'Schedule 3C_Income_Western'!BW63+'Schedule 3D_Income_The Cape'!BW63</f>
        <v>0</v>
      </c>
      <c r="BX63" s="665">
        <f>'Schedule 3B_Income_Eastern'!BX63+'Schedule 3C_Income_Western'!BX63+'Schedule 3D_Income_The Cape'!BX63</f>
        <v>0</v>
      </c>
      <c r="BY63" s="665">
        <f>'Schedule 3B_Income_Eastern'!BY63+'Schedule 3C_Income_Western'!BY63+'Schedule 3D_Income_The Cape'!BY63</f>
        <v>0</v>
      </c>
      <c r="BZ63" s="665">
        <f>'Schedule 3B_Income_Eastern'!BZ63+'Schedule 3C_Income_Western'!BZ63+'Schedule 3D_Income_The Cape'!BZ63</f>
        <v>0</v>
      </c>
      <c r="CA63" s="665">
        <f>'Schedule 3B_Income_Eastern'!CA63+'Schedule 3C_Income_Western'!CA63+'Schedule 3D_Income_The Cape'!CA63</f>
        <v>0</v>
      </c>
      <c r="CB63" s="665">
        <f>'Schedule 3B_Income_Eastern'!CB63+'Schedule 3C_Income_Western'!CB63+'Schedule 3D_Income_The Cape'!CB63</f>
        <v>0</v>
      </c>
      <c r="CC63" s="665">
        <f>'Schedule 3B_Income_Eastern'!CC63+'Schedule 3C_Income_Western'!CC63+'Schedule 3D_Income_The Cape'!CC63</f>
        <v>0</v>
      </c>
      <c r="CD63" s="665">
        <f>'Schedule 3B_Income_Eastern'!CD63+'Schedule 3C_Income_Western'!CD63+'Schedule 3D_Income_The Cape'!CD63</f>
        <v>0</v>
      </c>
      <c r="CE63" s="665">
        <f>'Schedule 3B_Income_Eastern'!CE63+'Schedule 3C_Income_Western'!CE63+'Schedule 3D_Income_The Cape'!CE63</f>
        <v>0</v>
      </c>
      <c r="CF63" s="665">
        <f>'Schedule 3B_Income_Eastern'!CF63+'Schedule 3C_Income_Western'!CF63+'Schedule 3D_Income_The Cape'!CF63</f>
        <v>0</v>
      </c>
      <c r="CG63" s="665">
        <f>'Schedule 3B_Income_Eastern'!CG63+'Schedule 3C_Income_Western'!CG63+'Schedule 3D_Income_The Cape'!CG63</f>
        <v>0</v>
      </c>
      <c r="CH63" s="638">
        <v>40</v>
      </c>
      <c r="CI63" s="665">
        <f>'Schedule 3B_Income_Eastern'!CI63+'Schedule 3C_Income_Western'!CI63+'Schedule 3D_Income_The Cape'!CI63</f>
        <v>0</v>
      </c>
      <c r="CJ63" s="665">
        <f>'Schedule 3B_Income_Eastern'!CJ63+'Schedule 3C_Income_Western'!CJ63+'Schedule 3D_Income_The Cape'!CJ63</f>
        <v>0</v>
      </c>
      <c r="CK63" s="665">
        <f>'Schedule 3B_Income_Eastern'!CK63+'Schedule 3C_Income_Western'!CK63+'Schedule 3D_Income_The Cape'!CK63</f>
        <v>0</v>
      </c>
      <c r="CL63" s="665">
        <f>'Schedule 3B_Income_Eastern'!CL63+'Schedule 3C_Income_Western'!CL63+'Schedule 3D_Income_The Cape'!CL63</f>
        <v>0</v>
      </c>
      <c r="CM63" s="424">
        <f t="shared" si="13"/>
        <v>0</v>
      </c>
      <c r="CN63" s="665">
        <f>'Schedule 3B_Income_Eastern'!CN63+'Schedule 3C_Income_Western'!CN63+'Schedule 3D_Income_The Cape'!CN63</f>
        <v>0</v>
      </c>
      <c r="CO63" s="665">
        <f>'Schedule 3B_Income_Eastern'!CO63+'Schedule 3C_Income_Western'!CO63+'Schedule 3D_Income_The Cape'!CO63</f>
        <v>0</v>
      </c>
      <c r="CP63" s="665">
        <f>'Schedule 3B_Income_Eastern'!CP63+'Schedule 3C_Income_Western'!CP63+'Schedule 3D_Income_The Cape'!CP63</f>
        <v>0</v>
      </c>
      <c r="CQ63" s="665">
        <f>'Schedule 3B_Income_Eastern'!CQ63+'Schedule 3C_Income_Western'!CQ63+'Schedule 3D_Income_The Cape'!CQ63</f>
        <v>0</v>
      </c>
      <c r="CR63" s="424">
        <f t="shared" si="14"/>
        <v>0</v>
      </c>
      <c r="CS63" s="665">
        <f>'Schedule 3B_Income_Eastern'!CS63+'Schedule 3C_Income_Western'!CS63+'Schedule 3D_Income_The Cape'!CS63</f>
        <v>0</v>
      </c>
      <c r="CT63" s="665">
        <f>'Schedule 3B_Income_Eastern'!CT63+'Schedule 3C_Income_Western'!CT63+'Schedule 3D_Income_The Cape'!CT63</f>
        <v>0</v>
      </c>
      <c r="CU63" s="665">
        <f>'Schedule 3B_Income_Eastern'!CU63+'Schedule 3C_Income_Western'!CU63+'Schedule 3D_Income_The Cape'!CU63</f>
        <v>0</v>
      </c>
      <c r="CV63" s="665">
        <f>'Schedule 3B_Income_Eastern'!CV63+'Schedule 3C_Income_Western'!CV63+'Schedule 3D_Income_The Cape'!CV63</f>
        <v>0</v>
      </c>
      <c r="CW63" s="424">
        <f t="shared" si="15"/>
        <v>0</v>
      </c>
    </row>
    <row r="64" spans="1:101" ht="15.75" customHeight="1" x14ac:dyDescent="0.2">
      <c r="A64" s="637"/>
      <c r="B64" s="638"/>
      <c r="C64" s="186" t="s">
        <v>32</v>
      </c>
      <c r="D64" s="186" t="s">
        <v>32</v>
      </c>
      <c r="E64" s="186" t="s">
        <v>32</v>
      </c>
      <c r="F64" s="186" t="s">
        <v>32</v>
      </c>
      <c r="G64" s="389"/>
      <c r="H64" s="390" t="s">
        <v>32</v>
      </c>
      <c r="I64" s="186" t="s">
        <v>32</v>
      </c>
      <c r="J64" s="186" t="s">
        <v>32</v>
      </c>
      <c r="K64" s="186" t="s">
        <v>32</v>
      </c>
      <c r="L64" s="391"/>
      <c r="M64" s="390" t="s">
        <v>32</v>
      </c>
      <c r="N64" s="638"/>
      <c r="O64" s="186" t="s">
        <v>32</v>
      </c>
      <c r="P64" s="186" t="s">
        <v>32</v>
      </c>
      <c r="Q64" s="186" t="s">
        <v>32</v>
      </c>
      <c r="R64" s="186" t="s">
        <v>32</v>
      </c>
      <c r="S64" s="389"/>
      <c r="T64" s="390" t="s">
        <v>32</v>
      </c>
      <c r="U64" s="186" t="s">
        <v>32</v>
      </c>
      <c r="V64" s="186" t="s">
        <v>32</v>
      </c>
      <c r="W64" s="186" t="s">
        <v>32</v>
      </c>
      <c r="X64" s="391"/>
      <c r="Y64" s="390" t="s">
        <v>32</v>
      </c>
      <c r="Z64" s="638"/>
      <c r="AA64" s="186" t="s">
        <v>32</v>
      </c>
      <c r="AB64" s="186" t="s">
        <v>32</v>
      </c>
      <c r="AC64" s="186" t="s">
        <v>32</v>
      </c>
      <c r="AD64" s="186" t="s">
        <v>32</v>
      </c>
      <c r="AE64" s="389"/>
      <c r="AF64" s="390" t="s">
        <v>32</v>
      </c>
      <c r="AG64" s="186" t="s">
        <v>32</v>
      </c>
      <c r="AH64" s="186" t="s">
        <v>32</v>
      </c>
      <c r="AI64" s="186" t="s">
        <v>32</v>
      </c>
      <c r="AJ64" s="391"/>
      <c r="AK64" s="390" t="s">
        <v>32</v>
      </c>
      <c r="AL64" s="638"/>
      <c r="AM64" s="186" t="s">
        <v>32</v>
      </c>
      <c r="AN64" s="186" t="s">
        <v>32</v>
      </c>
      <c r="AO64" s="186" t="s">
        <v>32</v>
      </c>
      <c r="AP64" s="186" t="s">
        <v>32</v>
      </c>
      <c r="AQ64" s="389"/>
      <c r="AR64" s="390" t="s">
        <v>32</v>
      </c>
      <c r="AS64" s="186" t="s">
        <v>32</v>
      </c>
      <c r="AT64" s="186" t="s">
        <v>32</v>
      </c>
      <c r="AU64" s="186" t="s">
        <v>32</v>
      </c>
      <c r="AV64" s="391"/>
      <c r="AW64" s="390" t="s">
        <v>32</v>
      </c>
      <c r="AX64" s="638"/>
      <c r="AY64" s="186" t="s">
        <v>32</v>
      </c>
      <c r="AZ64" s="186" t="s">
        <v>32</v>
      </c>
      <c r="BA64" s="186" t="s">
        <v>32</v>
      </c>
      <c r="BB64" s="186" t="s">
        <v>32</v>
      </c>
      <c r="BC64" s="389"/>
      <c r="BD64" s="390" t="s">
        <v>32</v>
      </c>
      <c r="BE64" s="186" t="s">
        <v>32</v>
      </c>
      <c r="BF64" s="186" t="s">
        <v>32</v>
      </c>
      <c r="BG64" s="186" t="s">
        <v>32</v>
      </c>
      <c r="BH64" s="391"/>
      <c r="BI64" s="390" t="s">
        <v>32</v>
      </c>
      <c r="BJ64" s="638"/>
      <c r="BK64" s="186" t="s">
        <v>32</v>
      </c>
      <c r="BL64" s="186" t="s">
        <v>32</v>
      </c>
      <c r="BM64" s="186" t="s">
        <v>32</v>
      </c>
      <c r="BN64" s="186" t="s">
        <v>32</v>
      </c>
      <c r="BO64" s="389"/>
      <c r="BP64" s="390" t="s">
        <v>32</v>
      </c>
      <c r="BQ64" s="186" t="s">
        <v>32</v>
      </c>
      <c r="BR64" s="186" t="s">
        <v>32</v>
      </c>
      <c r="BS64" s="186" t="s">
        <v>32</v>
      </c>
      <c r="BT64" s="391"/>
      <c r="BU64" s="390" t="s">
        <v>32</v>
      </c>
      <c r="BV64" s="638"/>
      <c r="BW64" s="186" t="s">
        <v>32</v>
      </c>
      <c r="BX64" s="186" t="s">
        <v>32</v>
      </c>
      <c r="BY64" s="186" t="s">
        <v>32</v>
      </c>
      <c r="BZ64" s="186" t="s">
        <v>32</v>
      </c>
      <c r="CA64" s="389"/>
      <c r="CB64" s="390" t="s">
        <v>32</v>
      </c>
      <c r="CC64" s="186" t="s">
        <v>32</v>
      </c>
      <c r="CD64" s="186" t="s">
        <v>32</v>
      </c>
      <c r="CE64" s="186" t="s">
        <v>32</v>
      </c>
      <c r="CF64" s="391"/>
      <c r="CG64" s="390" t="s">
        <v>32</v>
      </c>
      <c r="CH64" s="638"/>
      <c r="CI64" s="391"/>
      <c r="CJ64" s="391"/>
      <c r="CK64" s="391"/>
      <c r="CL64" s="391"/>
      <c r="CM64" s="186"/>
      <c r="CN64" s="391"/>
      <c r="CO64" s="391"/>
      <c r="CP64" s="391"/>
      <c r="CQ64" s="391"/>
      <c r="CR64" s="186"/>
      <c r="CS64" s="391"/>
      <c r="CT64" s="391"/>
      <c r="CU64" s="391"/>
      <c r="CV64" s="391"/>
      <c r="CW64" s="186"/>
    </row>
    <row r="65" spans="1:101" s="326" customFormat="1" ht="15.75" customHeight="1" x14ac:dyDescent="0.2">
      <c r="A65" s="271" t="s">
        <v>359</v>
      </c>
      <c r="B65" s="638">
        <v>41</v>
      </c>
      <c r="C65" s="213">
        <f>SUM(C34:C63)-C43-C45</f>
        <v>8082412.4276212398</v>
      </c>
      <c r="D65" s="213">
        <f t="shared" ref="D65:M65" si="16">SUM(D34:D63)-D43-D45</f>
        <v>5800794.5272673499</v>
      </c>
      <c r="E65" s="213">
        <f t="shared" si="16"/>
        <v>4896113.9250691067</v>
      </c>
      <c r="F65" s="213">
        <f t="shared" si="16"/>
        <v>0</v>
      </c>
      <c r="G65" s="213">
        <f t="shared" si="16"/>
        <v>18779320.879957695</v>
      </c>
      <c r="H65" s="213">
        <f t="shared" si="16"/>
        <v>28685937.137887876</v>
      </c>
      <c r="I65" s="213">
        <f t="shared" si="16"/>
        <v>23416696.767557248</v>
      </c>
      <c r="J65" s="213">
        <f t="shared" si="16"/>
        <v>20795239.37082684</v>
      </c>
      <c r="K65" s="213">
        <f t="shared" si="16"/>
        <v>0</v>
      </c>
      <c r="L65" s="213">
        <f t="shared" si="16"/>
        <v>72897873.276271969</v>
      </c>
      <c r="M65" s="213">
        <f t="shared" si="16"/>
        <v>91677194.156229645</v>
      </c>
      <c r="N65" s="638">
        <v>41</v>
      </c>
      <c r="O65" s="213">
        <f>SUM(O34:O63)-O43-O45</f>
        <v>8201074.0116883926</v>
      </c>
      <c r="P65" s="213">
        <f t="shared" ref="P65:Y65" si="17">SUM(P34:P63)-P43-P45</f>
        <v>6972614.5646290872</v>
      </c>
      <c r="Q65" s="213">
        <f t="shared" si="17"/>
        <v>6686818.5468117706</v>
      </c>
      <c r="R65" s="213">
        <f t="shared" si="17"/>
        <v>0</v>
      </c>
      <c r="S65" s="213">
        <f t="shared" si="17"/>
        <v>21860507.123129249</v>
      </c>
      <c r="T65" s="213">
        <f t="shared" si="17"/>
        <v>26464061.534698535</v>
      </c>
      <c r="U65" s="213">
        <f t="shared" si="17"/>
        <v>26292875.153093435</v>
      </c>
      <c r="V65" s="213">
        <f t="shared" si="17"/>
        <v>26270758.780284651</v>
      </c>
      <c r="W65" s="213">
        <f t="shared" si="17"/>
        <v>0</v>
      </c>
      <c r="X65" s="213">
        <f t="shared" si="17"/>
        <v>79027695.468076602</v>
      </c>
      <c r="Y65" s="213">
        <f t="shared" si="17"/>
        <v>100888202.59120587</v>
      </c>
      <c r="Z65" s="638">
        <v>41</v>
      </c>
      <c r="AA65" s="213">
        <f>SUM(AA34:AA63)-AA43-AA45</f>
        <v>2170633.6464189403</v>
      </c>
      <c r="AB65" s="213">
        <f t="shared" ref="AB65:AK65" si="18">SUM(AB34:AB63)-AB43-AB45</f>
        <v>1977318.4902900241</v>
      </c>
      <c r="AC65" s="213">
        <f t="shared" si="18"/>
        <v>2272928.4809618494</v>
      </c>
      <c r="AD65" s="213">
        <f t="shared" si="18"/>
        <v>0</v>
      </c>
      <c r="AE65" s="213">
        <f t="shared" si="18"/>
        <v>6420880.6176708145</v>
      </c>
      <c r="AF65" s="213">
        <f t="shared" si="18"/>
        <v>5741005.964924017</v>
      </c>
      <c r="AG65" s="213">
        <f t="shared" si="18"/>
        <v>6007378.4863025853</v>
      </c>
      <c r="AH65" s="213">
        <f t="shared" si="18"/>
        <v>6108573.8695185278</v>
      </c>
      <c r="AI65" s="213">
        <f t="shared" si="18"/>
        <v>0</v>
      </c>
      <c r="AJ65" s="213">
        <f t="shared" si="18"/>
        <v>17856958.320745125</v>
      </c>
      <c r="AK65" s="213">
        <f t="shared" si="18"/>
        <v>24277838.93841593</v>
      </c>
      <c r="AL65" s="638">
        <v>41</v>
      </c>
      <c r="AM65" s="213">
        <f>SUM(AM34:AM63)-AM43-AM45</f>
        <v>96807262.462915197</v>
      </c>
      <c r="AN65" s="213">
        <f t="shared" ref="AN65:AW65" si="19">SUM(AN34:AN63)-AN43-AN45</f>
        <v>95783615.565344363</v>
      </c>
      <c r="AO65" s="213">
        <f t="shared" si="19"/>
        <v>98080003.457167655</v>
      </c>
      <c r="AP65" s="213">
        <f t="shared" si="19"/>
        <v>0</v>
      </c>
      <c r="AQ65" s="213">
        <f t="shared" si="19"/>
        <v>290670881.48542714</v>
      </c>
      <c r="AR65" s="213">
        <f t="shared" si="19"/>
        <v>183705857.99566156</v>
      </c>
      <c r="AS65" s="213">
        <f t="shared" si="19"/>
        <v>190177356.32088679</v>
      </c>
      <c r="AT65" s="213">
        <f t="shared" si="19"/>
        <v>193364853.64397621</v>
      </c>
      <c r="AU65" s="213">
        <f t="shared" si="19"/>
        <v>0</v>
      </c>
      <c r="AV65" s="213">
        <f t="shared" si="19"/>
        <v>567248067.96052444</v>
      </c>
      <c r="AW65" s="213">
        <f t="shared" si="19"/>
        <v>857918949.4459517</v>
      </c>
      <c r="AX65" s="638">
        <v>41</v>
      </c>
      <c r="AY65" s="213">
        <f>SUM(AY34:AY63)-AY43-AY45</f>
        <v>5524388.4516275311</v>
      </c>
      <c r="AZ65" s="213">
        <f t="shared" ref="AZ65:BI65" si="20">SUM(AZ34:AZ63)-AZ43-AZ45</f>
        <v>5886255.5878027845</v>
      </c>
      <c r="BA65" s="213">
        <f t="shared" si="20"/>
        <v>6427396.0763787413</v>
      </c>
      <c r="BB65" s="213">
        <f t="shared" si="20"/>
        <v>0</v>
      </c>
      <c r="BC65" s="213">
        <f t="shared" si="20"/>
        <v>17838040.115809057</v>
      </c>
      <c r="BD65" s="213">
        <f t="shared" si="20"/>
        <v>3976514.487507611</v>
      </c>
      <c r="BE65" s="213">
        <f t="shared" si="20"/>
        <v>4173173.4433386051</v>
      </c>
      <c r="BF65" s="213">
        <f t="shared" si="20"/>
        <v>4411738.5074664867</v>
      </c>
      <c r="BG65" s="213">
        <f t="shared" si="20"/>
        <v>0</v>
      </c>
      <c r="BH65" s="213">
        <f t="shared" si="20"/>
        <v>12561426.438312702</v>
      </c>
      <c r="BI65" s="213">
        <f t="shared" si="20"/>
        <v>30399466.554121763</v>
      </c>
      <c r="BJ65" s="638">
        <v>41</v>
      </c>
      <c r="BK65" s="213">
        <f>SUM(BK34:BK63)-BK43-BK45</f>
        <v>0</v>
      </c>
      <c r="BL65" s="213">
        <f t="shared" ref="BL65:BU65" si="21">SUM(BL34:BL63)-BL43-BL45</f>
        <v>0</v>
      </c>
      <c r="BM65" s="213">
        <f t="shared" si="21"/>
        <v>0</v>
      </c>
      <c r="BN65" s="213">
        <f t="shared" si="21"/>
        <v>0</v>
      </c>
      <c r="BO65" s="213">
        <f t="shared" si="21"/>
        <v>0</v>
      </c>
      <c r="BP65" s="213">
        <f t="shared" si="21"/>
        <v>0</v>
      </c>
      <c r="BQ65" s="213">
        <f t="shared" si="21"/>
        <v>0</v>
      </c>
      <c r="BR65" s="213">
        <f t="shared" si="21"/>
        <v>0</v>
      </c>
      <c r="BS65" s="213">
        <f t="shared" si="21"/>
        <v>0</v>
      </c>
      <c r="BT65" s="213">
        <f t="shared" si="21"/>
        <v>0</v>
      </c>
      <c r="BU65" s="213">
        <f t="shared" si="21"/>
        <v>0</v>
      </c>
      <c r="BV65" s="638">
        <v>41</v>
      </c>
      <c r="BW65" s="213">
        <f>SUM(BW34:BW63)-BW43-BW45</f>
        <v>5113273.143513158</v>
      </c>
      <c r="BX65" s="213">
        <f t="shared" ref="BX65:CG65" si="22">SUM(BX34:BX63)-BX43-BX45</f>
        <v>5447037.3415432386</v>
      </c>
      <c r="BY65" s="213">
        <f t="shared" si="22"/>
        <v>4253795.6392082442</v>
      </c>
      <c r="BZ65" s="213">
        <f t="shared" si="22"/>
        <v>0</v>
      </c>
      <c r="CA65" s="213">
        <f t="shared" si="22"/>
        <v>14814106.124264644</v>
      </c>
      <c r="CB65" s="213">
        <f t="shared" si="22"/>
        <v>4788479.1114013987</v>
      </c>
      <c r="CC65" s="213">
        <f t="shared" si="22"/>
        <v>5272574.6528714225</v>
      </c>
      <c r="CD65" s="213">
        <f t="shared" si="22"/>
        <v>6950411.1990231443</v>
      </c>
      <c r="CE65" s="213">
        <f t="shared" si="22"/>
        <v>0</v>
      </c>
      <c r="CF65" s="213">
        <f t="shared" si="22"/>
        <v>17011464.963295959</v>
      </c>
      <c r="CG65" s="213">
        <f t="shared" si="22"/>
        <v>31825571.087560602</v>
      </c>
      <c r="CH65" s="638">
        <v>41</v>
      </c>
      <c r="CI65" s="216">
        <f t="shared" ref="CI65:CL65" si="23">SUM(CI34:CI63)-CI43-CI45</f>
        <v>125899044.14378445</v>
      </c>
      <c r="CJ65" s="216">
        <f t="shared" si="23"/>
        <v>121867636.0768768</v>
      </c>
      <c r="CK65" s="216">
        <f t="shared" si="23"/>
        <v>122617056.12559737</v>
      </c>
      <c r="CL65" s="216">
        <f t="shared" si="23"/>
        <v>0</v>
      </c>
      <c r="CM65" s="213">
        <f>SUM(CI65:CL65)</f>
        <v>370383736.34625864</v>
      </c>
      <c r="CN65" s="216">
        <f t="shared" ref="CN65:CQ65" si="24">SUM(CN34:CN63)-CN43-CN45</f>
        <v>253361856.23208079</v>
      </c>
      <c r="CO65" s="216">
        <f t="shared" si="24"/>
        <v>255340054.82405007</v>
      </c>
      <c r="CP65" s="216">
        <f t="shared" si="24"/>
        <v>257901575.37109575</v>
      </c>
      <c r="CQ65" s="216">
        <f t="shared" si="24"/>
        <v>0</v>
      </c>
      <c r="CR65" s="213">
        <f>SUM(CN65:CQ65)</f>
        <v>766603486.42722666</v>
      </c>
      <c r="CS65" s="216">
        <f t="shared" ref="CS65:CV65" si="25">SUM(CS34:CS63)-CS43-CS45</f>
        <v>379260900.37586546</v>
      </c>
      <c r="CT65" s="216">
        <f t="shared" si="25"/>
        <v>377207690.90092683</v>
      </c>
      <c r="CU65" s="216">
        <f t="shared" si="25"/>
        <v>380518631.49669325</v>
      </c>
      <c r="CV65" s="216">
        <f t="shared" si="25"/>
        <v>0</v>
      </c>
      <c r="CW65" s="213">
        <f>SUM(CS65:CV65)</f>
        <v>1136987222.7734857</v>
      </c>
    </row>
    <row r="66" spans="1:101" ht="15.75" customHeight="1" x14ac:dyDescent="0.2">
      <c r="A66" s="639"/>
      <c r="B66" s="638"/>
      <c r="C66" s="96"/>
      <c r="D66" s="96"/>
      <c r="E66" s="96"/>
      <c r="F66" s="96"/>
      <c r="G66" s="386"/>
      <c r="H66" s="387"/>
      <c r="I66" s="96"/>
      <c r="J66" s="96"/>
      <c r="K66" s="96"/>
      <c r="L66" s="96"/>
      <c r="M66" s="388"/>
      <c r="N66" s="638"/>
      <c r="O66" s="96"/>
      <c r="P66" s="96"/>
      <c r="Q66" s="96"/>
      <c r="R66" s="96"/>
      <c r="S66" s="386"/>
      <c r="T66" s="387"/>
      <c r="U66" s="96"/>
      <c r="V66" s="96"/>
      <c r="W66" s="96"/>
      <c r="X66" s="96"/>
      <c r="Y66" s="388"/>
      <c r="Z66" s="638"/>
      <c r="AA66" s="96"/>
      <c r="AB66" s="96"/>
      <c r="AC66" s="96"/>
      <c r="AD66" s="96"/>
      <c r="AE66" s="386"/>
      <c r="AF66" s="387"/>
      <c r="AG66" s="96"/>
      <c r="AH66" s="96"/>
      <c r="AI66" s="96"/>
      <c r="AJ66" s="96"/>
      <c r="AK66" s="388"/>
      <c r="AL66" s="638"/>
      <c r="AM66" s="96"/>
      <c r="AN66" s="96"/>
      <c r="AO66" s="96"/>
      <c r="AP66" s="96"/>
      <c r="AQ66" s="386"/>
      <c r="AR66" s="387"/>
      <c r="AS66" s="96"/>
      <c r="AT66" s="96"/>
      <c r="AU66" s="96"/>
      <c r="AV66" s="96"/>
      <c r="AW66" s="388"/>
      <c r="AX66" s="638"/>
      <c r="AY66" s="96"/>
      <c r="AZ66" s="96"/>
      <c r="BA66" s="96"/>
      <c r="BB66" s="96"/>
      <c r="BC66" s="386"/>
      <c r="BD66" s="387"/>
      <c r="BE66" s="96"/>
      <c r="BF66" s="96"/>
      <c r="BG66" s="96"/>
      <c r="BH66" s="96"/>
      <c r="BI66" s="388"/>
      <c r="BJ66" s="638"/>
      <c r="BK66" s="96"/>
      <c r="BL66" s="96"/>
      <c r="BM66" s="96"/>
      <c r="BN66" s="96"/>
      <c r="BO66" s="386"/>
      <c r="BP66" s="387"/>
      <c r="BQ66" s="96"/>
      <c r="BR66" s="96"/>
      <c r="BS66" s="96"/>
      <c r="BT66" s="96"/>
      <c r="BU66" s="388"/>
      <c r="BV66" s="638"/>
      <c r="BW66" s="96"/>
      <c r="BX66" s="96"/>
      <c r="BY66" s="96"/>
      <c r="BZ66" s="96"/>
      <c r="CA66" s="386"/>
      <c r="CB66" s="387"/>
      <c r="CC66" s="96"/>
      <c r="CD66" s="96"/>
      <c r="CE66" s="96"/>
      <c r="CF66" s="96"/>
      <c r="CG66" s="388"/>
      <c r="CH66" s="638"/>
      <c r="CI66" s="177"/>
      <c r="CJ66" s="177"/>
      <c r="CK66" s="177"/>
      <c r="CL66" s="177"/>
      <c r="CM66" s="427"/>
      <c r="CN66" s="177"/>
      <c r="CO66" s="177"/>
      <c r="CP66" s="177"/>
      <c r="CQ66" s="177"/>
      <c r="CR66" s="427"/>
      <c r="CS66" s="177"/>
      <c r="CT66" s="177"/>
      <c r="CU66" s="177"/>
      <c r="CV66" s="177"/>
      <c r="CW66" s="427"/>
    </row>
    <row r="67" spans="1:101" ht="15.75" customHeight="1" x14ac:dyDescent="0.2">
      <c r="A67" s="271" t="s">
        <v>263</v>
      </c>
      <c r="B67" s="638"/>
      <c r="C67" s="186" t="s">
        <v>32</v>
      </c>
      <c r="D67" s="186" t="s">
        <v>32</v>
      </c>
      <c r="E67" s="186" t="s">
        <v>32</v>
      </c>
      <c r="F67" s="186" t="s">
        <v>32</v>
      </c>
      <c r="G67" s="389"/>
      <c r="H67" s="390" t="s">
        <v>32</v>
      </c>
      <c r="I67" s="186" t="s">
        <v>32</v>
      </c>
      <c r="J67" s="186" t="s">
        <v>32</v>
      </c>
      <c r="K67" s="186" t="s">
        <v>32</v>
      </c>
      <c r="L67" s="391"/>
      <c r="M67" s="390" t="s">
        <v>32</v>
      </c>
      <c r="N67" s="638"/>
      <c r="O67" s="186" t="s">
        <v>32</v>
      </c>
      <c r="P67" s="186" t="s">
        <v>32</v>
      </c>
      <c r="Q67" s="186" t="s">
        <v>32</v>
      </c>
      <c r="R67" s="186" t="s">
        <v>32</v>
      </c>
      <c r="S67" s="389"/>
      <c r="T67" s="390" t="s">
        <v>32</v>
      </c>
      <c r="U67" s="186" t="s">
        <v>32</v>
      </c>
      <c r="V67" s="186" t="s">
        <v>32</v>
      </c>
      <c r="W67" s="186" t="s">
        <v>32</v>
      </c>
      <c r="X67" s="391"/>
      <c r="Y67" s="390" t="s">
        <v>32</v>
      </c>
      <c r="Z67" s="638"/>
      <c r="AA67" s="186" t="s">
        <v>32</v>
      </c>
      <c r="AB67" s="186" t="s">
        <v>32</v>
      </c>
      <c r="AC67" s="186" t="s">
        <v>32</v>
      </c>
      <c r="AD67" s="186" t="s">
        <v>32</v>
      </c>
      <c r="AE67" s="389"/>
      <c r="AF67" s="390" t="s">
        <v>32</v>
      </c>
      <c r="AG67" s="186" t="s">
        <v>32</v>
      </c>
      <c r="AH67" s="186" t="s">
        <v>32</v>
      </c>
      <c r="AI67" s="186" t="s">
        <v>32</v>
      </c>
      <c r="AJ67" s="391"/>
      <c r="AK67" s="390" t="s">
        <v>32</v>
      </c>
      <c r="AL67" s="638"/>
      <c r="AM67" s="186" t="s">
        <v>32</v>
      </c>
      <c r="AN67" s="186" t="s">
        <v>32</v>
      </c>
      <c r="AO67" s="186" t="s">
        <v>32</v>
      </c>
      <c r="AP67" s="186" t="s">
        <v>32</v>
      </c>
      <c r="AQ67" s="389"/>
      <c r="AR67" s="390" t="s">
        <v>32</v>
      </c>
      <c r="AS67" s="186" t="s">
        <v>32</v>
      </c>
      <c r="AT67" s="186" t="s">
        <v>32</v>
      </c>
      <c r="AU67" s="186" t="s">
        <v>32</v>
      </c>
      <c r="AV67" s="391"/>
      <c r="AW67" s="390" t="s">
        <v>32</v>
      </c>
      <c r="AX67" s="638"/>
      <c r="AY67" s="186" t="s">
        <v>32</v>
      </c>
      <c r="AZ67" s="186" t="s">
        <v>32</v>
      </c>
      <c r="BA67" s="186" t="s">
        <v>32</v>
      </c>
      <c r="BB67" s="186" t="s">
        <v>32</v>
      </c>
      <c r="BC67" s="389"/>
      <c r="BD67" s="390" t="s">
        <v>32</v>
      </c>
      <c r="BE67" s="186" t="s">
        <v>32</v>
      </c>
      <c r="BF67" s="186" t="s">
        <v>32</v>
      </c>
      <c r="BG67" s="186" t="s">
        <v>32</v>
      </c>
      <c r="BH67" s="391"/>
      <c r="BI67" s="390" t="s">
        <v>32</v>
      </c>
      <c r="BJ67" s="638"/>
      <c r="BK67" s="186" t="s">
        <v>32</v>
      </c>
      <c r="BL67" s="186" t="s">
        <v>32</v>
      </c>
      <c r="BM67" s="186" t="s">
        <v>32</v>
      </c>
      <c r="BN67" s="186" t="s">
        <v>32</v>
      </c>
      <c r="BO67" s="389"/>
      <c r="BP67" s="390" t="s">
        <v>32</v>
      </c>
      <c r="BQ67" s="186" t="s">
        <v>32</v>
      </c>
      <c r="BR67" s="186" t="s">
        <v>32</v>
      </c>
      <c r="BS67" s="186" t="s">
        <v>32</v>
      </c>
      <c r="BT67" s="391"/>
      <c r="BU67" s="390" t="s">
        <v>32</v>
      </c>
      <c r="BV67" s="638"/>
      <c r="BW67" s="186" t="s">
        <v>32</v>
      </c>
      <c r="BX67" s="186" t="s">
        <v>32</v>
      </c>
      <c r="BY67" s="186" t="s">
        <v>32</v>
      </c>
      <c r="BZ67" s="186" t="s">
        <v>32</v>
      </c>
      <c r="CA67" s="389"/>
      <c r="CB67" s="390" t="s">
        <v>32</v>
      </c>
      <c r="CC67" s="186" t="s">
        <v>32</v>
      </c>
      <c r="CD67" s="186" t="s">
        <v>32</v>
      </c>
      <c r="CE67" s="186" t="s">
        <v>32</v>
      </c>
      <c r="CF67" s="391"/>
      <c r="CG67" s="390" t="s">
        <v>32</v>
      </c>
      <c r="CH67" s="638"/>
      <c r="CI67" s="177"/>
      <c r="CJ67" s="177"/>
      <c r="CK67" s="177"/>
      <c r="CL67" s="177"/>
      <c r="CM67" s="427"/>
      <c r="CN67" s="177"/>
      <c r="CO67" s="177"/>
      <c r="CP67" s="177"/>
      <c r="CQ67" s="177"/>
      <c r="CR67" s="427"/>
      <c r="CS67" s="177"/>
      <c r="CT67" s="177"/>
      <c r="CU67" s="177"/>
      <c r="CV67" s="177"/>
      <c r="CW67" s="427"/>
    </row>
    <row r="68" spans="1:101" ht="15.75" customHeight="1" x14ac:dyDescent="0.2">
      <c r="A68" s="637" t="s">
        <v>224</v>
      </c>
      <c r="B68" s="638">
        <v>42</v>
      </c>
      <c r="C68" s="665">
        <f>'Schedule 3B_Income_Eastern'!C68+'Schedule 3C_Income_Western'!C68+'Schedule 3D_Income_The Cape'!C68</f>
        <v>525250.63172025245</v>
      </c>
      <c r="D68" s="665">
        <f>'Schedule 3B_Income_Eastern'!D68+'Schedule 3C_Income_Western'!D68+'Schedule 3D_Income_The Cape'!D68</f>
        <v>626733.84675168432</v>
      </c>
      <c r="E68" s="665">
        <f>'Schedule 3B_Income_Eastern'!E68+'Schedule 3C_Income_Western'!E68+'Schedule 3D_Income_The Cape'!E68</f>
        <v>443256.1799662899</v>
      </c>
      <c r="F68" s="665">
        <f>'Schedule 3B_Income_Eastern'!F68+'Schedule 3C_Income_Western'!F68+'Schedule 3D_Income_The Cape'!F68</f>
        <v>0</v>
      </c>
      <c r="G68" s="665">
        <f>'Schedule 3B_Income_Eastern'!G68+'Schedule 3C_Income_Western'!G68+'Schedule 3D_Income_The Cape'!G68</f>
        <v>1595240.6584382267</v>
      </c>
      <c r="H68" s="665">
        <f>'Schedule 3B_Income_Eastern'!H68+'Schedule 3C_Income_Western'!H68+'Schedule 3D_Income_The Cape'!H68</f>
        <v>522068.93145951483</v>
      </c>
      <c r="I68" s="665">
        <f>'Schedule 3B_Income_Eastern'!I68+'Schedule 3C_Income_Western'!I68+'Schedule 3D_Income_The Cape'!I68</f>
        <v>623679.87995371188</v>
      </c>
      <c r="J68" s="665">
        <f>'Schedule 3B_Income_Eastern'!J68+'Schedule 3C_Income_Western'!J68+'Schedule 3D_Income_The Cape'!J68</f>
        <v>441224.60835184267</v>
      </c>
      <c r="K68" s="665">
        <f>'Schedule 3B_Income_Eastern'!K68+'Schedule 3C_Income_Western'!K68+'Schedule 3D_Income_The Cape'!K68</f>
        <v>0</v>
      </c>
      <c r="L68" s="665">
        <f>'Schedule 3B_Income_Eastern'!L68+'Schedule 3C_Income_Western'!L68+'Schedule 3D_Income_The Cape'!L68</f>
        <v>1586973.4197650694</v>
      </c>
      <c r="M68" s="665">
        <f>'Schedule 3B_Income_Eastern'!M68+'Schedule 3C_Income_Western'!M68+'Schedule 3D_Income_The Cape'!M68</f>
        <v>3182214.0782032958</v>
      </c>
      <c r="N68" s="638">
        <v>42</v>
      </c>
      <c r="O68" s="665">
        <f>'Schedule 3B_Income_Eastern'!O68+'Schedule 3C_Income_Western'!O68+'Schedule 3D_Income_The Cape'!O68</f>
        <v>590222.95040066866</v>
      </c>
      <c r="P68" s="665">
        <f>'Schedule 3B_Income_Eastern'!P68+'Schedule 3C_Income_Western'!P68+'Schedule 3D_Income_The Cape'!P68</f>
        <v>815000.30194506329</v>
      </c>
      <c r="Q68" s="665">
        <f>'Schedule 3B_Income_Eastern'!Q68+'Schedule 3C_Income_Western'!Q68+'Schedule 3D_Income_The Cape'!Q68</f>
        <v>604609.01685104135</v>
      </c>
      <c r="R68" s="665">
        <f>'Schedule 3B_Income_Eastern'!R68+'Schedule 3C_Income_Western'!R68+'Schedule 3D_Income_The Cape'!R68</f>
        <v>0</v>
      </c>
      <c r="S68" s="665">
        <f>'Schedule 3B_Income_Eastern'!S68+'Schedule 3C_Income_Western'!S68+'Schedule 3D_Income_The Cape'!S68</f>
        <v>2009832.2691967734</v>
      </c>
      <c r="T68" s="665">
        <f>'Schedule 3B_Income_Eastern'!T68+'Schedule 3C_Income_Western'!T68+'Schedule 3D_Income_The Cape'!T68</f>
        <v>586647.68099255243</v>
      </c>
      <c r="U68" s="665">
        <f>'Schedule 3B_Income_Eastern'!U68+'Schedule 3C_Income_Western'!U68+'Schedule 3D_Income_The Cape'!U68</f>
        <v>811028.94492425129</v>
      </c>
      <c r="V68" s="665">
        <f>'Schedule 3B_Income_Eastern'!V68+'Schedule 3C_Income_Western'!V68+'Schedule 3D_Income_The Cape'!V68</f>
        <v>601837.91839378641</v>
      </c>
      <c r="W68" s="665">
        <f>'Schedule 3B_Income_Eastern'!W68+'Schedule 3C_Income_Western'!W68+'Schedule 3D_Income_The Cape'!W68</f>
        <v>0</v>
      </c>
      <c r="X68" s="665">
        <f>'Schedule 3B_Income_Eastern'!X68+'Schedule 3C_Income_Western'!X68+'Schedule 3D_Income_The Cape'!X68</f>
        <v>1999514.54431059</v>
      </c>
      <c r="Y68" s="665">
        <f>'Schedule 3B_Income_Eastern'!Y68+'Schedule 3C_Income_Western'!Y68+'Schedule 3D_Income_The Cape'!Y68</f>
        <v>4009346.8135073632</v>
      </c>
      <c r="Z68" s="638">
        <v>42</v>
      </c>
      <c r="AA68" s="665">
        <f>'Schedule 3B_Income_Eastern'!AA68+'Schedule 3C_Income_Western'!AA68+'Schedule 3D_Income_The Cape'!AA68</f>
        <v>90116.190408551804</v>
      </c>
      <c r="AB68" s="665">
        <f>'Schedule 3B_Income_Eastern'!AB68+'Schedule 3C_Income_Western'!AB68+'Schedule 3D_Income_The Cape'!AB68</f>
        <v>122380.89278719232</v>
      </c>
      <c r="AC68" s="665">
        <f>'Schedule 3B_Income_Eastern'!AC68+'Schedule 3C_Income_Western'!AC68+'Schedule 3D_Income_The Cape'!AC68</f>
        <v>94236.836949948731</v>
      </c>
      <c r="AD68" s="665">
        <f>'Schedule 3B_Income_Eastern'!AD68+'Schedule 3C_Income_Western'!AD68+'Schedule 3D_Income_The Cape'!AD68</f>
        <v>0</v>
      </c>
      <c r="AE68" s="665">
        <f>'Schedule 3B_Income_Eastern'!AE68+'Schedule 3C_Income_Western'!AE68+'Schedule 3D_Income_The Cape'!AE68</f>
        <v>306733.92014569289</v>
      </c>
      <c r="AF68" s="665">
        <f>'Schedule 3B_Income_Eastern'!AF68+'Schedule 3C_Income_Western'!AF68+'Schedule 3D_Income_The Cape'!AF68</f>
        <v>89570.312518637569</v>
      </c>
      <c r="AG68" s="665">
        <f>'Schedule 3B_Income_Eastern'!AG68+'Schedule 3C_Income_Western'!AG68+'Schedule 3D_Income_The Cape'!AG68</f>
        <v>121784.55163661395</v>
      </c>
      <c r="AH68" s="665">
        <f>'Schedule 3B_Income_Eastern'!AH68+'Schedule 3C_Income_Western'!AH68+'Schedule 3D_Income_The Cape'!AH68</f>
        <v>93804.922198083659</v>
      </c>
      <c r="AI68" s="665">
        <f>'Schedule 3B_Income_Eastern'!AI68+'Schedule 3C_Income_Western'!AI68+'Schedule 3D_Income_The Cape'!AI68</f>
        <v>0</v>
      </c>
      <c r="AJ68" s="665">
        <f>'Schedule 3B_Income_Eastern'!AJ68+'Schedule 3C_Income_Western'!AJ68+'Schedule 3D_Income_The Cape'!AJ68</f>
        <v>305159.78635333519</v>
      </c>
      <c r="AK68" s="665">
        <f>'Schedule 3B_Income_Eastern'!AK68+'Schedule 3C_Income_Western'!AK68+'Schedule 3D_Income_The Cape'!AK68</f>
        <v>611893.70649902802</v>
      </c>
      <c r="AL68" s="638">
        <v>42</v>
      </c>
      <c r="AM68" s="665">
        <f>'Schedule 3B_Income_Eastern'!AM68+'Schedule 3C_Income_Western'!AM68+'Schedule 3D_Income_The Cape'!AM68</f>
        <v>2047632.4079649537</v>
      </c>
      <c r="AN68" s="665">
        <f>'Schedule 3B_Income_Eastern'!AN68+'Schedule 3C_Income_Western'!AN68+'Schedule 3D_Income_The Cape'!AN68</f>
        <v>3064243.0920640519</v>
      </c>
      <c r="AO68" s="665">
        <f>'Schedule 3B_Income_Eastern'!AO68+'Schedule 3C_Income_Western'!AO68+'Schedule 3D_Income_The Cape'!AO68</f>
        <v>2438655.6200002786</v>
      </c>
      <c r="AP68" s="665">
        <f>'Schedule 3B_Income_Eastern'!AP68+'Schedule 3C_Income_Western'!AP68+'Schedule 3D_Income_The Cape'!AP68</f>
        <v>0</v>
      </c>
      <c r="AQ68" s="665">
        <f>'Schedule 3B_Income_Eastern'!AQ68+'Schedule 3C_Income_Western'!AQ68+'Schedule 3D_Income_The Cape'!AQ68</f>
        <v>7550531.1200292846</v>
      </c>
      <c r="AR68" s="665">
        <f>'Schedule 3B_Income_Eastern'!AR68+'Schedule 3C_Income_Western'!AR68+'Schedule 3D_Income_The Cape'!AR68</f>
        <v>2035228.8958644925</v>
      </c>
      <c r="AS68" s="665">
        <f>'Schedule 3B_Income_Eastern'!AS68+'Schedule 3C_Income_Western'!AS68+'Schedule 3D_Income_The Cape'!AS68</f>
        <v>3049311.5597835118</v>
      </c>
      <c r="AT68" s="665">
        <f>'Schedule 3B_Income_Eastern'!AT68+'Schedule 3C_Income_Western'!AT68+'Schedule 3D_Income_The Cape'!AT68</f>
        <v>2427478.5540981605</v>
      </c>
      <c r="AU68" s="665">
        <f>'Schedule 3B_Income_Eastern'!AU68+'Schedule 3C_Income_Western'!AU68+'Schedule 3D_Income_The Cape'!AU68</f>
        <v>0</v>
      </c>
      <c r="AV68" s="665">
        <f>'Schedule 3B_Income_Eastern'!AV68+'Schedule 3C_Income_Western'!AV68+'Schedule 3D_Income_The Cape'!AV68</f>
        <v>7512019.009746165</v>
      </c>
      <c r="AW68" s="665">
        <f>'Schedule 3B_Income_Eastern'!AW68+'Schedule 3C_Income_Western'!AW68+'Schedule 3D_Income_The Cape'!AW68</f>
        <v>15062550.12977545</v>
      </c>
      <c r="AX68" s="638">
        <v>42</v>
      </c>
      <c r="AY68" s="665">
        <f>'Schedule 3B_Income_Eastern'!AY68+'Schedule 3C_Income_Western'!AY68+'Schedule 3D_Income_The Cape'!AY68</f>
        <v>28537.948077112487</v>
      </c>
      <c r="AZ68" s="665">
        <f>'Schedule 3B_Income_Eastern'!AZ68+'Schedule 3C_Income_Western'!AZ68+'Schedule 3D_Income_The Cape'!AZ68</f>
        <v>43923.708270791038</v>
      </c>
      <c r="BA68" s="665">
        <f>'Schedule 3B_Income_Eastern'!BA68+'Schedule 3C_Income_Western'!BA68+'Schedule 3D_Income_The Cape'!BA68</f>
        <v>35111.797921394173</v>
      </c>
      <c r="BB68" s="665">
        <f>'Schedule 3B_Income_Eastern'!BB68+'Schedule 3C_Income_Western'!BB68+'Schedule 3D_Income_The Cape'!BB68</f>
        <v>0</v>
      </c>
      <c r="BC68" s="665">
        <f>'Schedule 3B_Income_Eastern'!BC68+'Schedule 3C_Income_Western'!BC68+'Schedule 3D_Income_The Cape'!BC68</f>
        <v>107573.45426929771</v>
      </c>
      <c r="BD68" s="665">
        <f>'Schedule 3B_Income_Eastern'!BD68+'Schedule 3C_Income_Western'!BD68+'Schedule 3D_Income_The Cape'!BD68</f>
        <v>28365.079752251106</v>
      </c>
      <c r="BE68" s="665">
        <f>'Schedule 3B_Income_Eastern'!BE68+'Schedule 3C_Income_Western'!BE68+'Schedule 3D_Income_The Cape'!BE68</f>
        <v>43709.675555950344</v>
      </c>
      <c r="BF68" s="665">
        <f>'Schedule 3B_Income_Eastern'!BF68+'Schedule 3C_Income_Western'!BF68+'Schedule 3D_Income_The Cape'!BF68</f>
        <v>34950.870369307399</v>
      </c>
      <c r="BG68" s="665">
        <f>'Schedule 3B_Income_Eastern'!BG68+'Schedule 3C_Income_Western'!BG68+'Schedule 3D_Income_The Cape'!BG68</f>
        <v>0</v>
      </c>
      <c r="BH68" s="665">
        <f>'Schedule 3B_Income_Eastern'!BH68+'Schedule 3C_Income_Western'!BH68+'Schedule 3D_Income_The Cape'!BH68</f>
        <v>107025.62567750886</v>
      </c>
      <c r="BI68" s="665">
        <f>'Schedule 3B_Income_Eastern'!BI68+'Schedule 3C_Income_Western'!BI68+'Schedule 3D_Income_The Cape'!BI68</f>
        <v>214599.07994680657</v>
      </c>
      <c r="BJ68" s="638">
        <v>42</v>
      </c>
      <c r="BK68" s="665">
        <f>'Schedule 3B_Income_Eastern'!BK68+'Schedule 3C_Income_Western'!BK68+'Schedule 3D_Income_The Cape'!BK68</f>
        <v>0</v>
      </c>
      <c r="BL68" s="665">
        <f>'Schedule 3B_Income_Eastern'!BL68+'Schedule 3C_Income_Western'!BL68+'Schedule 3D_Income_The Cape'!BL68</f>
        <v>0</v>
      </c>
      <c r="BM68" s="665">
        <f>'Schedule 3B_Income_Eastern'!BM68+'Schedule 3C_Income_Western'!BM68+'Schedule 3D_Income_The Cape'!BM68</f>
        <v>0</v>
      </c>
      <c r="BN68" s="665">
        <f>'Schedule 3B_Income_Eastern'!BN68+'Schedule 3C_Income_Western'!BN68+'Schedule 3D_Income_The Cape'!BN68</f>
        <v>0</v>
      </c>
      <c r="BO68" s="665">
        <f>'Schedule 3B_Income_Eastern'!BO68+'Schedule 3C_Income_Western'!BO68+'Schedule 3D_Income_The Cape'!BO68</f>
        <v>0</v>
      </c>
      <c r="BP68" s="665">
        <f>'Schedule 3B_Income_Eastern'!BP68+'Schedule 3C_Income_Western'!BP68+'Schedule 3D_Income_The Cape'!BP68</f>
        <v>0</v>
      </c>
      <c r="BQ68" s="665">
        <f>'Schedule 3B_Income_Eastern'!BQ68+'Schedule 3C_Income_Western'!BQ68+'Schedule 3D_Income_The Cape'!BQ68</f>
        <v>0</v>
      </c>
      <c r="BR68" s="665">
        <f>'Schedule 3B_Income_Eastern'!BR68+'Schedule 3C_Income_Western'!BR68+'Schedule 3D_Income_The Cape'!BR68</f>
        <v>0</v>
      </c>
      <c r="BS68" s="665">
        <f>'Schedule 3B_Income_Eastern'!BS68+'Schedule 3C_Income_Western'!BS68+'Schedule 3D_Income_The Cape'!BS68</f>
        <v>0</v>
      </c>
      <c r="BT68" s="665">
        <f>'Schedule 3B_Income_Eastern'!BT68+'Schedule 3C_Income_Western'!BT68+'Schedule 3D_Income_The Cape'!BT68</f>
        <v>0</v>
      </c>
      <c r="BU68" s="665">
        <f>'Schedule 3B_Income_Eastern'!BU68+'Schedule 3C_Income_Western'!BU68+'Schedule 3D_Income_The Cape'!BU68</f>
        <v>0</v>
      </c>
      <c r="BV68" s="638">
        <v>42</v>
      </c>
      <c r="BW68" s="665">
        <f>'Schedule 3B_Income_Eastern'!BW68+'Schedule 3C_Income_Western'!BW68+'Schedule 3D_Income_The Cape'!BW68</f>
        <v>29265.250151893266</v>
      </c>
      <c r="BX68" s="665">
        <f>'Schedule 3B_Income_Eastern'!BX68+'Schedule 3C_Income_Western'!BX68+'Schedule 3D_Income_The Cape'!BX68</f>
        <v>42025.136768432079</v>
      </c>
      <c r="BY68" s="665">
        <f>'Schedule 3B_Income_Eastern'!BY68+'Schedule 3C_Income_Western'!BY68+'Schedule 3D_Income_The Cape'!BY68</f>
        <v>33053.520112208993</v>
      </c>
      <c r="BZ68" s="665">
        <f>'Schedule 3B_Income_Eastern'!BZ68+'Schedule 3C_Income_Western'!BZ68+'Schedule 3D_Income_The Cape'!BZ68</f>
        <v>0</v>
      </c>
      <c r="CA68" s="665">
        <f>'Schedule 3B_Income_Eastern'!CA68+'Schedule 3C_Income_Western'!CA68+'Schedule 3D_Income_The Cape'!CA68</f>
        <v>104343.90703253433</v>
      </c>
      <c r="CB68" s="665">
        <f>'Schedule 3B_Income_Eastern'!CB68+'Schedule 3C_Income_Western'!CB68+'Schedule 3D_Income_The Cape'!CB68</f>
        <v>29087.976202247792</v>
      </c>
      <c r="CC68" s="665">
        <f>'Schedule 3B_Income_Eastern'!CC68+'Schedule 3C_Income_Western'!CC68+'Schedule 3D_Income_The Cape'!CC68</f>
        <v>41820.355467667432</v>
      </c>
      <c r="CD68" s="665">
        <f>'Schedule 3B_Income_Eastern'!CD68+'Schedule 3C_Income_Western'!CD68+'Schedule 3D_Income_The Cape'!CD68</f>
        <v>32902.026244210072</v>
      </c>
      <c r="CE68" s="665">
        <f>'Schedule 3B_Income_Eastern'!CE68+'Schedule 3C_Income_Western'!CE68+'Schedule 3D_Income_The Cape'!CE68</f>
        <v>0</v>
      </c>
      <c r="CF68" s="665">
        <f>'Schedule 3B_Income_Eastern'!CF68+'Schedule 3C_Income_Western'!CF68+'Schedule 3D_Income_The Cape'!CF68</f>
        <v>103810.35791412528</v>
      </c>
      <c r="CG68" s="665">
        <f>'Schedule 3B_Income_Eastern'!CG68+'Schedule 3C_Income_Western'!CG68+'Schedule 3D_Income_The Cape'!CG68</f>
        <v>208154.26494665962</v>
      </c>
      <c r="CH68" s="638">
        <v>42</v>
      </c>
      <c r="CI68" s="665">
        <f>'Schedule 3B_Income_Eastern'!CI68+'Schedule 3C_Income_Western'!CI68+'Schedule 3D_Income_The Cape'!CI68</f>
        <v>3311025.3787234323</v>
      </c>
      <c r="CJ68" s="665">
        <f>'Schedule 3B_Income_Eastern'!CJ68+'Schedule 3C_Income_Western'!CJ68+'Schedule 3D_Income_The Cape'!CJ68</f>
        <v>4714306.9785872148</v>
      </c>
      <c r="CK68" s="665">
        <f>'Schedule 3B_Income_Eastern'!CK68+'Schedule 3C_Income_Western'!CK68+'Schedule 3D_Income_The Cape'!CK68</f>
        <v>3648922.9718011622</v>
      </c>
      <c r="CL68" s="665">
        <f>'Schedule 3B_Income_Eastern'!CL68+'Schedule 3C_Income_Western'!CL68+'Schedule 3D_Income_The Cape'!CL68</f>
        <v>0</v>
      </c>
      <c r="CM68" s="424">
        <f>SUM(CI68:CL68)</f>
        <v>11674255.329111809</v>
      </c>
      <c r="CN68" s="665">
        <f>'Schedule 3B_Income_Eastern'!CN68+'Schedule 3C_Income_Western'!CN68+'Schedule 3D_Income_The Cape'!CN68</f>
        <v>3290968.8767896965</v>
      </c>
      <c r="CO68" s="665">
        <f>'Schedule 3B_Income_Eastern'!CO68+'Schedule 3C_Income_Western'!CO68+'Schedule 3D_Income_The Cape'!CO68</f>
        <v>4691334.9673217069</v>
      </c>
      <c r="CP68" s="665">
        <f>'Schedule 3B_Income_Eastern'!CP68+'Schedule 3C_Income_Western'!CP68+'Schedule 3D_Income_The Cape'!CP68</f>
        <v>3632198.8996553905</v>
      </c>
      <c r="CQ68" s="665">
        <f>'Schedule 3B_Income_Eastern'!CQ68+'Schedule 3C_Income_Western'!CQ68+'Schedule 3D_Income_The Cape'!CQ68</f>
        <v>0</v>
      </c>
      <c r="CR68" s="424">
        <f>SUM(CN68:CQ68)</f>
        <v>11614502.743766794</v>
      </c>
      <c r="CS68" s="665">
        <f>'Schedule 3B_Income_Eastern'!CS68+'Schedule 3C_Income_Western'!CS68+'Schedule 3D_Income_The Cape'!CS68</f>
        <v>6601994.2555131279</v>
      </c>
      <c r="CT68" s="665">
        <f>'Schedule 3B_Income_Eastern'!CT68+'Schedule 3C_Income_Western'!CT68+'Schedule 3D_Income_The Cape'!CT68</f>
        <v>9405641.9459089227</v>
      </c>
      <c r="CU68" s="665">
        <f>'Schedule 3B_Income_Eastern'!CU68+'Schedule 3C_Income_Western'!CU68+'Schedule 3D_Income_The Cape'!CU68</f>
        <v>7281121.8714565523</v>
      </c>
      <c r="CV68" s="665">
        <f>'Schedule 3B_Income_Eastern'!CV68+'Schedule 3C_Income_Western'!CV68+'Schedule 3D_Income_The Cape'!CV68</f>
        <v>0</v>
      </c>
      <c r="CW68" s="424">
        <f>SUM(CS68:CV68)</f>
        <v>23288758.072878603</v>
      </c>
    </row>
    <row r="69" spans="1:101" ht="15.75" customHeight="1" x14ac:dyDescent="0.2">
      <c r="A69" s="637" t="s">
        <v>266</v>
      </c>
      <c r="B69" s="638">
        <v>43</v>
      </c>
      <c r="C69" s="665">
        <f>'Schedule 3B_Income_Eastern'!C69+'Schedule 3C_Income_Western'!C69+'Schedule 3D_Income_The Cape'!C69</f>
        <v>0</v>
      </c>
      <c r="D69" s="665">
        <f>'Schedule 3B_Income_Eastern'!D69+'Schedule 3C_Income_Western'!D69+'Schedule 3D_Income_The Cape'!D69</f>
        <v>0</v>
      </c>
      <c r="E69" s="665">
        <f>'Schedule 3B_Income_Eastern'!E69+'Schedule 3C_Income_Western'!E69+'Schedule 3D_Income_The Cape'!E69</f>
        <v>0</v>
      </c>
      <c r="F69" s="665">
        <f>'Schedule 3B_Income_Eastern'!F69+'Schedule 3C_Income_Western'!F69+'Schedule 3D_Income_The Cape'!F69</f>
        <v>0</v>
      </c>
      <c r="G69" s="665">
        <f>'Schedule 3B_Income_Eastern'!G69+'Schedule 3C_Income_Western'!G69+'Schedule 3D_Income_The Cape'!G69</f>
        <v>0</v>
      </c>
      <c r="H69" s="665">
        <f>'Schedule 3B_Income_Eastern'!H69+'Schedule 3C_Income_Western'!H69+'Schedule 3D_Income_The Cape'!H69</f>
        <v>0</v>
      </c>
      <c r="I69" s="665">
        <f>'Schedule 3B_Income_Eastern'!I69+'Schedule 3C_Income_Western'!I69+'Schedule 3D_Income_The Cape'!I69</f>
        <v>0</v>
      </c>
      <c r="J69" s="665">
        <f>'Schedule 3B_Income_Eastern'!J69+'Schedule 3C_Income_Western'!J69+'Schedule 3D_Income_The Cape'!J69</f>
        <v>0</v>
      </c>
      <c r="K69" s="665">
        <f>'Schedule 3B_Income_Eastern'!K69+'Schedule 3C_Income_Western'!K69+'Schedule 3D_Income_The Cape'!K69</f>
        <v>0</v>
      </c>
      <c r="L69" s="665">
        <f>'Schedule 3B_Income_Eastern'!L69+'Schedule 3C_Income_Western'!L69+'Schedule 3D_Income_The Cape'!L69</f>
        <v>0</v>
      </c>
      <c r="M69" s="665">
        <f>'Schedule 3B_Income_Eastern'!M69+'Schedule 3C_Income_Western'!M69+'Schedule 3D_Income_The Cape'!M69</f>
        <v>0</v>
      </c>
      <c r="N69" s="638">
        <v>43</v>
      </c>
      <c r="O69" s="665">
        <f>'Schedule 3B_Income_Eastern'!O69+'Schedule 3C_Income_Western'!O69+'Schedule 3D_Income_The Cape'!O69</f>
        <v>0</v>
      </c>
      <c r="P69" s="665">
        <f>'Schedule 3B_Income_Eastern'!P69+'Schedule 3C_Income_Western'!P69+'Schedule 3D_Income_The Cape'!P69</f>
        <v>0</v>
      </c>
      <c r="Q69" s="665">
        <f>'Schedule 3B_Income_Eastern'!Q69+'Schedule 3C_Income_Western'!Q69+'Schedule 3D_Income_The Cape'!Q69</f>
        <v>0</v>
      </c>
      <c r="R69" s="665">
        <f>'Schedule 3B_Income_Eastern'!R69+'Schedule 3C_Income_Western'!R69+'Schedule 3D_Income_The Cape'!R69</f>
        <v>0</v>
      </c>
      <c r="S69" s="665">
        <f>'Schedule 3B_Income_Eastern'!S69+'Schedule 3C_Income_Western'!S69+'Schedule 3D_Income_The Cape'!S69</f>
        <v>0</v>
      </c>
      <c r="T69" s="665">
        <f>'Schedule 3B_Income_Eastern'!T69+'Schedule 3C_Income_Western'!T69+'Schedule 3D_Income_The Cape'!T69</f>
        <v>0</v>
      </c>
      <c r="U69" s="665">
        <f>'Schedule 3B_Income_Eastern'!U69+'Schedule 3C_Income_Western'!U69+'Schedule 3D_Income_The Cape'!U69</f>
        <v>0</v>
      </c>
      <c r="V69" s="665">
        <f>'Schedule 3B_Income_Eastern'!V69+'Schedule 3C_Income_Western'!V69+'Schedule 3D_Income_The Cape'!V69</f>
        <v>0</v>
      </c>
      <c r="W69" s="665">
        <f>'Schedule 3B_Income_Eastern'!W69+'Schedule 3C_Income_Western'!W69+'Schedule 3D_Income_The Cape'!W69</f>
        <v>0</v>
      </c>
      <c r="X69" s="665">
        <f>'Schedule 3B_Income_Eastern'!X69+'Schedule 3C_Income_Western'!X69+'Schedule 3D_Income_The Cape'!X69</f>
        <v>0</v>
      </c>
      <c r="Y69" s="665">
        <f>'Schedule 3B_Income_Eastern'!Y69+'Schedule 3C_Income_Western'!Y69+'Schedule 3D_Income_The Cape'!Y69</f>
        <v>0</v>
      </c>
      <c r="Z69" s="638">
        <v>43</v>
      </c>
      <c r="AA69" s="665">
        <f>'Schedule 3B_Income_Eastern'!AA69+'Schedule 3C_Income_Western'!AA69+'Schedule 3D_Income_The Cape'!AA69</f>
        <v>0</v>
      </c>
      <c r="AB69" s="665">
        <f>'Schedule 3B_Income_Eastern'!AB69+'Schedule 3C_Income_Western'!AB69+'Schedule 3D_Income_The Cape'!AB69</f>
        <v>0</v>
      </c>
      <c r="AC69" s="665">
        <f>'Schedule 3B_Income_Eastern'!AC69+'Schedule 3C_Income_Western'!AC69+'Schedule 3D_Income_The Cape'!AC69</f>
        <v>0</v>
      </c>
      <c r="AD69" s="665">
        <f>'Schedule 3B_Income_Eastern'!AD69+'Schedule 3C_Income_Western'!AD69+'Schedule 3D_Income_The Cape'!AD69</f>
        <v>0</v>
      </c>
      <c r="AE69" s="665">
        <f>'Schedule 3B_Income_Eastern'!AE69+'Schedule 3C_Income_Western'!AE69+'Schedule 3D_Income_The Cape'!AE69</f>
        <v>0</v>
      </c>
      <c r="AF69" s="665">
        <f>'Schedule 3B_Income_Eastern'!AF69+'Schedule 3C_Income_Western'!AF69+'Schedule 3D_Income_The Cape'!AF69</f>
        <v>0</v>
      </c>
      <c r="AG69" s="665">
        <f>'Schedule 3B_Income_Eastern'!AG69+'Schedule 3C_Income_Western'!AG69+'Schedule 3D_Income_The Cape'!AG69</f>
        <v>0</v>
      </c>
      <c r="AH69" s="665">
        <f>'Schedule 3B_Income_Eastern'!AH69+'Schedule 3C_Income_Western'!AH69+'Schedule 3D_Income_The Cape'!AH69</f>
        <v>0</v>
      </c>
      <c r="AI69" s="665">
        <f>'Schedule 3B_Income_Eastern'!AI69+'Schedule 3C_Income_Western'!AI69+'Schedule 3D_Income_The Cape'!AI69</f>
        <v>0</v>
      </c>
      <c r="AJ69" s="665">
        <f>'Schedule 3B_Income_Eastern'!AJ69+'Schedule 3C_Income_Western'!AJ69+'Schedule 3D_Income_The Cape'!AJ69</f>
        <v>0</v>
      </c>
      <c r="AK69" s="665">
        <f>'Schedule 3B_Income_Eastern'!AK69+'Schedule 3C_Income_Western'!AK69+'Schedule 3D_Income_The Cape'!AK69</f>
        <v>0</v>
      </c>
      <c r="AL69" s="638">
        <v>43</v>
      </c>
      <c r="AM69" s="665">
        <f>'Schedule 3B_Income_Eastern'!AM69+'Schedule 3C_Income_Western'!AM69+'Schedule 3D_Income_The Cape'!AM69</f>
        <v>0</v>
      </c>
      <c r="AN69" s="665">
        <f>'Schedule 3B_Income_Eastern'!AN69+'Schedule 3C_Income_Western'!AN69+'Schedule 3D_Income_The Cape'!AN69</f>
        <v>0</v>
      </c>
      <c r="AO69" s="665">
        <f>'Schedule 3B_Income_Eastern'!AO69+'Schedule 3C_Income_Western'!AO69+'Schedule 3D_Income_The Cape'!AO69</f>
        <v>0</v>
      </c>
      <c r="AP69" s="665">
        <f>'Schedule 3B_Income_Eastern'!AP69+'Schedule 3C_Income_Western'!AP69+'Schedule 3D_Income_The Cape'!AP69</f>
        <v>0</v>
      </c>
      <c r="AQ69" s="665">
        <f>'Schedule 3B_Income_Eastern'!AQ69+'Schedule 3C_Income_Western'!AQ69+'Schedule 3D_Income_The Cape'!AQ69</f>
        <v>0</v>
      </c>
      <c r="AR69" s="665">
        <f>'Schedule 3B_Income_Eastern'!AR69+'Schedule 3C_Income_Western'!AR69+'Schedule 3D_Income_The Cape'!AR69</f>
        <v>0</v>
      </c>
      <c r="AS69" s="665">
        <f>'Schedule 3B_Income_Eastern'!AS69+'Schedule 3C_Income_Western'!AS69+'Schedule 3D_Income_The Cape'!AS69</f>
        <v>0</v>
      </c>
      <c r="AT69" s="665">
        <f>'Schedule 3B_Income_Eastern'!AT69+'Schedule 3C_Income_Western'!AT69+'Schedule 3D_Income_The Cape'!AT69</f>
        <v>0</v>
      </c>
      <c r="AU69" s="665">
        <f>'Schedule 3B_Income_Eastern'!AU69+'Schedule 3C_Income_Western'!AU69+'Schedule 3D_Income_The Cape'!AU69</f>
        <v>0</v>
      </c>
      <c r="AV69" s="665">
        <f>'Schedule 3B_Income_Eastern'!AV69+'Schedule 3C_Income_Western'!AV69+'Schedule 3D_Income_The Cape'!AV69</f>
        <v>0</v>
      </c>
      <c r="AW69" s="665">
        <f>'Schedule 3B_Income_Eastern'!AW69+'Schedule 3C_Income_Western'!AW69+'Schedule 3D_Income_The Cape'!AW69</f>
        <v>0</v>
      </c>
      <c r="AX69" s="638">
        <v>43</v>
      </c>
      <c r="AY69" s="665">
        <f>'Schedule 3B_Income_Eastern'!AY69+'Schedule 3C_Income_Western'!AY69+'Schedule 3D_Income_The Cape'!AY69</f>
        <v>0</v>
      </c>
      <c r="AZ69" s="665">
        <f>'Schedule 3B_Income_Eastern'!AZ69+'Schedule 3C_Income_Western'!AZ69+'Schedule 3D_Income_The Cape'!AZ69</f>
        <v>0</v>
      </c>
      <c r="BA69" s="665">
        <f>'Schedule 3B_Income_Eastern'!BA69+'Schedule 3C_Income_Western'!BA69+'Schedule 3D_Income_The Cape'!BA69</f>
        <v>0</v>
      </c>
      <c r="BB69" s="665">
        <f>'Schedule 3B_Income_Eastern'!BB69+'Schedule 3C_Income_Western'!BB69+'Schedule 3D_Income_The Cape'!BB69</f>
        <v>0</v>
      </c>
      <c r="BC69" s="665">
        <f>'Schedule 3B_Income_Eastern'!BC69+'Schedule 3C_Income_Western'!BC69+'Schedule 3D_Income_The Cape'!BC69</f>
        <v>0</v>
      </c>
      <c r="BD69" s="665">
        <f>'Schedule 3B_Income_Eastern'!BD69+'Schedule 3C_Income_Western'!BD69+'Schedule 3D_Income_The Cape'!BD69</f>
        <v>0</v>
      </c>
      <c r="BE69" s="665">
        <f>'Schedule 3B_Income_Eastern'!BE69+'Schedule 3C_Income_Western'!BE69+'Schedule 3D_Income_The Cape'!BE69</f>
        <v>0</v>
      </c>
      <c r="BF69" s="665">
        <f>'Schedule 3B_Income_Eastern'!BF69+'Schedule 3C_Income_Western'!BF69+'Schedule 3D_Income_The Cape'!BF69</f>
        <v>0</v>
      </c>
      <c r="BG69" s="665">
        <f>'Schedule 3B_Income_Eastern'!BG69+'Schedule 3C_Income_Western'!BG69+'Schedule 3D_Income_The Cape'!BG69</f>
        <v>0</v>
      </c>
      <c r="BH69" s="665">
        <f>'Schedule 3B_Income_Eastern'!BH69+'Schedule 3C_Income_Western'!BH69+'Schedule 3D_Income_The Cape'!BH69</f>
        <v>0</v>
      </c>
      <c r="BI69" s="665">
        <f>'Schedule 3B_Income_Eastern'!BI69+'Schedule 3C_Income_Western'!BI69+'Schedule 3D_Income_The Cape'!BI69</f>
        <v>0</v>
      </c>
      <c r="BJ69" s="638">
        <v>43</v>
      </c>
      <c r="BK69" s="665">
        <f>'Schedule 3B_Income_Eastern'!BK69+'Schedule 3C_Income_Western'!BK69+'Schedule 3D_Income_The Cape'!BK69</f>
        <v>0</v>
      </c>
      <c r="BL69" s="665">
        <f>'Schedule 3B_Income_Eastern'!BL69+'Schedule 3C_Income_Western'!BL69+'Schedule 3D_Income_The Cape'!BL69</f>
        <v>0</v>
      </c>
      <c r="BM69" s="665">
        <f>'Schedule 3B_Income_Eastern'!BM69+'Schedule 3C_Income_Western'!BM69+'Schedule 3D_Income_The Cape'!BM69</f>
        <v>0</v>
      </c>
      <c r="BN69" s="665">
        <f>'Schedule 3B_Income_Eastern'!BN69+'Schedule 3C_Income_Western'!BN69+'Schedule 3D_Income_The Cape'!BN69</f>
        <v>0</v>
      </c>
      <c r="BO69" s="665">
        <f>'Schedule 3B_Income_Eastern'!BO69+'Schedule 3C_Income_Western'!BO69+'Schedule 3D_Income_The Cape'!BO69</f>
        <v>0</v>
      </c>
      <c r="BP69" s="665">
        <f>'Schedule 3B_Income_Eastern'!BP69+'Schedule 3C_Income_Western'!BP69+'Schedule 3D_Income_The Cape'!BP69</f>
        <v>0</v>
      </c>
      <c r="BQ69" s="665">
        <f>'Schedule 3B_Income_Eastern'!BQ69+'Schedule 3C_Income_Western'!BQ69+'Schedule 3D_Income_The Cape'!BQ69</f>
        <v>0</v>
      </c>
      <c r="BR69" s="665">
        <f>'Schedule 3B_Income_Eastern'!BR69+'Schedule 3C_Income_Western'!BR69+'Schedule 3D_Income_The Cape'!BR69</f>
        <v>0</v>
      </c>
      <c r="BS69" s="665">
        <f>'Schedule 3B_Income_Eastern'!BS69+'Schedule 3C_Income_Western'!BS69+'Schedule 3D_Income_The Cape'!BS69</f>
        <v>0</v>
      </c>
      <c r="BT69" s="665">
        <f>'Schedule 3B_Income_Eastern'!BT69+'Schedule 3C_Income_Western'!BT69+'Schedule 3D_Income_The Cape'!BT69</f>
        <v>0</v>
      </c>
      <c r="BU69" s="665">
        <f>'Schedule 3B_Income_Eastern'!BU69+'Schedule 3C_Income_Western'!BU69+'Schedule 3D_Income_The Cape'!BU69</f>
        <v>0</v>
      </c>
      <c r="BV69" s="638">
        <v>43</v>
      </c>
      <c r="BW69" s="665">
        <f>'Schedule 3B_Income_Eastern'!BW69+'Schedule 3C_Income_Western'!BW69+'Schedule 3D_Income_The Cape'!BW69</f>
        <v>0</v>
      </c>
      <c r="BX69" s="665">
        <f>'Schedule 3B_Income_Eastern'!BX69+'Schedule 3C_Income_Western'!BX69+'Schedule 3D_Income_The Cape'!BX69</f>
        <v>0</v>
      </c>
      <c r="BY69" s="665">
        <f>'Schedule 3B_Income_Eastern'!BY69+'Schedule 3C_Income_Western'!BY69+'Schedule 3D_Income_The Cape'!BY69</f>
        <v>0</v>
      </c>
      <c r="BZ69" s="665">
        <f>'Schedule 3B_Income_Eastern'!BZ69+'Schedule 3C_Income_Western'!BZ69+'Schedule 3D_Income_The Cape'!BZ69</f>
        <v>0</v>
      </c>
      <c r="CA69" s="665">
        <f>'Schedule 3B_Income_Eastern'!CA69+'Schedule 3C_Income_Western'!CA69+'Schedule 3D_Income_The Cape'!CA69</f>
        <v>0</v>
      </c>
      <c r="CB69" s="665">
        <f>'Schedule 3B_Income_Eastern'!CB69+'Schedule 3C_Income_Western'!CB69+'Schedule 3D_Income_The Cape'!CB69</f>
        <v>0</v>
      </c>
      <c r="CC69" s="665">
        <f>'Schedule 3B_Income_Eastern'!CC69+'Schedule 3C_Income_Western'!CC69+'Schedule 3D_Income_The Cape'!CC69</f>
        <v>0</v>
      </c>
      <c r="CD69" s="665">
        <f>'Schedule 3B_Income_Eastern'!CD69+'Schedule 3C_Income_Western'!CD69+'Schedule 3D_Income_The Cape'!CD69</f>
        <v>0</v>
      </c>
      <c r="CE69" s="665">
        <f>'Schedule 3B_Income_Eastern'!CE69+'Schedule 3C_Income_Western'!CE69+'Schedule 3D_Income_The Cape'!CE69</f>
        <v>0</v>
      </c>
      <c r="CF69" s="665">
        <f>'Schedule 3B_Income_Eastern'!CF69+'Schedule 3C_Income_Western'!CF69+'Schedule 3D_Income_The Cape'!CF69</f>
        <v>0</v>
      </c>
      <c r="CG69" s="665">
        <f>'Schedule 3B_Income_Eastern'!CG69+'Schedule 3C_Income_Western'!CG69+'Schedule 3D_Income_The Cape'!CG69</f>
        <v>0</v>
      </c>
      <c r="CH69" s="638">
        <v>43</v>
      </c>
      <c r="CI69" s="665">
        <f>'Schedule 3B_Income_Eastern'!CI69+'Schedule 3C_Income_Western'!CI69+'Schedule 3D_Income_The Cape'!CI69</f>
        <v>0</v>
      </c>
      <c r="CJ69" s="665">
        <f>'Schedule 3B_Income_Eastern'!CJ69+'Schedule 3C_Income_Western'!CJ69+'Schedule 3D_Income_The Cape'!CJ69</f>
        <v>0</v>
      </c>
      <c r="CK69" s="665">
        <f>'Schedule 3B_Income_Eastern'!CK69+'Schedule 3C_Income_Western'!CK69+'Schedule 3D_Income_The Cape'!CK69</f>
        <v>0</v>
      </c>
      <c r="CL69" s="665">
        <f>'Schedule 3B_Income_Eastern'!CL69+'Schedule 3C_Income_Western'!CL69+'Schedule 3D_Income_The Cape'!CL69</f>
        <v>0</v>
      </c>
      <c r="CM69" s="424">
        <f t="shared" ref="CM69:CM70" si="26">SUM(CI69:CL69)</f>
        <v>0</v>
      </c>
      <c r="CN69" s="665">
        <f>'Schedule 3B_Income_Eastern'!CN69+'Schedule 3C_Income_Western'!CN69+'Schedule 3D_Income_The Cape'!CN69</f>
        <v>0</v>
      </c>
      <c r="CO69" s="665">
        <f>'Schedule 3B_Income_Eastern'!CO69+'Schedule 3C_Income_Western'!CO69+'Schedule 3D_Income_The Cape'!CO69</f>
        <v>0</v>
      </c>
      <c r="CP69" s="665">
        <f>'Schedule 3B_Income_Eastern'!CP69+'Schedule 3C_Income_Western'!CP69+'Schedule 3D_Income_The Cape'!CP69</f>
        <v>0</v>
      </c>
      <c r="CQ69" s="665">
        <f>'Schedule 3B_Income_Eastern'!CQ69+'Schedule 3C_Income_Western'!CQ69+'Schedule 3D_Income_The Cape'!CQ69</f>
        <v>0</v>
      </c>
      <c r="CR69" s="424">
        <f t="shared" ref="CR69:CR70" si="27">SUM(CN69:CQ69)</f>
        <v>0</v>
      </c>
      <c r="CS69" s="665">
        <f>'Schedule 3B_Income_Eastern'!CS69+'Schedule 3C_Income_Western'!CS69+'Schedule 3D_Income_The Cape'!CS69</f>
        <v>0</v>
      </c>
      <c r="CT69" s="665">
        <f>'Schedule 3B_Income_Eastern'!CT69+'Schedule 3C_Income_Western'!CT69+'Schedule 3D_Income_The Cape'!CT69</f>
        <v>0</v>
      </c>
      <c r="CU69" s="665">
        <f>'Schedule 3B_Income_Eastern'!CU69+'Schedule 3C_Income_Western'!CU69+'Schedule 3D_Income_The Cape'!CU69</f>
        <v>0</v>
      </c>
      <c r="CV69" s="665">
        <f>'Schedule 3B_Income_Eastern'!CV69+'Schedule 3C_Income_Western'!CV69+'Schedule 3D_Income_The Cape'!CV69</f>
        <v>0</v>
      </c>
      <c r="CW69" s="424">
        <f t="shared" ref="CW69:CW70" si="28">SUM(CS69:CV69)</f>
        <v>0</v>
      </c>
    </row>
    <row r="70" spans="1:101" ht="15.75" customHeight="1" x14ac:dyDescent="0.2">
      <c r="A70" s="85" t="s">
        <v>436</v>
      </c>
      <c r="B70" s="225">
        <v>44</v>
      </c>
      <c r="C70" s="665">
        <f>'Schedule 3B_Income_Eastern'!C70+'Schedule 3C_Income_Western'!C70+'Schedule 3D_Income_The Cape'!C70</f>
        <v>678827.51064446126</v>
      </c>
      <c r="D70" s="665">
        <f>'Schedule 3B_Income_Eastern'!D70+'Schedule 3C_Income_Western'!D70+'Schedule 3D_Income_The Cape'!D70</f>
        <v>550980.95070145081</v>
      </c>
      <c r="E70" s="665">
        <f>'Schedule 3B_Income_Eastern'!E70+'Schedule 3C_Income_Western'!E70+'Schedule 3D_Income_The Cape'!E70</f>
        <v>436282.84696301696</v>
      </c>
      <c r="F70" s="665">
        <f>'Schedule 3B_Income_Eastern'!F70+'Schedule 3C_Income_Western'!F70+'Schedule 3D_Income_The Cape'!F70</f>
        <v>0</v>
      </c>
      <c r="G70" s="665">
        <f>'Schedule 3B_Income_Eastern'!G70+'Schedule 3C_Income_Western'!G70+'Schedule 3D_Income_The Cape'!G70</f>
        <v>1666091.3083089287</v>
      </c>
      <c r="H70" s="665">
        <f>'Schedule 3B_Income_Eastern'!H70+'Schedule 3C_Income_Western'!H70+'Schedule 3D_Income_The Cape'!H70</f>
        <v>678827.51064446126</v>
      </c>
      <c r="I70" s="665">
        <f>'Schedule 3B_Income_Eastern'!I70+'Schedule 3C_Income_Western'!I70+'Schedule 3D_Income_The Cape'!I70</f>
        <v>550980.95070145081</v>
      </c>
      <c r="J70" s="665">
        <f>'Schedule 3B_Income_Eastern'!J70+'Schedule 3C_Income_Western'!J70+'Schedule 3D_Income_The Cape'!J70</f>
        <v>436282.84696301696</v>
      </c>
      <c r="K70" s="665">
        <f>'Schedule 3B_Income_Eastern'!K70+'Schedule 3C_Income_Western'!K70+'Schedule 3D_Income_The Cape'!K70</f>
        <v>0</v>
      </c>
      <c r="L70" s="665">
        <f>'Schedule 3B_Income_Eastern'!L70+'Schedule 3C_Income_Western'!L70+'Schedule 3D_Income_The Cape'!L70</f>
        <v>1666091.3083089287</v>
      </c>
      <c r="M70" s="665">
        <f>'Schedule 3B_Income_Eastern'!M70+'Schedule 3C_Income_Western'!M70+'Schedule 3D_Income_The Cape'!M70</f>
        <v>3332182.6166178575</v>
      </c>
      <c r="N70" s="225">
        <v>44</v>
      </c>
      <c r="O70" s="665">
        <f>'Schedule 3B_Income_Eastern'!O70+'Schedule 3C_Income_Western'!O70+'Schedule 3D_Income_The Cape'!O70</f>
        <v>762796.9429251554</v>
      </c>
      <c r="P70" s="665">
        <f>'Schedule 3B_Income_Eastern'!P70+'Schedule 3C_Income_Western'!P70+'Schedule 3D_Income_The Cape'!P70</f>
        <v>716491.76682422985</v>
      </c>
      <c r="Q70" s="665">
        <f>'Schedule 3B_Income_Eastern'!Q70+'Schedule 3C_Income_Western'!Q70+'Schedule 3D_Income_The Cape'!Q70</f>
        <v>595097.27126950352</v>
      </c>
      <c r="R70" s="665">
        <f>'Schedule 3B_Income_Eastern'!R70+'Schedule 3C_Income_Western'!R70+'Schedule 3D_Income_The Cape'!R70</f>
        <v>0</v>
      </c>
      <c r="S70" s="665">
        <f>'Schedule 3B_Income_Eastern'!S70+'Schedule 3C_Income_Western'!S70+'Schedule 3D_Income_The Cape'!S70</f>
        <v>2074385.9810188888</v>
      </c>
      <c r="T70" s="665">
        <f>'Schedule 3B_Income_Eastern'!T70+'Schedule 3C_Income_Western'!T70+'Schedule 3D_Income_The Cape'!T70</f>
        <v>762796.9429251554</v>
      </c>
      <c r="U70" s="665">
        <f>'Schedule 3B_Income_Eastern'!U70+'Schedule 3C_Income_Western'!U70+'Schedule 3D_Income_The Cape'!U70</f>
        <v>716491.76682422985</v>
      </c>
      <c r="V70" s="665">
        <f>'Schedule 3B_Income_Eastern'!V70+'Schedule 3C_Income_Western'!V70+'Schedule 3D_Income_The Cape'!V70</f>
        <v>595097.27126950352</v>
      </c>
      <c r="W70" s="665">
        <f>'Schedule 3B_Income_Eastern'!W70+'Schedule 3C_Income_Western'!W70+'Schedule 3D_Income_The Cape'!W70</f>
        <v>0</v>
      </c>
      <c r="X70" s="665">
        <f>'Schedule 3B_Income_Eastern'!X70+'Schedule 3C_Income_Western'!X70+'Schedule 3D_Income_The Cape'!X70</f>
        <v>2074385.9810188888</v>
      </c>
      <c r="Y70" s="665">
        <f>'Schedule 3B_Income_Eastern'!Y70+'Schedule 3C_Income_Western'!Y70+'Schedule 3D_Income_The Cape'!Y70</f>
        <v>4148771.9620377775</v>
      </c>
      <c r="Z70" s="225">
        <v>44</v>
      </c>
      <c r="AA70" s="665">
        <f>'Schedule 3B_Income_Eastern'!AA70+'Schedule 3C_Income_Western'!AA70+'Schedule 3D_Income_The Cape'!AA70</f>
        <v>116465.06545541923</v>
      </c>
      <c r="AB70" s="665">
        <f>'Schedule 3B_Income_Eastern'!AB70+'Schedule 3C_Income_Western'!AB70+'Schedule 3D_Income_The Cape'!AB70</f>
        <v>107588.79707081712</v>
      </c>
      <c r="AC70" s="665">
        <f>'Schedule 3B_Income_Eastern'!AC70+'Schedule 3C_Income_Western'!AC70+'Schedule 3D_Income_The Cape'!AC70</f>
        <v>92754.297337580312</v>
      </c>
      <c r="AD70" s="665">
        <f>'Schedule 3B_Income_Eastern'!AD70+'Schedule 3C_Income_Western'!AD70+'Schedule 3D_Income_The Cape'!AD70</f>
        <v>0</v>
      </c>
      <c r="AE70" s="665">
        <f>'Schedule 3B_Income_Eastern'!AE70+'Schedule 3C_Income_Western'!AE70+'Schedule 3D_Income_The Cape'!AE70</f>
        <v>316808.15986381669</v>
      </c>
      <c r="AF70" s="665">
        <f>'Schedule 3B_Income_Eastern'!AF70+'Schedule 3C_Income_Western'!AF70+'Schedule 3D_Income_The Cape'!AF70</f>
        <v>116465.06545541923</v>
      </c>
      <c r="AG70" s="665">
        <f>'Schedule 3B_Income_Eastern'!AG70+'Schedule 3C_Income_Western'!AG70+'Schedule 3D_Income_The Cape'!AG70</f>
        <v>107588.79707081712</v>
      </c>
      <c r="AH70" s="665">
        <f>'Schedule 3B_Income_Eastern'!AH70+'Schedule 3C_Income_Western'!AH70+'Schedule 3D_Income_The Cape'!AH70</f>
        <v>92754.297337580312</v>
      </c>
      <c r="AI70" s="665">
        <f>'Schedule 3B_Income_Eastern'!AI70+'Schedule 3C_Income_Western'!AI70+'Schedule 3D_Income_The Cape'!AI70</f>
        <v>0</v>
      </c>
      <c r="AJ70" s="665">
        <f>'Schedule 3B_Income_Eastern'!AJ70+'Schedule 3C_Income_Western'!AJ70+'Schedule 3D_Income_The Cape'!AJ70</f>
        <v>316808.15986381669</v>
      </c>
      <c r="AK70" s="665">
        <f>'Schedule 3B_Income_Eastern'!AK70+'Schedule 3C_Income_Western'!AK70+'Schedule 3D_Income_The Cape'!AK70</f>
        <v>633616.31972763338</v>
      </c>
      <c r="AL70" s="225">
        <v>44</v>
      </c>
      <c r="AM70" s="665">
        <f>'Schedule 3B_Income_Eastern'!AM70+'Schedule 3C_Income_Western'!AM70+'Schedule 3D_Income_The Cape'!AM70</f>
        <v>2646335.1517758463</v>
      </c>
      <c r="AN70" s="665">
        <f>'Schedule 3B_Income_Eastern'!AN70+'Schedule 3C_Income_Western'!AN70+'Schedule 3D_Income_The Cape'!AN70</f>
        <v>2693870.1025903504</v>
      </c>
      <c r="AO70" s="665">
        <f>'Schedule 3B_Income_Eastern'!AO70+'Schedule 3C_Income_Western'!AO70+'Schedule 3D_Income_The Cape'!AO70</f>
        <v>2400290.5424510879</v>
      </c>
      <c r="AP70" s="665">
        <f>'Schedule 3B_Income_Eastern'!AP70+'Schedule 3C_Income_Western'!AP70+'Schedule 3D_Income_The Cape'!AP70</f>
        <v>0</v>
      </c>
      <c r="AQ70" s="665">
        <f>'Schedule 3B_Income_Eastern'!AQ70+'Schedule 3C_Income_Western'!AQ70+'Schedule 3D_Income_The Cape'!AQ70</f>
        <v>7740495.7968172841</v>
      </c>
      <c r="AR70" s="665">
        <f>'Schedule 3B_Income_Eastern'!AR70+'Schedule 3C_Income_Western'!AR70+'Schedule 3D_Income_The Cape'!AR70</f>
        <v>2646335.1517758463</v>
      </c>
      <c r="AS70" s="665">
        <f>'Schedule 3B_Income_Eastern'!AS70+'Schedule 3C_Income_Western'!AS70+'Schedule 3D_Income_The Cape'!AS70</f>
        <v>2693870.1025903504</v>
      </c>
      <c r="AT70" s="665">
        <f>'Schedule 3B_Income_Eastern'!AT70+'Schedule 3C_Income_Western'!AT70+'Schedule 3D_Income_The Cape'!AT70</f>
        <v>2400290.5424510879</v>
      </c>
      <c r="AU70" s="665">
        <f>'Schedule 3B_Income_Eastern'!AU70+'Schedule 3C_Income_Western'!AU70+'Schedule 3D_Income_The Cape'!AU70</f>
        <v>0</v>
      </c>
      <c r="AV70" s="665">
        <f>'Schedule 3B_Income_Eastern'!AV70+'Schedule 3C_Income_Western'!AV70+'Schedule 3D_Income_The Cape'!AV70</f>
        <v>7740495.7968172841</v>
      </c>
      <c r="AW70" s="665">
        <f>'Schedule 3B_Income_Eastern'!AW70+'Schedule 3C_Income_Western'!AW70+'Schedule 3D_Income_The Cape'!AW70</f>
        <v>15480991.593634568</v>
      </c>
      <c r="AX70" s="225">
        <v>44</v>
      </c>
      <c r="AY70" s="665">
        <f>'Schedule 3B_Income_Eastern'!AY70+'Schedule 3C_Income_Western'!AY70+'Schedule 3D_Income_The Cape'!AY70</f>
        <v>36882.096055059737</v>
      </c>
      <c r="AZ70" s="665">
        <f>'Schedule 3B_Income_Eastern'!AZ70+'Schedule 3C_Income_Western'!AZ70+'Schedule 3D_Income_The Cape'!AZ70</f>
        <v>38614.679367974612</v>
      </c>
      <c r="BA70" s="665">
        <f>'Schedule 3B_Income_Eastern'!BA70+'Schedule 3C_Income_Western'!BA70+'Schedule 3D_Income_The Cape'!BA70</f>
        <v>34559.416995158404</v>
      </c>
      <c r="BB70" s="665">
        <f>'Schedule 3B_Income_Eastern'!BB70+'Schedule 3C_Income_Western'!BB70+'Schedule 3D_Income_The Cape'!BB70</f>
        <v>0</v>
      </c>
      <c r="BC70" s="665">
        <f>'Schedule 3B_Income_Eastern'!BC70+'Schedule 3C_Income_Western'!BC70+'Schedule 3D_Income_The Cape'!BC70</f>
        <v>110056.19241819276</v>
      </c>
      <c r="BD70" s="665">
        <f>'Schedule 3B_Income_Eastern'!BD70+'Schedule 3C_Income_Western'!BD70+'Schedule 3D_Income_The Cape'!BD70</f>
        <v>36882.096055059737</v>
      </c>
      <c r="BE70" s="665">
        <f>'Schedule 3B_Income_Eastern'!BE70+'Schedule 3C_Income_Western'!BE70+'Schedule 3D_Income_The Cape'!BE70</f>
        <v>38614.679367974612</v>
      </c>
      <c r="BF70" s="665">
        <f>'Schedule 3B_Income_Eastern'!BF70+'Schedule 3C_Income_Western'!BF70+'Schedule 3D_Income_The Cape'!BF70</f>
        <v>34559.416995158404</v>
      </c>
      <c r="BG70" s="665">
        <f>'Schedule 3B_Income_Eastern'!BG70+'Schedule 3C_Income_Western'!BG70+'Schedule 3D_Income_The Cape'!BG70</f>
        <v>0</v>
      </c>
      <c r="BH70" s="665">
        <f>'Schedule 3B_Income_Eastern'!BH70+'Schedule 3C_Income_Western'!BH70+'Schedule 3D_Income_The Cape'!BH70</f>
        <v>110056.19241819276</v>
      </c>
      <c r="BI70" s="665">
        <f>'Schedule 3B_Income_Eastern'!BI70+'Schedule 3C_Income_Western'!BI70+'Schedule 3D_Income_The Cape'!BI70</f>
        <v>220112.38483638552</v>
      </c>
      <c r="BJ70" s="225">
        <v>44</v>
      </c>
      <c r="BK70" s="665">
        <f>'Schedule 3B_Income_Eastern'!BK70+'Schedule 3C_Income_Western'!BK70+'Schedule 3D_Income_The Cape'!BK70</f>
        <v>0</v>
      </c>
      <c r="BL70" s="665">
        <f>'Schedule 3B_Income_Eastern'!BL70+'Schedule 3C_Income_Western'!BL70+'Schedule 3D_Income_The Cape'!BL70</f>
        <v>0</v>
      </c>
      <c r="BM70" s="665">
        <f>'Schedule 3B_Income_Eastern'!BM70+'Schedule 3C_Income_Western'!BM70+'Schedule 3D_Income_The Cape'!BM70</f>
        <v>0</v>
      </c>
      <c r="BN70" s="665">
        <f>'Schedule 3B_Income_Eastern'!BN70+'Schedule 3C_Income_Western'!BN70+'Schedule 3D_Income_The Cape'!BN70</f>
        <v>0</v>
      </c>
      <c r="BO70" s="665">
        <f>'Schedule 3B_Income_Eastern'!BO70+'Schedule 3C_Income_Western'!BO70+'Schedule 3D_Income_The Cape'!BO70</f>
        <v>0</v>
      </c>
      <c r="BP70" s="665">
        <f>'Schedule 3B_Income_Eastern'!BP70+'Schedule 3C_Income_Western'!BP70+'Schedule 3D_Income_The Cape'!BP70</f>
        <v>0</v>
      </c>
      <c r="BQ70" s="665">
        <f>'Schedule 3B_Income_Eastern'!BQ70+'Schedule 3C_Income_Western'!BQ70+'Schedule 3D_Income_The Cape'!BQ70</f>
        <v>0</v>
      </c>
      <c r="BR70" s="665">
        <f>'Schedule 3B_Income_Eastern'!BR70+'Schedule 3C_Income_Western'!BR70+'Schedule 3D_Income_The Cape'!BR70</f>
        <v>0</v>
      </c>
      <c r="BS70" s="665">
        <f>'Schedule 3B_Income_Eastern'!BS70+'Schedule 3C_Income_Western'!BS70+'Schedule 3D_Income_The Cape'!BS70</f>
        <v>0</v>
      </c>
      <c r="BT70" s="665">
        <f>'Schedule 3B_Income_Eastern'!BT70+'Schedule 3C_Income_Western'!BT70+'Schedule 3D_Income_The Cape'!BT70</f>
        <v>0</v>
      </c>
      <c r="BU70" s="665">
        <f>'Schedule 3B_Income_Eastern'!BU70+'Schedule 3C_Income_Western'!BU70+'Schedule 3D_Income_The Cape'!BU70</f>
        <v>0</v>
      </c>
      <c r="BV70" s="225">
        <v>44</v>
      </c>
      <c r="BW70" s="665">
        <f>'Schedule 3B_Income_Eastern'!BW70+'Schedule 3C_Income_Western'!BW70+'Schedule 3D_Income_The Cape'!BW70</f>
        <v>37822.052386560055</v>
      </c>
      <c r="BX70" s="665">
        <f>'Schedule 3B_Income_Eastern'!BX70+'Schedule 3C_Income_Western'!BX70+'Schedule 3D_Income_The Cape'!BX70</f>
        <v>36945.586918657951</v>
      </c>
      <c r="BY70" s="665">
        <f>'Schedule 3B_Income_Eastern'!BY70+'Schedule 3C_Income_Western'!BY70+'Schedule 3D_Income_The Cape'!BY70</f>
        <v>32533.520136821531</v>
      </c>
      <c r="BZ70" s="665">
        <f>'Schedule 3B_Income_Eastern'!BZ70+'Schedule 3C_Income_Western'!BZ70+'Schedule 3D_Income_The Cape'!BZ70</f>
        <v>0</v>
      </c>
      <c r="CA70" s="665">
        <f>'Schedule 3B_Income_Eastern'!CA70+'Schedule 3C_Income_Western'!CA70+'Schedule 3D_Income_The Cape'!CA70</f>
        <v>107301.15944203954</v>
      </c>
      <c r="CB70" s="665">
        <f>'Schedule 3B_Income_Eastern'!CB70+'Schedule 3C_Income_Western'!CB70+'Schedule 3D_Income_The Cape'!CB70</f>
        <v>37822.052386560055</v>
      </c>
      <c r="CC70" s="665">
        <f>'Schedule 3B_Income_Eastern'!CC70+'Schedule 3C_Income_Western'!CC70+'Schedule 3D_Income_The Cape'!CC70</f>
        <v>36945.586918657951</v>
      </c>
      <c r="CD70" s="665">
        <f>'Schedule 3B_Income_Eastern'!CD70+'Schedule 3C_Income_Western'!CD70+'Schedule 3D_Income_The Cape'!CD70</f>
        <v>32533.520136821531</v>
      </c>
      <c r="CE70" s="665">
        <f>'Schedule 3B_Income_Eastern'!CE70+'Schedule 3C_Income_Western'!CE70+'Schedule 3D_Income_The Cape'!CE70</f>
        <v>0</v>
      </c>
      <c r="CF70" s="665">
        <f>'Schedule 3B_Income_Eastern'!CF70+'Schedule 3C_Income_Western'!CF70+'Schedule 3D_Income_The Cape'!CF70</f>
        <v>107301.15944203954</v>
      </c>
      <c r="CG70" s="665">
        <f>'Schedule 3B_Income_Eastern'!CG70+'Schedule 3C_Income_Western'!CG70+'Schedule 3D_Income_The Cape'!CG70</f>
        <v>214602.31888407908</v>
      </c>
      <c r="CH70" s="225">
        <v>44</v>
      </c>
      <c r="CI70" s="665">
        <f>'Schedule 3B_Income_Eastern'!CI70+'Schedule 3C_Income_Western'!CI70+'Schedule 3D_Income_The Cape'!CI70</f>
        <v>4279128.8192425016</v>
      </c>
      <c r="CJ70" s="665">
        <f>'Schedule 3B_Income_Eastern'!CJ70+'Schedule 3C_Income_Western'!CJ70+'Schedule 3D_Income_The Cape'!CJ70</f>
        <v>4144491.8834734811</v>
      </c>
      <c r="CK70" s="665">
        <f>'Schedule 3B_Income_Eastern'!CK70+'Schedule 3C_Income_Western'!CK70+'Schedule 3D_Income_The Cape'!CK70</f>
        <v>3591517.8951531686</v>
      </c>
      <c r="CL70" s="665">
        <f>'Schedule 3B_Income_Eastern'!CL70+'Schedule 3C_Income_Western'!CL70+'Schedule 3D_Income_The Cape'!CL70</f>
        <v>0</v>
      </c>
      <c r="CM70" s="424">
        <f t="shared" si="26"/>
        <v>12015138.59786915</v>
      </c>
      <c r="CN70" s="665">
        <f>'Schedule 3B_Income_Eastern'!CN70+'Schedule 3C_Income_Western'!CN70+'Schedule 3D_Income_The Cape'!CN70</f>
        <v>4279128.8192425016</v>
      </c>
      <c r="CO70" s="665">
        <f>'Schedule 3B_Income_Eastern'!CO70+'Schedule 3C_Income_Western'!CO70+'Schedule 3D_Income_The Cape'!CO70</f>
        <v>4144491.8834734811</v>
      </c>
      <c r="CP70" s="665">
        <f>'Schedule 3B_Income_Eastern'!CP70+'Schedule 3C_Income_Western'!CP70+'Schedule 3D_Income_The Cape'!CP70</f>
        <v>3591517.8951531686</v>
      </c>
      <c r="CQ70" s="665">
        <f>'Schedule 3B_Income_Eastern'!CQ70+'Schedule 3C_Income_Western'!CQ70+'Schedule 3D_Income_The Cape'!CQ70</f>
        <v>0</v>
      </c>
      <c r="CR70" s="424">
        <f t="shared" si="27"/>
        <v>12015138.59786915</v>
      </c>
      <c r="CS70" s="665">
        <f>'Schedule 3B_Income_Eastern'!CS70+'Schedule 3C_Income_Western'!CS70+'Schedule 3D_Income_The Cape'!CS70</f>
        <v>8558257.6384850033</v>
      </c>
      <c r="CT70" s="665">
        <f>'Schedule 3B_Income_Eastern'!CT70+'Schedule 3C_Income_Western'!CT70+'Schedule 3D_Income_The Cape'!CT70</f>
        <v>8288983.7669469621</v>
      </c>
      <c r="CU70" s="665">
        <f>'Schedule 3B_Income_Eastern'!CU70+'Schedule 3C_Income_Western'!CU70+'Schedule 3D_Income_The Cape'!CU70</f>
        <v>7183035.7903063372</v>
      </c>
      <c r="CV70" s="665">
        <f>'Schedule 3B_Income_Eastern'!CV70+'Schedule 3C_Income_Western'!CV70+'Schedule 3D_Income_The Cape'!CV70</f>
        <v>0</v>
      </c>
      <c r="CW70" s="424">
        <f t="shared" si="28"/>
        <v>24030277.195738301</v>
      </c>
    </row>
    <row r="71" spans="1:101" s="326" customFormat="1" ht="15.75" customHeight="1" x14ac:dyDescent="0.2">
      <c r="A71" s="95"/>
      <c r="B71" s="225"/>
      <c r="C71" s="186" t="s">
        <v>32</v>
      </c>
      <c r="D71" s="186" t="s">
        <v>32</v>
      </c>
      <c r="E71" s="186" t="s">
        <v>32</v>
      </c>
      <c r="F71" s="186" t="s">
        <v>32</v>
      </c>
      <c r="G71" s="389"/>
      <c r="H71" s="390" t="s">
        <v>32</v>
      </c>
      <c r="I71" s="186" t="s">
        <v>32</v>
      </c>
      <c r="J71" s="186" t="s">
        <v>32</v>
      </c>
      <c r="K71" s="186" t="s">
        <v>32</v>
      </c>
      <c r="L71" s="391"/>
      <c r="M71" s="390" t="s">
        <v>32</v>
      </c>
      <c r="N71" s="225"/>
      <c r="O71" s="186" t="s">
        <v>32</v>
      </c>
      <c r="P71" s="186" t="s">
        <v>32</v>
      </c>
      <c r="Q71" s="186" t="s">
        <v>32</v>
      </c>
      <c r="R71" s="186" t="s">
        <v>32</v>
      </c>
      <c r="S71" s="389"/>
      <c r="T71" s="390" t="s">
        <v>32</v>
      </c>
      <c r="U71" s="186" t="s">
        <v>32</v>
      </c>
      <c r="V71" s="186" t="s">
        <v>32</v>
      </c>
      <c r="W71" s="186" t="s">
        <v>32</v>
      </c>
      <c r="X71" s="391"/>
      <c r="Y71" s="390" t="s">
        <v>32</v>
      </c>
      <c r="Z71" s="225"/>
      <c r="AA71" s="186" t="s">
        <v>32</v>
      </c>
      <c r="AB71" s="186" t="s">
        <v>32</v>
      </c>
      <c r="AC71" s="186" t="s">
        <v>32</v>
      </c>
      <c r="AD71" s="186" t="s">
        <v>32</v>
      </c>
      <c r="AE71" s="389"/>
      <c r="AF71" s="390" t="s">
        <v>32</v>
      </c>
      <c r="AG71" s="186" t="s">
        <v>32</v>
      </c>
      <c r="AH71" s="186" t="s">
        <v>32</v>
      </c>
      <c r="AI71" s="186" t="s">
        <v>32</v>
      </c>
      <c r="AJ71" s="391"/>
      <c r="AK71" s="390" t="s">
        <v>32</v>
      </c>
      <c r="AL71" s="225"/>
      <c r="AM71" s="186" t="s">
        <v>32</v>
      </c>
      <c r="AN71" s="186" t="s">
        <v>32</v>
      </c>
      <c r="AO71" s="186" t="s">
        <v>32</v>
      </c>
      <c r="AP71" s="186" t="s">
        <v>32</v>
      </c>
      <c r="AQ71" s="389"/>
      <c r="AR71" s="390" t="s">
        <v>32</v>
      </c>
      <c r="AS71" s="186" t="s">
        <v>32</v>
      </c>
      <c r="AT71" s="186" t="s">
        <v>32</v>
      </c>
      <c r="AU71" s="186" t="s">
        <v>32</v>
      </c>
      <c r="AV71" s="391"/>
      <c r="AW71" s="390" t="s">
        <v>32</v>
      </c>
      <c r="AX71" s="225"/>
      <c r="AY71" s="186" t="s">
        <v>32</v>
      </c>
      <c r="AZ71" s="186" t="s">
        <v>32</v>
      </c>
      <c r="BA71" s="186" t="s">
        <v>32</v>
      </c>
      <c r="BB71" s="186" t="s">
        <v>32</v>
      </c>
      <c r="BC71" s="389"/>
      <c r="BD71" s="390" t="s">
        <v>32</v>
      </c>
      <c r="BE71" s="186" t="s">
        <v>32</v>
      </c>
      <c r="BF71" s="186" t="s">
        <v>32</v>
      </c>
      <c r="BG71" s="186" t="s">
        <v>32</v>
      </c>
      <c r="BH71" s="391"/>
      <c r="BI71" s="390" t="s">
        <v>32</v>
      </c>
      <c r="BJ71" s="225"/>
      <c r="BK71" s="186" t="s">
        <v>32</v>
      </c>
      <c r="BL71" s="186" t="s">
        <v>32</v>
      </c>
      <c r="BM71" s="186" t="s">
        <v>32</v>
      </c>
      <c r="BN71" s="186" t="s">
        <v>32</v>
      </c>
      <c r="BO71" s="389"/>
      <c r="BP71" s="390" t="s">
        <v>32</v>
      </c>
      <c r="BQ71" s="186" t="s">
        <v>32</v>
      </c>
      <c r="BR71" s="186" t="s">
        <v>32</v>
      </c>
      <c r="BS71" s="186" t="s">
        <v>32</v>
      </c>
      <c r="BT71" s="391"/>
      <c r="BU71" s="390" t="s">
        <v>32</v>
      </c>
      <c r="BV71" s="225"/>
      <c r="BW71" s="186" t="s">
        <v>32</v>
      </c>
      <c r="BX71" s="186" t="s">
        <v>32</v>
      </c>
      <c r="BY71" s="186" t="s">
        <v>32</v>
      </c>
      <c r="BZ71" s="186" t="s">
        <v>32</v>
      </c>
      <c r="CA71" s="389"/>
      <c r="CB71" s="390" t="s">
        <v>32</v>
      </c>
      <c r="CC71" s="186" t="s">
        <v>32</v>
      </c>
      <c r="CD71" s="186" t="s">
        <v>32</v>
      </c>
      <c r="CE71" s="186" t="s">
        <v>32</v>
      </c>
      <c r="CF71" s="391"/>
      <c r="CG71" s="390" t="s">
        <v>32</v>
      </c>
      <c r="CH71" s="225"/>
      <c r="CI71" s="391"/>
      <c r="CJ71" s="391"/>
      <c r="CK71" s="391"/>
      <c r="CL71" s="391"/>
      <c r="CM71" s="186"/>
      <c r="CN71" s="391"/>
      <c r="CO71" s="391"/>
      <c r="CP71" s="391"/>
      <c r="CQ71" s="391"/>
      <c r="CR71" s="186"/>
      <c r="CS71" s="391"/>
      <c r="CT71" s="391"/>
      <c r="CU71" s="391"/>
      <c r="CV71" s="391"/>
      <c r="CW71" s="186"/>
    </row>
    <row r="72" spans="1:101" s="326" customFormat="1" x14ac:dyDescent="0.2">
      <c r="A72" s="19" t="s">
        <v>360</v>
      </c>
      <c r="B72" s="225">
        <v>45</v>
      </c>
      <c r="C72" s="213">
        <f t="shared" ref="C72:M72" si="29">SUM(C68:C70)</f>
        <v>1204078.1423647138</v>
      </c>
      <c r="D72" s="213">
        <f t="shared" si="29"/>
        <v>1177714.7974531353</v>
      </c>
      <c r="E72" s="213">
        <f t="shared" si="29"/>
        <v>879539.0269293068</v>
      </c>
      <c r="F72" s="213">
        <f t="shared" si="29"/>
        <v>0</v>
      </c>
      <c r="G72" s="218">
        <f t="shared" si="29"/>
        <v>3261331.9667471554</v>
      </c>
      <c r="H72" s="215">
        <f t="shared" si="29"/>
        <v>1200896.4421039762</v>
      </c>
      <c r="I72" s="213">
        <f t="shared" si="29"/>
        <v>1174660.8306551627</v>
      </c>
      <c r="J72" s="213">
        <f t="shared" si="29"/>
        <v>877507.45531485963</v>
      </c>
      <c r="K72" s="213">
        <f t="shared" si="29"/>
        <v>0</v>
      </c>
      <c r="L72" s="216">
        <f t="shared" si="29"/>
        <v>3253064.7280739984</v>
      </c>
      <c r="M72" s="215">
        <f t="shared" si="29"/>
        <v>6514396.6948211528</v>
      </c>
      <c r="N72" s="225">
        <v>45</v>
      </c>
      <c r="O72" s="213">
        <f t="shared" ref="O72:Y72" si="30">SUM(O68:O70)</f>
        <v>1353019.8933258241</v>
      </c>
      <c r="P72" s="213">
        <f t="shared" si="30"/>
        <v>1531492.0687692931</v>
      </c>
      <c r="Q72" s="213">
        <f t="shared" si="30"/>
        <v>1199706.288120545</v>
      </c>
      <c r="R72" s="213">
        <f t="shared" si="30"/>
        <v>0</v>
      </c>
      <c r="S72" s="218">
        <f t="shared" si="30"/>
        <v>4084218.2502156622</v>
      </c>
      <c r="T72" s="215">
        <f t="shared" si="30"/>
        <v>1349444.6239177077</v>
      </c>
      <c r="U72" s="213">
        <f t="shared" si="30"/>
        <v>1527520.7117484813</v>
      </c>
      <c r="V72" s="213">
        <f t="shared" si="30"/>
        <v>1196935.18966329</v>
      </c>
      <c r="W72" s="213">
        <f t="shared" si="30"/>
        <v>0</v>
      </c>
      <c r="X72" s="216">
        <f t="shared" si="30"/>
        <v>4073900.525329479</v>
      </c>
      <c r="Y72" s="215">
        <f t="shared" si="30"/>
        <v>8158118.7755451407</v>
      </c>
      <c r="Z72" s="225">
        <v>45</v>
      </c>
      <c r="AA72" s="213">
        <f t="shared" ref="AA72:AK72" si="31">SUM(AA68:AA70)</f>
        <v>206581.25586397102</v>
      </c>
      <c r="AB72" s="213">
        <f t="shared" si="31"/>
        <v>229969.68985800946</v>
      </c>
      <c r="AC72" s="213">
        <f t="shared" si="31"/>
        <v>186991.13428752904</v>
      </c>
      <c r="AD72" s="213">
        <f t="shared" si="31"/>
        <v>0</v>
      </c>
      <c r="AE72" s="218">
        <f t="shared" si="31"/>
        <v>623542.08000950958</v>
      </c>
      <c r="AF72" s="215">
        <f t="shared" si="31"/>
        <v>206035.37797405681</v>
      </c>
      <c r="AG72" s="213">
        <f t="shared" si="31"/>
        <v>229373.34870743105</v>
      </c>
      <c r="AH72" s="213">
        <f t="shared" si="31"/>
        <v>186559.21953566396</v>
      </c>
      <c r="AI72" s="213">
        <f t="shared" si="31"/>
        <v>0</v>
      </c>
      <c r="AJ72" s="216">
        <f t="shared" si="31"/>
        <v>621967.94621715182</v>
      </c>
      <c r="AK72" s="215">
        <f t="shared" si="31"/>
        <v>1245510.0262266614</v>
      </c>
      <c r="AL72" s="225">
        <v>45</v>
      </c>
      <c r="AM72" s="213">
        <f t="shared" ref="AM72:AW72" si="32">SUM(AM68:AM70)</f>
        <v>4693967.5597408004</v>
      </c>
      <c r="AN72" s="213">
        <f t="shared" si="32"/>
        <v>5758113.1946544023</v>
      </c>
      <c r="AO72" s="213">
        <f t="shared" si="32"/>
        <v>4838946.162451366</v>
      </c>
      <c r="AP72" s="213">
        <f t="shared" si="32"/>
        <v>0</v>
      </c>
      <c r="AQ72" s="218">
        <f t="shared" si="32"/>
        <v>15291026.91684657</v>
      </c>
      <c r="AR72" s="215">
        <f t="shared" si="32"/>
        <v>4681564.0476403385</v>
      </c>
      <c r="AS72" s="213">
        <f t="shared" si="32"/>
        <v>5743181.6623738622</v>
      </c>
      <c r="AT72" s="213">
        <f t="shared" si="32"/>
        <v>4827769.0965492483</v>
      </c>
      <c r="AU72" s="213">
        <f t="shared" si="32"/>
        <v>0</v>
      </c>
      <c r="AV72" s="216">
        <f t="shared" si="32"/>
        <v>15252514.806563448</v>
      </c>
      <c r="AW72" s="215">
        <f t="shared" si="32"/>
        <v>30543541.723410018</v>
      </c>
      <c r="AX72" s="225">
        <v>45</v>
      </c>
      <c r="AY72" s="213">
        <f t="shared" ref="AY72:BI72" si="33">SUM(AY68:AY70)</f>
        <v>65420.044132172225</v>
      </c>
      <c r="AZ72" s="213">
        <f t="shared" si="33"/>
        <v>82538.387638765649</v>
      </c>
      <c r="BA72" s="213">
        <f t="shared" si="33"/>
        <v>69671.214916552577</v>
      </c>
      <c r="BB72" s="213">
        <f t="shared" si="33"/>
        <v>0</v>
      </c>
      <c r="BC72" s="218">
        <f t="shared" si="33"/>
        <v>217629.64668749046</v>
      </c>
      <c r="BD72" s="215">
        <f t="shared" si="33"/>
        <v>65247.175807310843</v>
      </c>
      <c r="BE72" s="213">
        <f t="shared" si="33"/>
        <v>82324.354923924955</v>
      </c>
      <c r="BF72" s="213">
        <f t="shared" si="33"/>
        <v>69510.287364465796</v>
      </c>
      <c r="BG72" s="213">
        <f t="shared" si="33"/>
        <v>0</v>
      </c>
      <c r="BH72" s="216">
        <f t="shared" si="33"/>
        <v>217081.81809570163</v>
      </c>
      <c r="BI72" s="215">
        <f t="shared" si="33"/>
        <v>434711.46478319209</v>
      </c>
      <c r="BJ72" s="225">
        <v>45</v>
      </c>
      <c r="BK72" s="213">
        <f t="shared" ref="BK72:BU72" si="34">SUM(BK68:BK70)</f>
        <v>0</v>
      </c>
      <c r="BL72" s="213">
        <f t="shared" si="34"/>
        <v>0</v>
      </c>
      <c r="BM72" s="213">
        <f t="shared" si="34"/>
        <v>0</v>
      </c>
      <c r="BN72" s="213">
        <f t="shared" si="34"/>
        <v>0</v>
      </c>
      <c r="BO72" s="218">
        <f t="shared" si="34"/>
        <v>0</v>
      </c>
      <c r="BP72" s="215">
        <f t="shared" si="34"/>
        <v>0</v>
      </c>
      <c r="BQ72" s="213">
        <f t="shared" si="34"/>
        <v>0</v>
      </c>
      <c r="BR72" s="213">
        <f t="shared" si="34"/>
        <v>0</v>
      </c>
      <c r="BS72" s="213">
        <f t="shared" si="34"/>
        <v>0</v>
      </c>
      <c r="BT72" s="216">
        <f t="shared" si="34"/>
        <v>0</v>
      </c>
      <c r="BU72" s="215">
        <f t="shared" si="34"/>
        <v>0</v>
      </c>
      <c r="BV72" s="225">
        <v>45</v>
      </c>
      <c r="BW72" s="213">
        <f t="shared" ref="BW72:CG72" si="35">SUM(BW68:BW70)</f>
        <v>67087.302538453325</v>
      </c>
      <c r="BX72" s="213">
        <f t="shared" si="35"/>
        <v>78970.723687090038</v>
      </c>
      <c r="BY72" s="213">
        <f t="shared" si="35"/>
        <v>65587.040249030528</v>
      </c>
      <c r="BZ72" s="213">
        <f t="shared" si="35"/>
        <v>0</v>
      </c>
      <c r="CA72" s="218">
        <f t="shared" si="35"/>
        <v>211645.06647457386</v>
      </c>
      <c r="CB72" s="215">
        <f t="shared" si="35"/>
        <v>66910.028588807851</v>
      </c>
      <c r="CC72" s="213">
        <f t="shared" si="35"/>
        <v>78765.942386325391</v>
      </c>
      <c r="CD72" s="213">
        <f t="shared" si="35"/>
        <v>65435.5463810316</v>
      </c>
      <c r="CE72" s="213">
        <f t="shared" si="35"/>
        <v>0</v>
      </c>
      <c r="CF72" s="216">
        <f t="shared" si="35"/>
        <v>211111.51735616481</v>
      </c>
      <c r="CG72" s="215">
        <f t="shared" si="35"/>
        <v>422756.58383073867</v>
      </c>
      <c r="CH72" s="225">
        <v>45</v>
      </c>
      <c r="CI72" s="216">
        <f>SUM(CI68:CI70)</f>
        <v>7590154.1979659339</v>
      </c>
      <c r="CJ72" s="216">
        <f>SUM(CJ68:CJ70)</f>
        <v>8858798.8620606959</v>
      </c>
      <c r="CK72" s="216">
        <f>SUM(CK68:CK70)</f>
        <v>7240440.8669543304</v>
      </c>
      <c r="CL72" s="216">
        <f>SUM(CL68:CL70)</f>
        <v>0</v>
      </c>
      <c r="CM72" s="213">
        <f>SUM(CI72:CL72)</f>
        <v>23689393.926980961</v>
      </c>
      <c r="CN72" s="216">
        <f>SUM(CN68:CN70)</f>
        <v>7570097.6960321981</v>
      </c>
      <c r="CO72" s="216">
        <f>SUM(CO68:CO70)</f>
        <v>8835826.8507951871</v>
      </c>
      <c r="CP72" s="216">
        <f>SUM(CP68:CP70)</f>
        <v>7223716.7948085591</v>
      </c>
      <c r="CQ72" s="216">
        <f>SUM(CQ68:CQ70)</f>
        <v>0</v>
      </c>
      <c r="CR72" s="213">
        <f>SUM(CN72:CQ72)</f>
        <v>23629641.341635942</v>
      </c>
      <c r="CS72" s="216">
        <f>SUM(CS68:CS70)</f>
        <v>15160251.893998131</v>
      </c>
      <c r="CT72" s="216">
        <f>SUM(CT68:CT70)</f>
        <v>17694625.712855883</v>
      </c>
      <c r="CU72" s="216">
        <f>SUM(CU68:CU70)</f>
        <v>14464157.661762889</v>
      </c>
      <c r="CV72" s="216">
        <f>SUM(CV68:CV70)</f>
        <v>0</v>
      </c>
      <c r="CW72" s="213">
        <f>SUM(CS72:CV72)</f>
        <v>47319035.2686169</v>
      </c>
    </row>
    <row r="73" spans="1:101" ht="15.75" customHeight="1" x14ac:dyDescent="0.2">
      <c r="A73" s="131"/>
      <c r="B73" s="225"/>
      <c r="C73" s="96"/>
      <c r="D73" s="96"/>
      <c r="E73" s="96"/>
      <c r="F73" s="96"/>
      <c r="G73" s="386"/>
      <c r="H73" s="387"/>
      <c r="I73" s="96"/>
      <c r="J73" s="96"/>
      <c r="K73" s="96"/>
      <c r="L73" s="96"/>
      <c r="M73" s="388"/>
      <c r="N73" s="225"/>
      <c r="O73" s="96"/>
      <c r="P73" s="96"/>
      <c r="Q73" s="96"/>
      <c r="R73" s="96"/>
      <c r="S73" s="386"/>
      <c r="T73" s="387"/>
      <c r="U73" s="96"/>
      <c r="V73" s="96"/>
      <c r="W73" s="96"/>
      <c r="X73" s="96"/>
      <c r="Y73" s="388"/>
      <c r="Z73" s="225"/>
      <c r="AA73" s="96"/>
      <c r="AB73" s="96"/>
      <c r="AC73" s="96"/>
      <c r="AD73" s="96"/>
      <c r="AE73" s="386"/>
      <c r="AF73" s="387"/>
      <c r="AG73" s="96"/>
      <c r="AH73" s="96"/>
      <c r="AI73" s="96"/>
      <c r="AJ73" s="96"/>
      <c r="AK73" s="388"/>
      <c r="AL73" s="225"/>
      <c r="AM73" s="96"/>
      <c r="AN73" s="96"/>
      <c r="AO73" s="96"/>
      <c r="AP73" s="96"/>
      <c r="AQ73" s="386"/>
      <c r="AR73" s="387"/>
      <c r="AS73" s="96"/>
      <c r="AT73" s="96"/>
      <c r="AU73" s="96"/>
      <c r="AV73" s="96"/>
      <c r="AW73" s="388"/>
      <c r="AX73" s="225"/>
      <c r="AY73" s="96"/>
      <c r="AZ73" s="96"/>
      <c r="BA73" s="96"/>
      <c r="BB73" s="96"/>
      <c r="BC73" s="386"/>
      <c r="BD73" s="387"/>
      <c r="BE73" s="96"/>
      <c r="BF73" s="96"/>
      <c r="BG73" s="96"/>
      <c r="BH73" s="96"/>
      <c r="BI73" s="388"/>
      <c r="BJ73" s="225"/>
      <c r="BK73" s="96"/>
      <c r="BL73" s="96"/>
      <c r="BM73" s="96"/>
      <c r="BN73" s="96"/>
      <c r="BO73" s="386"/>
      <c r="BP73" s="387"/>
      <c r="BQ73" s="96"/>
      <c r="BR73" s="96"/>
      <c r="BS73" s="96"/>
      <c r="BT73" s="96"/>
      <c r="BU73" s="388"/>
      <c r="BV73" s="225"/>
      <c r="BW73" s="96"/>
      <c r="BX73" s="96"/>
      <c r="BY73" s="96"/>
      <c r="BZ73" s="96"/>
      <c r="CA73" s="386"/>
      <c r="CB73" s="387"/>
      <c r="CC73" s="96"/>
      <c r="CD73" s="96"/>
      <c r="CE73" s="96"/>
      <c r="CF73" s="96"/>
      <c r="CG73" s="388"/>
      <c r="CH73" s="225"/>
      <c r="CI73" s="177"/>
      <c r="CJ73" s="177"/>
      <c r="CK73" s="177"/>
      <c r="CL73" s="177"/>
      <c r="CM73" s="427"/>
      <c r="CN73" s="177"/>
      <c r="CO73" s="177"/>
      <c r="CP73" s="177"/>
      <c r="CQ73" s="177"/>
      <c r="CR73" s="427"/>
      <c r="CS73" s="177"/>
      <c r="CT73" s="177"/>
      <c r="CU73" s="177"/>
      <c r="CV73" s="177"/>
      <c r="CW73" s="427"/>
    </row>
    <row r="74" spans="1:101" ht="15.75" customHeight="1" x14ac:dyDescent="0.2">
      <c r="A74" s="19" t="s">
        <v>361</v>
      </c>
      <c r="B74" s="225"/>
      <c r="C74" s="177" t="s">
        <v>32</v>
      </c>
      <c r="D74" s="177" t="s">
        <v>32</v>
      </c>
      <c r="E74" s="177" t="s">
        <v>32</v>
      </c>
      <c r="F74" s="177" t="s">
        <v>32</v>
      </c>
      <c r="G74" s="392"/>
      <c r="H74" s="393" t="s">
        <v>32</v>
      </c>
      <c r="I74" s="177" t="s">
        <v>32</v>
      </c>
      <c r="J74" s="177" t="s">
        <v>32</v>
      </c>
      <c r="K74" s="177" t="s">
        <v>32</v>
      </c>
      <c r="L74" s="177"/>
      <c r="M74" s="394" t="s">
        <v>32</v>
      </c>
      <c r="N74" s="225"/>
      <c r="O74" s="177" t="s">
        <v>32</v>
      </c>
      <c r="P74" s="177" t="s">
        <v>32</v>
      </c>
      <c r="Q74" s="177" t="s">
        <v>32</v>
      </c>
      <c r="R74" s="177" t="s">
        <v>32</v>
      </c>
      <c r="S74" s="392"/>
      <c r="T74" s="393" t="s">
        <v>32</v>
      </c>
      <c r="U74" s="177" t="s">
        <v>32</v>
      </c>
      <c r="V74" s="177" t="s">
        <v>32</v>
      </c>
      <c r="W74" s="177" t="s">
        <v>32</v>
      </c>
      <c r="X74" s="177"/>
      <c r="Y74" s="394" t="s">
        <v>32</v>
      </c>
      <c r="Z74" s="225"/>
      <c r="AA74" s="177" t="s">
        <v>32</v>
      </c>
      <c r="AB74" s="177" t="s">
        <v>32</v>
      </c>
      <c r="AC74" s="177" t="s">
        <v>32</v>
      </c>
      <c r="AD74" s="177" t="s">
        <v>32</v>
      </c>
      <c r="AE74" s="392"/>
      <c r="AF74" s="393" t="s">
        <v>32</v>
      </c>
      <c r="AG74" s="177" t="s">
        <v>32</v>
      </c>
      <c r="AH74" s="177" t="s">
        <v>32</v>
      </c>
      <c r="AI74" s="177" t="s">
        <v>32</v>
      </c>
      <c r="AJ74" s="177"/>
      <c r="AK74" s="394" t="s">
        <v>32</v>
      </c>
      <c r="AL74" s="225"/>
      <c r="AM74" s="177" t="s">
        <v>32</v>
      </c>
      <c r="AN74" s="177" t="s">
        <v>32</v>
      </c>
      <c r="AO74" s="177" t="s">
        <v>32</v>
      </c>
      <c r="AP74" s="177" t="s">
        <v>32</v>
      </c>
      <c r="AQ74" s="392"/>
      <c r="AR74" s="393" t="s">
        <v>32</v>
      </c>
      <c r="AS74" s="177" t="s">
        <v>32</v>
      </c>
      <c r="AT74" s="177" t="s">
        <v>32</v>
      </c>
      <c r="AU74" s="177" t="s">
        <v>32</v>
      </c>
      <c r="AV74" s="177"/>
      <c r="AW74" s="394" t="s">
        <v>32</v>
      </c>
      <c r="AX74" s="225"/>
      <c r="AY74" s="177" t="s">
        <v>32</v>
      </c>
      <c r="AZ74" s="177" t="s">
        <v>32</v>
      </c>
      <c r="BA74" s="177" t="s">
        <v>32</v>
      </c>
      <c r="BB74" s="177" t="s">
        <v>32</v>
      </c>
      <c r="BC74" s="392"/>
      <c r="BD74" s="393" t="s">
        <v>32</v>
      </c>
      <c r="BE74" s="177" t="s">
        <v>32</v>
      </c>
      <c r="BF74" s="177" t="s">
        <v>32</v>
      </c>
      <c r="BG74" s="177" t="s">
        <v>32</v>
      </c>
      <c r="BH74" s="177"/>
      <c r="BI74" s="394" t="s">
        <v>32</v>
      </c>
      <c r="BJ74" s="225"/>
      <c r="BK74" s="177" t="s">
        <v>32</v>
      </c>
      <c r="BL74" s="177" t="s">
        <v>32</v>
      </c>
      <c r="BM74" s="177" t="s">
        <v>32</v>
      </c>
      <c r="BN74" s="177" t="s">
        <v>32</v>
      </c>
      <c r="BO74" s="392"/>
      <c r="BP74" s="393" t="s">
        <v>32</v>
      </c>
      <c r="BQ74" s="177" t="s">
        <v>32</v>
      </c>
      <c r="BR74" s="177" t="s">
        <v>32</v>
      </c>
      <c r="BS74" s="177" t="s">
        <v>32</v>
      </c>
      <c r="BT74" s="177"/>
      <c r="BU74" s="394" t="s">
        <v>32</v>
      </c>
      <c r="BV74" s="225"/>
      <c r="BW74" s="177" t="s">
        <v>32</v>
      </c>
      <c r="BX74" s="177" t="s">
        <v>32</v>
      </c>
      <c r="BY74" s="177" t="s">
        <v>32</v>
      </c>
      <c r="BZ74" s="177" t="s">
        <v>32</v>
      </c>
      <c r="CA74" s="392"/>
      <c r="CB74" s="393" t="s">
        <v>32</v>
      </c>
      <c r="CC74" s="177" t="s">
        <v>32</v>
      </c>
      <c r="CD74" s="177" t="s">
        <v>32</v>
      </c>
      <c r="CE74" s="177" t="s">
        <v>32</v>
      </c>
      <c r="CF74" s="177"/>
      <c r="CG74" s="394" t="s">
        <v>32</v>
      </c>
      <c r="CH74" s="225"/>
      <c r="CI74" s="177"/>
      <c r="CJ74" s="177"/>
      <c r="CK74" s="177"/>
      <c r="CL74" s="177"/>
      <c r="CM74" s="427"/>
      <c r="CN74" s="177"/>
      <c r="CO74" s="177"/>
      <c r="CP74" s="177"/>
      <c r="CQ74" s="177"/>
      <c r="CR74" s="427"/>
      <c r="CS74" s="177"/>
      <c r="CT74" s="177"/>
      <c r="CU74" s="177"/>
      <c r="CV74" s="177"/>
      <c r="CW74" s="427"/>
    </row>
    <row r="75" spans="1:101" s="326" customFormat="1" ht="15.75" customHeight="1" x14ac:dyDescent="0.2">
      <c r="A75" s="85" t="s">
        <v>240</v>
      </c>
      <c r="B75" s="225">
        <v>46</v>
      </c>
      <c r="C75" s="665">
        <f>'Schedule 3B_Income_Eastern'!C75+'Schedule 3C_Income_Western'!C75+'Schedule 3D_Income_The Cape'!C75</f>
        <v>232858.21230486978</v>
      </c>
      <c r="D75" s="665">
        <f>'Schedule 3B_Income_Eastern'!D75+'Schedule 3C_Income_Western'!D75+'Schedule 3D_Income_The Cape'!D75</f>
        <v>220518.859884645</v>
      </c>
      <c r="E75" s="665">
        <f>'Schedule 3B_Income_Eastern'!E75+'Schedule 3C_Income_Western'!E75+'Schedule 3D_Income_The Cape'!E75</f>
        <v>106973.91797649983</v>
      </c>
      <c r="F75" s="665">
        <f>'Schedule 3B_Income_Eastern'!F75+'Schedule 3C_Income_Western'!F75+'Schedule 3D_Income_The Cape'!F75</f>
        <v>0</v>
      </c>
      <c r="G75" s="665">
        <f>'Schedule 3B_Income_Eastern'!G75+'Schedule 3C_Income_Western'!G75+'Schedule 3D_Income_The Cape'!G75</f>
        <v>560350.99016601464</v>
      </c>
      <c r="H75" s="665">
        <f>'Schedule 3B_Income_Eastern'!H75+'Schedule 3C_Income_Western'!H75+'Schedule 3D_Income_The Cape'!H75</f>
        <v>232858.21230486978</v>
      </c>
      <c r="I75" s="665">
        <f>'Schedule 3B_Income_Eastern'!I75+'Schedule 3C_Income_Western'!I75+'Schedule 3D_Income_The Cape'!I75</f>
        <v>220518.859884645</v>
      </c>
      <c r="J75" s="665">
        <f>'Schedule 3B_Income_Eastern'!J75+'Schedule 3C_Income_Western'!J75+'Schedule 3D_Income_The Cape'!J75</f>
        <v>106973.91797649983</v>
      </c>
      <c r="K75" s="665">
        <f>'Schedule 3B_Income_Eastern'!K75+'Schedule 3C_Income_Western'!K75+'Schedule 3D_Income_The Cape'!K75</f>
        <v>0</v>
      </c>
      <c r="L75" s="665">
        <f>'Schedule 3B_Income_Eastern'!L75+'Schedule 3C_Income_Western'!L75+'Schedule 3D_Income_The Cape'!L75</f>
        <v>560350.99016601464</v>
      </c>
      <c r="M75" s="665">
        <f>'Schedule 3B_Income_Eastern'!M75+'Schedule 3C_Income_Western'!M75+'Schedule 3D_Income_The Cape'!M75</f>
        <v>1120701.9803320293</v>
      </c>
      <c r="N75" s="225">
        <v>46</v>
      </c>
      <c r="O75" s="665">
        <f>'Schedule 3B_Income_Eastern'!O75+'Schedule 3C_Income_Western'!O75+'Schedule 3D_Income_The Cape'!O75</f>
        <v>261662.24806142627</v>
      </c>
      <c r="P75" s="665">
        <f>'Schedule 3B_Income_Eastern'!P75+'Schedule 3C_Income_Western'!P75+'Schedule 3D_Income_The Cape'!P75</f>
        <v>286761.17992040416</v>
      </c>
      <c r="Q75" s="665">
        <f>'Schedule 3B_Income_Eastern'!Q75+'Schedule 3C_Income_Western'!Q75+'Schedule 3D_Income_The Cape'!Q75</f>
        <v>145914.25523135244</v>
      </c>
      <c r="R75" s="665">
        <f>'Schedule 3B_Income_Eastern'!R75+'Schedule 3C_Income_Western'!R75+'Schedule 3D_Income_The Cape'!R75</f>
        <v>0</v>
      </c>
      <c r="S75" s="665">
        <f>'Schedule 3B_Income_Eastern'!S75+'Schedule 3C_Income_Western'!S75+'Schedule 3D_Income_The Cape'!S75</f>
        <v>694337.68321318296</v>
      </c>
      <c r="T75" s="665">
        <f>'Schedule 3B_Income_Eastern'!T75+'Schedule 3C_Income_Western'!T75+'Schedule 3D_Income_The Cape'!T75</f>
        <v>261662.24806142627</v>
      </c>
      <c r="U75" s="665">
        <f>'Schedule 3B_Income_Eastern'!U75+'Schedule 3C_Income_Western'!U75+'Schedule 3D_Income_The Cape'!U75</f>
        <v>286761.17992040416</v>
      </c>
      <c r="V75" s="665">
        <f>'Schedule 3B_Income_Eastern'!V75+'Schedule 3C_Income_Western'!V75+'Schedule 3D_Income_The Cape'!V75</f>
        <v>145914.25523135244</v>
      </c>
      <c r="W75" s="665">
        <f>'Schedule 3B_Income_Eastern'!W75+'Schedule 3C_Income_Western'!W75+'Schedule 3D_Income_The Cape'!W75</f>
        <v>0</v>
      </c>
      <c r="X75" s="665">
        <f>'Schedule 3B_Income_Eastern'!X75+'Schedule 3C_Income_Western'!X75+'Schedule 3D_Income_The Cape'!X75</f>
        <v>694337.68321318296</v>
      </c>
      <c r="Y75" s="665">
        <f>'Schedule 3B_Income_Eastern'!Y75+'Schedule 3C_Income_Western'!Y75+'Schedule 3D_Income_The Cape'!Y75</f>
        <v>1388675.3664263659</v>
      </c>
      <c r="Z75" s="225">
        <v>46</v>
      </c>
      <c r="AA75" s="665">
        <f>'Schedule 3B_Income_Eastern'!AA75+'Schedule 3C_Income_Western'!AA75+'Schedule 3D_Income_The Cape'!AA75</f>
        <v>39951.013346780368</v>
      </c>
      <c r="AB75" s="665">
        <f>'Schedule 3B_Income_Eastern'!AB75+'Schedule 3C_Income_Western'!AB75+'Schedule 3D_Income_The Cape'!AB75</f>
        <v>43060.216212942381</v>
      </c>
      <c r="AC75" s="665">
        <f>'Schedule 3B_Income_Eastern'!AC75+'Schedule 3C_Income_Western'!AC75+'Schedule 3D_Income_The Cape'!AC75</f>
        <v>22742.793269154787</v>
      </c>
      <c r="AD75" s="665">
        <f>'Schedule 3B_Income_Eastern'!AD75+'Schedule 3C_Income_Western'!AD75+'Schedule 3D_Income_The Cape'!AD75</f>
        <v>0</v>
      </c>
      <c r="AE75" s="665">
        <f>'Schedule 3B_Income_Eastern'!AE75+'Schedule 3C_Income_Western'!AE75+'Schedule 3D_Income_The Cape'!AE75</f>
        <v>105754.02282887754</v>
      </c>
      <c r="AF75" s="665">
        <f>'Schedule 3B_Income_Eastern'!AF75+'Schedule 3C_Income_Western'!AF75+'Schedule 3D_Income_The Cape'!AF75</f>
        <v>39951.013346780368</v>
      </c>
      <c r="AG75" s="665">
        <f>'Schedule 3B_Income_Eastern'!AG75+'Schedule 3C_Income_Western'!AG75+'Schedule 3D_Income_The Cape'!AG75</f>
        <v>43060.216212942381</v>
      </c>
      <c r="AH75" s="665">
        <f>'Schedule 3B_Income_Eastern'!AH75+'Schedule 3C_Income_Western'!AH75+'Schedule 3D_Income_The Cape'!AH75</f>
        <v>22742.793269154787</v>
      </c>
      <c r="AI75" s="665">
        <f>'Schedule 3B_Income_Eastern'!AI75+'Schedule 3C_Income_Western'!AI75+'Schedule 3D_Income_The Cape'!AI75</f>
        <v>0</v>
      </c>
      <c r="AJ75" s="665">
        <f>'Schedule 3B_Income_Eastern'!AJ75+'Schedule 3C_Income_Western'!AJ75+'Schedule 3D_Income_The Cape'!AJ75</f>
        <v>105754.02282887754</v>
      </c>
      <c r="AK75" s="665">
        <f>'Schedule 3B_Income_Eastern'!AK75+'Schedule 3C_Income_Western'!AK75+'Schedule 3D_Income_The Cape'!AK75</f>
        <v>211508.04565775508</v>
      </c>
      <c r="AL75" s="225">
        <v>46</v>
      </c>
      <c r="AM75" s="665">
        <f>'Schedule 3B_Income_Eastern'!AM75+'Schedule 3C_Income_Western'!AM75+'Schedule 3D_Income_The Cape'!AM75</f>
        <v>907772.39127659344</v>
      </c>
      <c r="AN75" s="665">
        <f>'Schedule 3B_Income_Eastern'!AN75+'Schedule 3C_Income_Western'!AN75+'Schedule 3D_Income_The Cape'!AN75</f>
        <v>1078166.4283389016</v>
      </c>
      <c r="AO75" s="665">
        <f>'Schedule 3B_Income_Eastern'!AO75+'Schedule 3C_Income_Western'!AO75+'Schedule 3D_Income_The Cape'!AO75</f>
        <v>588536.73802512989</v>
      </c>
      <c r="AP75" s="665">
        <f>'Schedule 3B_Income_Eastern'!AP75+'Schedule 3C_Income_Western'!AP75+'Schedule 3D_Income_The Cape'!AP75</f>
        <v>0</v>
      </c>
      <c r="AQ75" s="665">
        <f>'Schedule 3B_Income_Eastern'!AQ75+'Schedule 3C_Income_Western'!AQ75+'Schedule 3D_Income_The Cape'!AQ75</f>
        <v>2574475.5576406252</v>
      </c>
      <c r="AR75" s="665">
        <f>'Schedule 3B_Income_Eastern'!AR75+'Schedule 3C_Income_Western'!AR75+'Schedule 3D_Income_The Cape'!AR75</f>
        <v>907772.39127659344</v>
      </c>
      <c r="AS75" s="665">
        <f>'Schedule 3B_Income_Eastern'!AS75+'Schedule 3C_Income_Western'!AS75+'Schedule 3D_Income_The Cape'!AS75</f>
        <v>1078166.4283389016</v>
      </c>
      <c r="AT75" s="665">
        <f>'Schedule 3B_Income_Eastern'!AT75+'Schedule 3C_Income_Western'!AT75+'Schedule 3D_Income_The Cape'!AT75</f>
        <v>588536.73802512989</v>
      </c>
      <c r="AU75" s="665">
        <f>'Schedule 3B_Income_Eastern'!AU75+'Schedule 3C_Income_Western'!AU75+'Schedule 3D_Income_The Cape'!AU75</f>
        <v>0</v>
      </c>
      <c r="AV75" s="665">
        <f>'Schedule 3B_Income_Eastern'!AV75+'Schedule 3C_Income_Western'!AV75+'Schedule 3D_Income_The Cape'!AV75</f>
        <v>2574475.5576406252</v>
      </c>
      <c r="AW75" s="665">
        <f>'Schedule 3B_Income_Eastern'!AW75+'Schedule 3C_Income_Western'!AW75+'Schedule 3D_Income_The Cape'!AW75</f>
        <v>5148951.1152812503</v>
      </c>
      <c r="AX75" s="225">
        <v>46</v>
      </c>
      <c r="AY75" s="665">
        <f>'Schedule 3B_Income_Eastern'!AY75+'Schedule 3C_Income_Western'!AY75+'Schedule 3D_Income_The Cape'!AY75</f>
        <v>12651.666025267881</v>
      </c>
      <c r="AZ75" s="665">
        <f>'Schedule 3B_Income_Eastern'!AZ75+'Schedule 3C_Income_Western'!AZ75+'Schedule 3D_Income_The Cape'!AZ75</f>
        <v>15454.735881877854</v>
      </c>
      <c r="BA75" s="665">
        <f>'Schedule 3B_Income_Eastern'!BA75+'Schedule 3C_Income_Western'!BA75+'Schedule 3D_Income_The Cape'!BA75</f>
        <v>8473.7602330469672</v>
      </c>
      <c r="BB75" s="665">
        <f>'Schedule 3B_Income_Eastern'!BB75+'Schedule 3C_Income_Western'!BB75+'Schedule 3D_Income_The Cape'!BB75</f>
        <v>0</v>
      </c>
      <c r="BC75" s="665">
        <f>'Schedule 3B_Income_Eastern'!BC75+'Schedule 3C_Income_Western'!BC75+'Schedule 3D_Income_The Cape'!BC75</f>
        <v>36580.162140192697</v>
      </c>
      <c r="BD75" s="665">
        <f>'Schedule 3B_Income_Eastern'!BD75+'Schedule 3C_Income_Western'!BD75+'Schedule 3D_Income_The Cape'!BD75</f>
        <v>12651.666025267881</v>
      </c>
      <c r="BE75" s="665">
        <f>'Schedule 3B_Income_Eastern'!BE75+'Schedule 3C_Income_Western'!BE75+'Schedule 3D_Income_The Cape'!BE75</f>
        <v>15454.735881877854</v>
      </c>
      <c r="BF75" s="665">
        <f>'Schedule 3B_Income_Eastern'!BF75+'Schedule 3C_Income_Western'!BF75+'Schedule 3D_Income_The Cape'!BF75</f>
        <v>8473.7602330469672</v>
      </c>
      <c r="BG75" s="665">
        <f>'Schedule 3B_Income_Eastern'!BG75+'Schedule 3C_Income_Western'!BG75+'Schedule 3D_Income_The Cape'!BG75</f>
        <v>0</v>
      </c>
      <c r="BH75" s="665">
        <f>'Schedule 3B_Income_Eastern'!BH75+'Schedule 3C_Income_Western'!BH75+'Schedule 3D_Income_The Cape'!BH75</f>
        <v>36580.162140192697</v>
      </c>
      <c r="BI75" s="665">
        <f>'Schedule 3B_Income_Eastern'!BI75+'Schedule 3C_Income_Western'!BI75+'Schedule 3D_Income_The Cape'!BI75</f>
        <v>73160.324280385394</v>
      </c>
      <c r="BJ75" s="225">
        <v>46</v>
      </c>
      <c r="BK75" s="665">
        <f>'Schedule 3B_Income_Eastern'!BK75+'Schedule 3C_Income_Western'!BK75+'Schedule 3D_Income_The Cape'!BK75</f>
        <v>0</v>
      </c>
      <c r="BL75" s="665">
        <f>'Schedule 3B_Income_Eastern'!BL75+'Schedule 3C_Income_Western'!BL75+'Schedule 3D_Income_The Cape'!BL75</f>
        <v>0</v>
      </c>
      <c r="BM75" s="665">
        <f>'Schedule 3B_Income_Eastern'!BM75+'Schedule 3C_Income_Western'!BM75+'Schedule 3D_Income_The Cape'!BM75</f>
        <v>0</v>
      </c>
      <c r="BN75" s="665">
        <f>'Schedule 3B_Income_Eastern'!BN75+'Schedule 3C_Income_Western'!BN75+'Schedule 3D_Income_The Cape'!BN75</f>
        <v>0</v>
      </c>
      <c r="BO75" s="665">
        <f>'Schedule 3B_Income_Eastern'!BO75+'Schedule 3C_Income_Western'!BO75+'Schedule 3D_Income_The Cape'!BO75</f>
        <v>0</v>
      </c>
      <c r="BP75" s="665">
        <f>'Schedule 3B_Income_Eastern'!BP75+'Schedule 3C_Income_Western'!BP75+'Schedule 3D_Income_The Cape'!BP75</f>
        <v>0</v>
      </c>
      <c r="BQ75" s="665">
        <f>'Schedule 3B_Income_Eastern'!BQ75+'Schedule 3C_Income_Western'!BQ75+'Schedule 3D_Income_The Cape'!BQ75</f>
        <v>0</v>
      </c>
      <c r="BR75" s="665">
        <f>'Schedule 3B_Income_Eastern'!BR75+'Schedule 3C_Income_Western'!BR75+'Schedule 3D_Income_The Cape'!BR75</f>
        <v>0</v>
      </c>
      <c r="BS75" s="665">
        <f>'Schedule 3B_Income_Eastern'!BS75+'Schedule 3C_Income_Western'!BS75+'Schedule 3D_Income_The Cape'!BS75</f>
        <v>0</v>
      </c>
      <c r="BT75" s="665">
        <f>'Schedule 3B_Income_Eastern'!BT75+'Schedule 3C_Income_Western'!BT75+'Schedule 3D_Income_The Cape'!BT75</f>
        <v>0</v>
      </c>
      <c r="BU75" s="665">
        <f>'Schedule 3B_Income_Eastern'!BU75+'Schedule 3C_Income_Western'!BU75+'Schedule 3D_Income_The Cape'!BU75</f>
        <v>0</v>
      </c>
      <c r="BV75" s="225">
        <v>46</v>
      </c>
      <c r="BW75" s="665">
        <f>'Schedule 3B_Income_Eastern'!BW75+'Schedule 3C_Income_Western'!BW75+'Schedule 3D_Income_The Cape'!BW75</f>
        <v>12974.09926134874</v>
      </c>
      <c r="BX75" s="665">
        <f>'Schedule 3B_Income_Eastern'!BX75+'Schedule 3C_Income_Western'!BX75+'Schedule 3D_Income_The Cape'!BX75</f>
        <v>14786.715756142479</v>
      </c>
      <c r="BY75" s="665">
        <f>'Schedule 3B_Income_Eastern'!BY75+'Schedule 3C_Income_Western'!BY75+'Schedule 3D_Income_The Cape'!BY75</f>
        <v>7977.0225642131791</v>
      </c>
      <c r="BZ75" s="665">
        <f>'Schedule 3B_Income_Eastern'!BZ75+'Schedule 3C_Income_Western'!BZ75+'Schedule 3D_Income_The Cape'!BZ75</f>
        <v>0</v>
      </c>
      <c r="CA75" s="665">
        <f>'Schedule 3B_Income_Eastern'!CA75+'Schedule 3C_Income_Western'!CA75+'Schedule 3D_Income_The Cape'!CA75</f>
        <v>35737.8375817044</v>
      </c>
      <c r="CB75" s="665">
        <f>'Schedule 3B_Income_Eastern'!CB75+'Schedule 3C_Income_Western'!CB75+'Schedule 3D_Income_The Cape'!CB75</f>
        <v>12974.09926134874</v>
      </c>
      <c r="CC75" s="665">
        <f>'Schedule 3B_Income_Eastern'!CC75+'Schedule 3C_Income_Western'!CC75+'Schedule 3D_Income_The Cape'!CC75</f>
        <v>14786.715756142479</v>
      </c>
      <c r="CD75" s="665">
        <f>'Schedule 3B_Income_Eastern'!CD75+'Schedule 3C_Income_Western'!CD75+'Schedule 3D_Income_The Cape'!CD75</f>
        <v>7977.0225642131791</v>
      </c>
      <c r="CE75" s="665">
        <f>'Schedule 3B_Income_Eastern'!CE75+'Schedule 3C_Income_Western'!CE75+'Schedule 3D_Income_The Cape'!CE75</f>
        <v>0</v>
      </c>
      <c r="CF75" s="665">
        <f>'Schedule 3B_Income_Eastern'!CF75+'Schedule 3C_Income_Western'!CF75+'Schedule 3D_Income_The Cape'!CF75</f>
        <v>35737.8375817044</v>
      </c>
      <c r="CG75" s="665">
        <f>'Schedule 3B_Income_Eastern'!CG75+'Schedule 3C_Income_Western'!CG75+'Schedule 3D_Income_The Cape'!CG75</f>
        <v>71475.6751634088</v>
      </c>
      <c r="CH75" s="225">
        <v>46</v>
      </c>
      <c r="CI75" s="665">
        <f>'Schedule 3B_Income_Eastern'!CI75+'Schedule 3C_Income_Western'!CI75+'Schedule 3D_Income_The Cape'!CI75</f>
        <v>1467869.6302762865</v>
      </c>
      <c r="CJ75" s="665">
        <f>'Schedule 3B_Income_Eastern'!CJ75+'Schedule 3C_Income_Western'!CJ75+'Schedule 3D_Income_The Cape'!CJ75</f>
        <v>1658748.1359949135</v>
      </c>
      <c r="CK75" s="665">
        <f>'Schedule 3B_Income_Eastern'!CK75+'Schedule 3C_Income_Western'!CK75+'Schedule 3D_Income_The Cape'!CK75</f>
        <v>880618.48729939701</v>
      </c>
      <c r="CL75" s="665">
        <f>'Schedule 3B_Income_Eastern'!CL75+'Schedule 3C_Income_Western'!CL75+'Schedule 3D_Income_The Cape'!CL75</f>
        <v>0</v>
      </c>
      <c r="CM75" s="424">
        <f>SUM(CI75:CL75)</f>
        <v>4007236.2535705972</v>
      </c>
      <c r="CN75" s="665">
        <f>'Schedule 3B_Income_Eastern'!CN75+'Schedule 3C_Income_Western'!CN75+'Schedule 3D_Income_The Cape'!CN75</f>
        <v>1467869.6302762865</v>
      </c>
      <c r="CO75" s="665">
        <f>'Schedule 3B_Income_Eastern'!CO75+'Schedule 3C_Income_Western'!CO75+'Schedule 3D_Income_The Cape'!CO75</f>
        <v>1658748.1359949135</v>
      </c>
      <c r="CP75" s="665">
        <f>'Schedule 3B_Income_Eastern'!CP75+'Schedule 3C_Income_Western'!CP75+'Schedule 3D_Income_The Cape'!CP75</f>
        <v>880618.48729939701</v>
      </c>
      <c r="CQ75" s="665">
        <f>'Schedule 3B_Income_Eastern'!CQ75+'Schedule 3C_Income_Western'!CQ75+'Schedule 3D_Income_The Cape'!CQ75</f>
        <v>0</v>
      </c>
      <c r="CR75" s="424">
        <f>SUM(CN75:CQ75)</f>
        <v>4007236.2535705972</v>
      </c>
      <c r="CS75" s="665">
        <f>'Schedule 3B_Income_Eastern'!CS75+'Schedule 3C_Income_Western'!CS75+'Schedule 3D_Income_The Cape'!CS75</f>
        <v>2935739.260552573</v>
      </c>
      <c r="CT75" s="665">
        <f>'Schedule 3B_Income_Eastern'!CT75+'Schedule 3C_Income_Western'!CT75+'Schedule 3D_Income_The Cape'!CT75</f>
        <v>3317496.271989827</v>
      </c>
      <c r="CU75" s="665">
        <f>'Schedule 3B_Income_Eastern'!CU75+'Schedule 3C_Income_Western'!CU75+'Schedule 3D_Income_The Cape'!CU75</f>
        <v>1761236.974598794</v>
      </c>
      <c r="CV75" s="665">
        <f>'Schedule 3B_Income_Eastern'!CV75+'Schedule 3C_Income_Western'!CV75+'Schedule 3D_Income_The Cape'!CV75</f>
        <v>0</v>
      </c>
      <c r="CW75" s="424">
        <f>SUM(CS75:CV75)</f>
        <v>8014472.5071411943</v>
      </c>
    </row>
    <row r="76" spans="1:101" ht="15.75" customHeight="1" x14ac:dyDescent="0.2">
      <c r="A76" s="85" t="s">
        <v>278</v>
      </c>
      <c r="B76" s="225">
        <v>47</v>
      </c>
      <c r="C76" s="665">
        <f>'Schedule 3B_Income_Eastern'!C76+'Schedule 3C_Income_Western'!C76+'Schedule 3D_Income_The Cape'!C76</f>
        <v>224.77085329382385</v>
      </c>
      <c r="D76" s="665">
        <f>'Schedule 3B_Income_Eastern'!D76+'Schedule 3C_Income_Western'!D76+'Schedule 3D_Income_The Cape'!D76</f>
        <v>147.8906796581638</v>
      </c>
      <c r="E76" s="665">
        <f>'Schedule 3B_Income_Eastern'!E76+'Schedule 3C_Income_Western'!E76+'Schedule 3D_Income_The Cape'!E76</f>
        <v>13.038933145706867</v>
      </c>
      <c r="F76" s="665">
        <f>'Schedule 3B_Income_Eastern'!F76+'Schedule 3C_Income_Western'!F76+'Schedule 3D_Income_The Cape'!F76</f>
        <v>0</v>
      </c>
      <c r="G76" s="665">
        <f>'Schedule 3B_Income_Eastern'!G76+'Schedule 3C_Income_Western'!G76+'Schedule 3D_Income_The Cape'!G76</f>
        <v>385.70046609769452</v>
      </c>
      <c r="H76" s="665">
        <f>'Schedule 3B_Income_Eastern'!H76+'Schedule 3C_Income_Western'!H76+'Schedule 3D_Income_The Cape'!H76</f>
        <v>224.77085329382385</v>
      </c>
      <c r="I76" s="665">
        <f>'Schedule 3B_Income_Eastern'!I76+'Schedule 3C_Income_Western'!I76+'Schedule 3D_Income_The Cape'!I76</f>
        <v>147.8906796581638</v>
      </c>
      <c r="J76" s="665">
        <f>'Schedule 3B_Income_Eastern'!J76+'Schedule 3C_Income_Western'!J76+'Schedule 3D_Income_The Cape'!J76</f>
        <v>13.038933145706867</v>
      </c>
      <c r="K76" s="665">
        <f>'Schedule 3B_Income_Eastern'!K76+'Schedule 3C_Income_Western'!K76+'Schedule 3D_Income_The Cape'!K76</f>
        <v>0</v>
      </c>
      <c r="L76" s="665">
        <f>'Schedule 3B_Income_Eastern'!L76+'Schedule 3C_Income_Western'!L76+'Schedule 3D_Income_The Cape'!L76</f>
        <v>385.70046609769452</v>
      </c>
      <c r="M76" s="665">
        <f>'Schedule 3B_Income_Eastern'!M76+'Schedule 3C_Income_Western'!M76+'Schedule 3D_Income_The Cape'!M76</f>
        <v>771.40093219538903</v>
      </c>
      <c r="N76" s="225">
        <v>47</v>
      </c>
      <c r="O76" s="665">
        <f>'Schedule 3B_Income_Eastern'!O76+'Schedule 3C_Income_Western'!O76+'Schedule 3D_Income_The Cape'!O76</f>
        <v>252.57450097806583</v>
      </c>
      <c r="P76" s="665">
        <f>'Schedule 3B_Income_Eastern'!P76+'Schedule 3C_Income_Western'!P76+'Schedule 3D_Income_The Cape'!P76</f>
        <v>192.3160033576728</v>
      </c>
      <c r="Q76" s="665">
        <f>'Schedule 3B_Income_Eastern'!Q76+'Schedule 3C_Income_Western'!Q76+'Schedule 3D_Income_The Cape'!Q76</f>
        <v>17.785328002898531</v>
      </c>
      <c r="R76" s="665">
        <f>'Schedule 3B_Income_Eastern'!R76+'Schedule 3C_Income_Western'!R76+'Schedule 3D_Income_The Cape'!R76</f>
        <v>0</v>
      </c>
      <c r="S76" s="665">
        <f>'Schedule 3B_Income_Eastern'!S76+'Schedule 3C_Income_Western'!S76+'Schedule 3D_Income_The Cape'!S76</f>
        <v>462.67583233863712</v>
      </c>
      <c r="T76" s="665">
        <f>'Schedule 3B_Income_Eastern'!T76+'Schedule 3C_Income_Western'!T76+'Schedule 3D_Income_The Cape'!T76</f>
        <v>252.57450097806583</v>
      </c>
      <c r="U76" s="665">
        <f>'Schedule 3B_Income_Eastern'!U76+'Schedule 3C_Income_Western'!U76+'Schedule 3D_Income_The Cape'!U76</f>
        <v>192.3160033576728</v>
      </c>
      <c r="V76" s="665">
        <f>'Schedule 3B_Income_Eastern'!V76+'Schedule 3C_Income_Western'!V76+'Schedule 3D_Income_The Cape'!V76</f>
        <v>17.785328002898531</v>
      </c>
      <c r="W76" s="665">
        <f>'Schedule 3B_Income_Eastern'!W76+'Schedule 3C_Income_Western'!W76+'Schedule 3D_Income_The Cape'!W76</f>
        <v>0</v>
      </c>
      <c r="X76" s="665">
        <f>'Schedule 3B_Income_Eastern'!X76+'Schedule 3C_Income_Western'!X76+'Schedule 3D_Income_The Cape'!X76</f>
        <v>462.67583233863712</v>
      </c>
      <c r="Y76" s="665">
        <f>'Schedule 3B_Income_Eastern'!Y76+'Schedule 3C_Income_Western'!Y76+'Schedule 3D_Income_The Cape'!Y76</f>
        <v>925.35166467727424</v>
      </c>
      <c r="Z76" s="225">
        <v>47</v>
      </c>
      <c r="AA76" s="665">
        <f>'Schedule 3B_Income_Eastern'!AA76+'Schedule 3C_Income_Western'!AA76+'Schedule 3D_Income_The Cape'!AA76</f>
        <v>38.563481489550945</v>
      </c>
      <c r="AB76" s="665">
        <f>'Schedule 3B_Income_Eastern'!AB76+'Schedule 3C_Income_Western'!AB76+'Schedule 3D_Income_The Cape'!AB76</f>
        <v>28.87827664849522</v>
      </c>
      <c r="AC76" s="665">
        <f>'Schedule 3B_Income_Eastern'!AC76+'Schedule 3C_Income_Western'!AC76+'Schedule 3D_Income_The Cape'!AC76</f>
        <v>2.7720940449080889</v>
      </c>
      <c r="AD76" s="665">
        <f>'Schedule 3B_Income_Eastern'!AD76+'Schedule 3C_Income_Western'!AD76+'Schedule 3D_Income_The Cape'!AD76</f>
        <v>0</v>
      </c>
      <c r="AE76" s="665">
        <f>'Schedule 3B_Income_Eastern'!AE76+'Schedule 3C_Income_Western'!AE76+'Schedule 3D_Income_The Cape'!AE76</f>
        <v>70.213852182954255</v>
      </c>
      <c r="AF76" s="665">
        <f>'Schedule 3B_Income_Eastern'!AF76+'Schedule 3C_Income_Western'!AF76+'Schedule 3D_Income_The Cape'!AF76</f>
        <v>38.563481489550945</v>
      </c>
      <c r="AG76" s="665">
        <f>'Schedule 3B_Income_Eastern'!AG76+'Schedule 3C_Income_Western'!AG76+'Schedule 3D_Income_The Cape'!AG76</f>
        <v>28.87827664849522</v>
      </c>
      <c r="AH76" s="665">
        <f>'Schedule 3B_Income_Eastern'!AH76+'Schedule 3C_Income_Western'!AH76+'Schedule 3D_Income_The Cape'!AH76</f>
        <v>2.7720940449080889</v>
      </c>
      <c r="AI76" s="665">
        <f>'Schedule 3B_Income_Eastern'!AI76+'Schedule 3C_Income_Western'!AI76+'Schedule 3D_Income_The Cape'!AI76</f>
        <v>0</v>
      </c>
      <c r="AJ76" s="665">
        <f>'Schedule 3B_Income_Eastern'!AJ76+'Schedule 3C_Income_Western'!AJ76+'Schedule 3D_Income_The Cape'!AJ76</f>
        <v>70.213852182954255</v>
      </c>
      <c r="AK76" s="665">
        <f>'Schedule 3B_Income_Eastern'!AK76+'Schedule 3C_Income_Western'!AK76+'Schedule 3D_Income_The Cape'!AK76</f>
        <v>140.42770436590851</v>
      </c>
      <c r="AL76" s="225">
        <v>47</v>
      </c>
      <c r="AM76" s="665">
        <f>'Schedule 3B_Income_Eastern'!AM76+'Schedule 3C_Income_Western'!AM76+'Schedule 3D_Income_The Cape'!AM76</f>
        <v>876.24470257752512</v>
      </c>
      <c r="AN76" s="665">
        <f>'Schedule 3B_Income_Eastern'!AN76+'Schedule 3C_Income_Western'!AN76+'Schedule 3D_Income_The Cape'!AN76</f>
        <v>723.07087908519463</v>
      </c>
      <c r="AO76" s="665">
        <f>'Schedule 3B_Income_Eastern'!AO76+'Schedule 3C_Income_Western'!AO76+'Schedule 3D_Income_The Cape'!AO76</f>
        <v>71.736095359131141</v>
      </c>
      <c r="AP76" s="665">
        <f>'Schedule 3B_Income_Eastern'!AP76+'Schedule 3C_Income_Western'!AP76+'Schedule 3D_Income_The Cape'!AP76</f>
        <v>0</v>
      </c>
      <c r="AQ76" s="665">
        <f>'Schedule 3B_Income_Eastern'!AQ76+'Schedule 3C_Income_Western'!AQ76+'Schedule 3D_Income_The Cape'!AQ76</f>
        <v>1671.051677021851</v>
      </c>
      <c r="AR76" s="665">
        <f>'Schedule 3B_Income_Eastern'!AR76+'Schedule 3C_Income_Western'!AR76+'Schedule 3D_Income_The Cape'!AR76</f>
        <v>876.24470257752512</v>
      </c>
      <c r="AS76" s="665">
        <f>'Schedule 3B_Income_Eastern'!AS76+'Schedule 3C_Income_Western'!AS76+'Schedule 3D_Income_The Cape'!AS76</f>
        <v>723.07087908519463</v>
      </c>
      <c r="AT76" s="665">
        <f>'Schedule 3B_Income_Eastern'!AT76+'Schedule 3C_Income_Western'!AT76+'Schedule 3D_Income_The Cape'!AT76</f>
        <v>71.736095359131141</v>
      </c>
      <c r="AU76" s="665">
        <f>'Schedule 3B_Income_Eastern'!AU76+'Schedule 3C_Income_Western'!AU76+'Schedule 3D_Income_The Cape'!AU76</f>
        <v>0</v>
      </c>
      <c r="AV76" s="665">
        <f>'Schedule 3B_Income_Eastern'!AV76+'Schedule 3C_Income_Western'!AV76+'Schedule 3D_Income_The Cape'!AV76</f>
        <v>1671.051677021851</v>
      </c>
      <c r="AW76" s="665">
        <f>'Schedule 3B_Income_Eastern'!AW76+'Schedule 3C_Income_Western'!AW76+'Schedule 3D_Income_The Cape'!AW76</f>
        <v>3342.103354043702</v>
      </c>
      <c r="AX76" s="225">
        <v>47</v>
      </c>
      <c r="AY76" s="665">
        <f>'Schedule 3B_Income_Eastern'!AY76+'Schedule 3C_Income_Western'!AY76+'Schedule 3D_Income_The Cape'!AY76</f>
        <v>12.212263161948494</v>
      </c>
      <c r="AZ76" s="665">
        <f>'Schedule 3B_Income_Eastern'!AZ76+'Schedule 3C_Income_Western'!AZ76+'Schedule 3D_Income_The Cape'!AZ76</f>
        <v>10.364698034009185</v>
      </c>
      <c r="BA76" s="665">
        <f>'Schedule 3B_Income_Eastern'!BA76+'Schedule 3C_Income_Western'!BA76+'Schedule 3D_Income_The Cape'!BA76</f>
        <v>1.0328573100942342</v>
      </c>
      <c r="BB76" s="665">
        <f>'Schedule 3B_Income_Eastern'!BB76+'Schedule 3C_Income_Western'!BB76+'Schedule 3D_Income_The Cape'!BB76</f>
        <v>0</v>
      </c>
      <c r="BC76" s="665">
        <f>'Schedule 3B_Income_Eastern'!BC76+'Schedule 3C_Income_Western'!BC76+'Schedule 3D_Income_The Cape'!BC76</f>
        <v>23.609818506051912</v>
      </c>
      <c r="BD76" s="665">
        <f>'Schedule 3B_Income_Eastern'!BD76+'Schedule 3C_Income_Western'!BD76+'Schedule 3D_Income_The Cape'!BD76</f>
        <v>12.212263161948494</v>
      </c>
      <c r="BE76" s="665">
        <f>'Schedule 3B_Income_Eastern'!BE76+'Schedule 3C_Income_Western'!BE76+'Schedule 3D_Income_The Cape'!BE76</f>
        <v>10.364698034009185</v>
      </c>
      <c r="BF76" s="665">
        <f>'Schedule 3B_Income_Eastern'!BF76+'Schedule 3C_Income_Western'!BF76+'Schedule 3D_Income_The Cape'!BF76</f>
        <v>1.0328573100942342</v>
      </c>
      <c r="BG76" s="665">
        <f>'Schedule 3B_Income_Eastern'!BG76+'Schedule 3C_Income_Western'!BG76+'Schedule 3D_Income_The Cape'!BG76</f>
        <v>0</v>
      </c>
      <c r="BH76" s="665">
        <f>'Schedule 3B_Income_Eastern'!BH76+'Schedule 3C_Income_Western'!BH76+'Schedule 3D_Income_The Cape'!BH76</f>
        <v>23.609818506051912</v>
      </c>
      <c r="BI76" s="665">
        <f>'Schedule 3B_Income_Eastern'!BI76+'Schedule 3C_Income_Western'!BI76+'Schedule 3D_Income_The Cape'!BI76</f>
        <v>47.219637012103824</v>
      </c>
      <c r="BJ76" s="225">
        <v>47</v>
      </c>
      <c r="BK76" s="665">
        <f>'Schedule 3B_Income_Eastern'!BK76+'Schedule 3C_Income_Western'!BK76+'Schedule 3D_Income_The Cape'!BK76</f>
        <v>0</v>
      </c>
      <c r="BL76" s="665">
        <f>'Schedule 3B_Income_Eastern'!BL76+'Schedule 3C_Income_Western'!BL76+'Schedule 3D_Income_The Cape'!BL76</f>
        <v>0</v>
      </c>
      <c r="BM76" s="665">
        <f>'Schedule 3B_Income_Eastern'!BM76+'Schedule 3C_Income_Western'!BM76+'Schedule 3D_Income_The Cape'!BM76</f>
        <v>0</v>
      </c>
      <c r="BN76" s="665">
        <f>'Schedule 3B_Income_Eastern'!BN76+'Schedule 3C_Income_Western'!BN76+'Schedule 3D_Income_The Cape'!BN76</f>
        <v>0</v>
      </c>
      <c r="BO76" s="665">
        <f>'Schedule 3B_Income_Eastern'!BO76+'Schedule 3C_Income_Western'!BO76+'Schedule 3D_Income_The Cape'!BO76</f>
        <v>0</v>
      </c>
      <c r="BP76" s="665">
        <f>'Schedule 3B_Income_Eastern'!BP76+'Schedule 3C_Income_Western'!BP76+'Schedule 3D_Income_The Cape'!BP76</f>
        <v>0</v>
      </c>
      <c r="BQ76" s="665">
        <f>'Schedule 3B_Income_Eastern'!BQ76+'Schedule 3C_Income_Western'!BQ76+'Schedule 3D_Income_The Cape'!BQ76</f>
        <v>0</v>
      </c>
      <c r="BR76" s="665">
        <f>'Schedule 3B_Income_Eastern'!BR76+'Schedule 3C_Income_Western'!BR76+'Schedule 3D_Income_The Cape'!BR76</f>
        <v>0</v>
      </c>
      <c r="BS76" s="665">
        <f>'Schedule 3B_Income_Eastern'!BS76+'Schedule 3C_Income_Western'!BS76+'Schedule 3D_Income_The Cape'!BS76</f>
        <v>0</v>
      </c>
      <c r="BT76" s="665">
        <f>'Schedule 3B_Income_Eastern'!BT76+'Schedule 3C_Income_Western'!BT76+'Schedule 3D_Income_The Cape'!BT76</f>
        <v>0</v>
      </c>
      <c r="BU76" s="665">
        <f>'Schedule 3B_Income_Eastern'!BU76+'Schedule 3C_Income_Western'!BU76+'Schedule 3D_Income_The Cape'!BU76</f>
        <v>0</v>
      </c>
      <c r="BV76" s="225">
        <v>47</v>
      </c>
      <c r="BW76" s="665">
        <f>'Schedule 3B_Income_Eastern'!BW76+'Schedule 3C_Income_Western'!BW76+'Schedule 3D_Income_The Cape'!BW76</f>
        <v>12.52349802408553</v>
      </c>
      <c r="BX76" s="665">
        <f>'Schedule 3B_Income_Eastern'!BX76+'Schedule 3C_Income_Western'!BX76+'Schedule 3D_Income_The Cape'!BX76</f>
        <v>9.916691226464394</v>
      </c>
      <c r="BY76" s="665">
        <f>'Schedule 3B_Income_Eastern'!BY76+'Schedule 3C_Income_Western'!BY76+'Schedule 3D_Income_The Cape'!BY76</f>
        <v>0.97231050226112392</v>
      </c>
      <c r="BZ76" s="665">
        <f>'Schedule 3B_Income_Eastern'!BZ76+'Schedule 3C_Income_Western'!BZ76+'Schedule 3D_Income_The Cape'!BZ76</f>
        <v>0</v>
      </c>
      <c r="CA76" s="665">
        <f>'Schedule 3B_Income_Eastern'!CA76+'Schedule 3C_Income_Western'!CA76+'Schedule 3D_Income_The Cape'!CA76</f>
        <v>23.412499752811048</v>
      </c>
      <c r="CB76" s="665">
        <f>'Schedule 3B_Income_Eastern'!CB76+'Schedule 3C_Income_Western'!CB76+'Schedule 3D_Income_The Cape'!CB76</f>
        <v>12.52349802408553</v>
      </c>
      <c r="CC76" s="665">
        <f>'Schedule 3B_Income_Eastern'!CC76+'Schedule 3C_Income_Western'!CC76+'Schedule 3D_Income_The Cape'!CC76</f>
        <v>9.916691226464394</v>
      </c>
      <c r="CD76" s="665">
        <f>'Schedule 3B_Income_Eastern'!CD76+'Schedule 3C_Income_Western'!CD76+'Schedule 3D_Income_The Cape'!CD76</f>
        <v>0.97231050226112392</v>
      </c>
      <c r="CE76" s="665">
        <f>'Schedule 3B_Income_Eastern'!CE76+'Schedule 3C_Income_Western'!CE76+'Schedule 3D_Income_The Cape'!CE76</f>
        <v>0</v>
      </c>
      <c r="CF76" s="665">
        <f>'Schedule 3B_Income_Eastern'!CF76+'Schedule 3C_Income_Western'!CF76+'Schedule 3D_Income_The Cape'!CF76</f>
        <v>23.412499752811048</v>
      </c>
      <c r="CG76" s="665">
        <f>'Schedule 3B_Income_Eastern'!CG76+'Schedule 3C_Income_Western'!CG76+'Schedule 3D_Income_The Cape'!CG76</f>
        <v>46.824999505622095</v>
      </c>
      <c r="CH76" s="225">
        <v>47</v>
      </c>
      <c r="CI76" s="665">
        <f>'Schedule 3B_Income_Eastern'!CI76+'Schedule 3C_Income_Western'!CI76+'Schedule 3D_Income_The Cape'!CI76</f>
        <v>1416.8892995249998</v>
      </c>
      <c r="CJ76" s="665">
        <f>'Schedule 3B_Income_Eastern'!CJ76+'Schedule 3C_Income_Western'!CJ76+'Schedule 3D_Income_The Cape'!CJ76</f>
        <v>1112.4372280100001</v>
      </c>
      <c r="CK76" s="665">
        <f>'Schedule 3B_Income_Eastern'!CK76+'Schedule 3C_Income_Western'!CK76+'Schedule 3D_Income_The Cape'!CK76</f>
        <v>107.337618365</v>
      </c>
      <c r="CL76" s="665">
        <f>'Schedule 3B_Income_Eastern'!CL76+'Schedule 3C_Income_Western'!CL76+'Schedule 3D_Income_The Cape'!CL76</f>
        <v>0</v>
      </c>
      <c r="CM76" s="424">
        <f t="shared" ref="CM76:CM85" si="36">SUM(CI76:CL76)</f>
        <v>2636.6641458999998</v>
      </c>
      <c r="CN76" s="665">
        <f>'Schedule 3B_Income_Eastern'!CN76+'Schedule 3C_Income_Western'!CN76+'Schedule 3D_Income_The Cape'!CN76</f>
        <v>1416.8892995249998</v>
      </c>
      <c r="CO76" s="665">
        <f>'Schedule 3B_Income_Eastern'!CO76+'Schedule 3C_Income_Western'!CO76+'Schedule 3D_Income_The Cape'!CO76</f>
        <v>1112.4372280100001</v>
      </c>
      <c r="CP76" s="665">
        <f>'Schedule 3B_Income_Eastern'!CP76+'Schedule 3C_Income_Western'!CP76+'Schedule 3D_Income_The Cape'!CP76</f>
        <v>107.337618365</v>
      </c>
      <c r="CQ76" s="665">
        <f>'Schedule 3B_Income_Eastern'!CQ76+'Schedule 3C_Income_Western'!CQ76+'Schedule 3D_Income_The Cape'!CQ76</f>
        <v>0</v>
      </c>
      <c r="CR76" s="424">
        <f t="shared" ref="CR76:CR85" si="37">SUM(CN76:CQ76)</f>
        <v>2636.6641458999998</v>
      </c>
      <c r="CS76" s="665">
        <f>'Schedule 3B_Income_Eastern'!CS76+'Schedule 3C_Income_Western'!CS76+'Schedule 3D_Income_The Cape'!CS76</f>
        <v>2833.7785990499997</v>
      </c>
      <c r="CT76" s="665">
        <f>'Schedule 3B_Income_Eastern'!CT76+'Schedule 3C_Income_Western'!CT76+'Schedule 3D_Income_The Cape'!CT76</f>
        <v>2224.8744560200003</v>
      </c>
      <c r="CU76" s="665">
        <f>'Schedule 3B_Income_Eastern'!CU76+'Schedule 3C_Income_Western'!CU76+'Schedule 3D_Income_The Cape'!CU76</f>
        <v>214.67523672999999</v>
      </c>
      <c r="CV76" s="665">
        <f>'Schedule 3B_Income_Eastern'!CV76+'Schedule 3C_Income_Western'!CV76+'Schedule 3D_Income_The Cape'!CV76</f>
        <v>0</v>
      </c>
      <c r="CW76" s="424">
        <f t="shared" ref="CW76:CW85" si="38">SUM(CS76:CV76)</f>
        <v>5273.3282917999995</v>
      </c>
    </row>
    <row r="77" spans="1:101" ht="15.75" customHeight="1" x14ac:dyDescent="0.2">
      <c r="A77" s="85" t="s">
        <v>1195</v>
      </c>
      <c r="B77" s="225">
        <v>48</v>
      </c>
      <c r="C77" s="665">
        <f>'Schedule 3B_Income_Eastern'!C77+'Schedule 3C_Income_Western'!C77+'Schedule 3D_Income_The Cape'!C77</f>
        <v>0</v>
      </c>
      <c r="D77" s="665">
        <f>'Schedule 3B_Income_Eastern'!D77+'Schedule 3C_Income_Western'!D77+'Schedule 3D_Income_The Cape'!D77</f>
        <v>0</v>
      </c>
      <c r="E77" s="665">
        <f>'Schedule 3B_Income_Eastern'!E77+'Schedule 3C_Income_Western'!E77+'Schedule 3D_Income_The Cape'!E77</f>
        <v>0</v>
      </c>
      <c r="F77" s="665">
        <f>'Schedule 3B_Income_Eastern'!F77+'Schedule 3C_Income_Western'!F77+'Schedule 3D_Income_The Cape'!F77</f>
        <v>0</v>
      </c>
      <c r="G77" s="665">
        <f>'Schedule 3B_Income_Eastern'!G77+'Schedule 3C_Income_Western'!G77+'Schedule 3D_Income_The Cape'!G77</f>
        <v>0</v>
      </c>
      <c r="H77" s="665">
        <f>'Schedule 3B_Income_Eastern'!H77+'Schedule 3C_Income_Western'!H77+'Schedule 3D_Income_The Cape'!H77</f>
        <v>0</v>
      </c>
      <c r="I77" s="665">
        <f>'Schedule 3B_Income_Eastern'!I77+'Schedule 3C_Income_Western'!I77+'Schedule 3D_Income_The Cape'!I77</f>
        <v>0</v>
      </c>
      <c r="J77" s="665">
        <f>'Schedule 3B_Income_Eastern'!J77+'Schedule 3C_Income_Western'!J77+'Schedule 3D_Income_The Cape'!J77</f>
        <v>0</v>
      </c>
      <c r="K77" s="665">
        <f>'Schedule 3B_Income_Eastern'!K77+'Schedule 3C_Income_Western'!K77+'Schedule 3D_Income_The Cape'!K77</f>
        <v>0</v>
      </c>
      <c r="L77" s="665">
        <f>'Schedule 3B_Income_Eastern'!L77+'Schedule 3C_Income_Western'!L77+'Schedule 3D_Income_The Cape'!L77</f>
        <v>0</v>
      </c>
      <c r="M77" s="665">
        <f>'Schedule 3B_Income_Eastern'!M77+'Schedule 3C_Income_Western'!M77+'Schedule 3D_Income_The Cape'!M77</f>
        <v>0</v>
      </c>
      <c r="N77" s="225">
        <v>48</v>
      </c>
      <c r="O77" s="665">
        <f>'Schedule 3B_Income_Eastern'!O77+'Schedule 3C_Income_Western'!O77+'Schedule 3D_Income_The Cape'!O77</f>
        <v>0</v>
      </c>
      <c r="P77" s="665">
        <f>'Schedule 3B_Income_Eastern'!P77+'Schedule 3C_Income_Western'!P77+'Schedule 3D_Income_The Cape'!P77</f>
        <v>0</v>
      </c>
      <c r="Q77" s="665">
        <f>'Schedule 3B_Income_Eastern'!Q77+'Schedule 3C_Income_Western'!Q77+'Schedule 3D_Income_The Cape'!Q77</f>
        <v>0</v>
      </c>
      <c r="R77" s="665">
        <f>'Schedule 3B_Income_Eastern'!R77+'Schedule 3C_Income_Western'!R77+'Schedule 3D_Income_The Cape'!R77</f>
        <v>0</v>
      </c>
      <c r="S77" s="665">
        <f>'Schedule 3B_Income_Eastern'!S77+'Schedule 3C_Income_Western'!S77+'Schedule 3D_Income_The Cape'!S77</f>
        <v>0</v>
      </c>
      <c r="T77" s="665">
        <f>'Schedule 3B_Income_Eastern'!T77+'Schedule 3C_Income_Western'!T77+'Schedule 3D_Income_The Cape'!T77</f>
        <v>0</v>
      </c>
      <c r="U77" s="665">
        <f>'Schedule 3B_Income_Eastern'!U77+'Schedule 3C_Income_Western'!U77+'Schedule 3D_Income_The Cape'!U77</f>
        <v>0</v>
      </c>
      <c r="V77" s="665">
        <f>'Schedule 3B_Income_Eastern'!V77+'Schedule 3C_Income_Western'!V77+'Schedule 3D_Income_The Cape'!V77</f>
        <v>0</v>
      </c>
      <c r="W77" s="665">
        <f>'Schedule 3B_Income_Eastern'!W77+'Schedule 3C_Income_Western'!W77+'Schedule 3D_Income_The Cape'!W77</f>
        <v>0</v>
      </c>
      <c r="X77" s="665">
        <f>'Schedule 3B_Income_Eastern'!X77+'Schedule 3C_Income_Western'!X77+'Schedule 3D_Income_The Cape'!X77</f>
        <v>0</v>
      </c>
      <c r="Y77" s="665">
        <f>'Schedule 3B_Income_Eastern'!Y77+'Schedule 3C_Income_Western'!Y77+'Schedule 3D_Income_The Cape'!Y77</f>
        <v>0</v>
      </c>
      <c r="Z77" s="225">
        <v>48</v>
      </c>
      <c r="AA77" s="665">
        <f>'Schedule 3B_Income_Eastern'!AA77+'Schedule 3C_Income_Western'!AA77+'Schedule 3D_Income_The Cape'!AA77</f>
        <v>0</v>
      </c>
      <c r="AB77" s="665">
        <f>'Schedule 3B_Income_Eastern'!AB77+'Schedule 3C_Income_Western'!AB77+'Schedule 3D_Income_The Cape'!AB77</f>
        <v>0</v>
      </c>
      <c r="AC77" s="665">
        <f>'Schedule 3B_Income_Eastern'!AC77+'Schedule 3C_Income_Western'!AC77+'Schedule 3D_Income_The Cape'!AC77</f>
        <v>0</v>
      </c>
      <c r="AD77" s="665">
        <f>'Schedule 3B_Income_Eastern'!AD77+'Schedule 3C_Income_Western'!AD77+'Schedule 3D_Income_The Cape'!AD77</f>
        <v>0</v>
      </c>
      <c r="AE77" s="665">
        <f>'Schedule 3B_Income_Eastern'!AE77+'Schedule 3C_Income_Western'!AE77+'Schedule 3D_Income_The Cape'!AE77</f>
        <v>0</v>
      </c>
      <c r="AF77" s="665">
        <f>'Schedule 3B_Income_Eastern'!AF77+'Schedule 3C_Income_Western'!AF77+'Schedule 3D_Income_The Cape'!AF77</f>
        <v>0</v>
      </c>
      <c r="AG77" s="665">
        <f>'Schedule 3B_Income_Eastern'!AG77+'Schedule 3C_Income_Western'!AG77+'Schedule 3D_Income_The Cape'!AG77</f>
        <v>0</v>
      </c>
      <c r="AH77" s="665">
        <f>'Schedule 3B_Income_Eastern'!AH77+'Schedule 3C_Income_Western'!AH77+'Schedule 3D_Income_The Cape'!AH77</f>
        <v>0</v>
      </c>
      <c r="AI77" s="665">
        <f>'Schedule 3B_Income_Eastern'!AI77+'Schedule 3C_Income_Western'!AI77+'Schedule 3D_Income_The Cape'!AI77</f>
        <v>0</v>
      </c>
      <c r="AJ77" s="665">
        <f>'Schedule 3B_Income_Eastern'!AJ77+'Schedule 3C_Income_Western'!AJ77+'Schedule 3D_Income_The Cape'!AJ77</f>
        <v>0</v>
      </c>
      <c r="AK77" s="665">
        <f>'Schedule 3B_Income_Eastern'!AK77+'Schedule 3C_Income_Western'!AK77+'Schedule 3D_Income_The Cape'!AK77</f>
        <v>0</v>
      </c>
      <c r="AL77" s="225">
        <v>48</v>
      </c>
      <c r="AM77" s="665">
        <f>'Schedule 3B_Income_Eastern'!AM77+'Schedule 3C_Income_Western'!AM77+'Schedule 3D_Income_The Cape'!AM77</f>
        <v>0</v>
      </c>
      <c r="AN77" s="665">
        <f>'Schedule 3B_Income_Eastern'!AN77+'Schedule 3C_Income_Western'!AN77+'Schedule 3D_Income_The Cape'!AN77</f>
        <v>0</v>
      </c>
      <c r="AO77" s="665">
        <f>'Schedule 3B_Income_Eastern'!AO77+'Schedule 3C_Income_Western'!AO77+'Schedule 3D_Income_The Cape'!AO77</f>
        <v>0</v>
      </c>
      <c r="AP77" s="665">
        <f>'Schedule 3B_Income_Eastern'!AP77+'Schedule 3C_Income_Western'!AP77+'Schedule 3D_Income_The Cape'!AP77</f>
        <v>0</v>
      </c>
      <c r="AQ77" s="665">
        <f>'Schedule 3B_Income_Eastern'!AQ77+'Schedule 3C_Income_Western'!AQ77+'Schedule 3D_Income_The Cape'!AQ77</f>
        <v>0</v>
      </c>
      <c r="AR77" s="665">
        <f>'Schedule 3B_Income_Eastern'!AR77+'Schedule 3C_Income_Western'!AR77+'Schedule 3D_Income_The Cape'!AR77</f>
        <v>0</v>
      </c>
      <c r="AS77" s="665">
        <f>'Schedule 3B_Income_Eastern'!AS77+'Schedule 3C_Income_Western'!AS77+'Schedule 3D_Income_The Cape'!AS77</f>
        <v>0</v>
      </c>
      <c r="AT77" s="665">
        <f>'Schedule 3B_Income_Eastern'!AT77+'Schedule 3C_Income_Western'!AT77+'Schedule 3D_Income_The Cape'!AT77</f>
        <v>0</v>
      </c>
      <c r="AU77" s="665">
        <f>'Schedule 3B_Income_Eastern'!AU77+'Schedule 3C_Income_Western'!AU77+'Schedule 3D_Income_The Cape'!AU77</f>
        <v>0</v>
      </c>
      <c r="AV77" s="665">
        <f>'Schedule 3B_Income_Eastern'!AV77+'Schedule 3C_Income_Western'!AV77+'Schedule 3D_Income_The Cape'!AV77</f>
        <v>0</v>
      </c>
      <c r="AW77" s="665">
        <f>'Schedule 3B_Income_Eastern'!AW77+'Schedule 3C_Income_Western'!AW77+'Schedule 3D_Income_The Cape'!AW77</f>
        <v>0</v>
      </c>
      <c r="AX77" s="225">
        <v>48</v>
      </c>
      <c r="AY77" s="665">
        <f>'Schedule 3B_Income_Eastern'!AY77+'Schedule 3C_Income_Western'!AY77+'Schedule 3D_Income_The Cape'!AY77</f>
        <v>0</v>
      </c>
      <c r="AZ77" s="665">
        <f>'Schedule 3B_Income_Eastern'!AZ77+'Schedule 3C_Income_Western'!AZ77+'Schedule 3D_Income_The Cape'!AZ77</f>
        <v>0</v>
      </c>
      <c r="BA77" s="665">
        <f>'Schedule 3B_Income_Eastern'!BA77+'Schedule 3C_Income_Western'!BA77+'Schedule 3D_Income_The Cape'!BA77</f>
        <v>0</v>
      </c>
      <c r="BB77" s="665">
        <f>'Schedule 3B_Income_Eastern'!BB77+'Schedule 3C_Income_Western'!BB77+'Schedule 3D_Income_The Cape'!BB77</f>
        <v>0</v>
      </c>
      <c r="BC77" s="665">
        <f>'Schedule 3B_Income_Eastern'!BC77+'Schedule 3C_Income_Western'!BC77+'Schedule 3D_Income_The Cape'!BC77</f>
        <v>0</v>
      </c>
      <c r="BD77" s="665">
        <f>'Schedule 3B_Income_Eastern'!BD77+'Schedule 3C_Income_Western'!BD77+'Schedule 3D_Income_The Cape'!BD77</f>
        <v>0</v>
      </c>
      <c r="BE77" s="665">
        <f>'Schedule 3B_Income_Eastern'!BE77+'Schedule 3C_Income_Western'!BE77+'Schedule 3D_Income_The Cape'!BE77</f>
        <v>0</v>
      </c>
      <c r="BF77" s="665">
        <f>'Schedule 3B_Income_Eastern'!BF77+'Schedule 3C_Income_Western'!BF77+'Schedule 3D_Income_The Cape'!BF77</f>
        <v>0</v>
      </c>
      <c r="BG77" s="665">
        <f>'Schedule 3B_Income_Eastern'!BG77+'Schedule 3C_Income_Western'!BG77+'Schedule 3D_Income_The Cape'!BG77</f>
        <v>0</v>
      </c>
      <c r="BH77" s="665">
        <f>'Schedule 3B_Income_Eastern'!BH77+'Schedule 3C_Income_Western'!BH77+'Schedule 3D_Income_The Cape'!BH77</f>
        <v>0</v>
      </c>
      <c r="BI77" s="665">
        <f>'Schedule 3B_Income_Eastern'!BI77+'Schedule 3C_Income_Western'!BI77+'Schedule 3D_Income_The Cape'!BI77</f>
        <v>0</v>
      </c>
      <c r="BJ77" s="225">
        <v>48</v>
      </c>
      <c r="BK77" s="665">
        <f>'Schedule 3B_Income_Eastern'!BK77+'Schedule 3C_Income_Western'!BK77+'Schedule 3D_Income_The Cape'!BK77</f>
        <v>0</v>
      </c>
      <c r="BL77" s="665">
        <f>'Schedule 3B_Income_Eastern'!BL77+'Schedule 3C_Income_Western'!BL77+'Schedule 3D_Income_The Cape'!BL77</f>
        <v>0</v>
      </c>
      <c r="BM77" s="665">
        <f>'Schedule 3B_Income_Eastern'!BM77+'Schedule 3C_Income_Western'!BM77+'Schedule 3D_Income_The Cape'!BM77</f>
        <v>0</v>
      </c>
      <c r="BN77" s="665">
        <f>'Schedule 3B_Income_Eastern'!BN77+'Schedule 3C_Income_Western'!BN77+'Schedule 3D_Income_The Cape'!BN77</f>
        <v>0</v>
      </c>
      <c r="BO77" s="665">
        <f>'Schedule 3B_Income_Eastern'!BO77+'Schedule 3C_Income_Western'!BO77+'Schedule 3D_Income_The Cape'!BO77</f>
        <v>0</v>
      </c>
      <c r="BP77" s="665">
        <f>'Schedule 3B_Income_Eastern'!BP77+'Schedule 3C_Income_Western'!BP77+'Schedule 3D_Income_The Cape'!BP77</f>
        <v>0</v>
      </c>
      <c r="BQ77" s="665">
        <f>'Schedule 3B_Income_Eastern'!BQ77+'Schedule 3C_Income_Western'!BQ77+'Schedule 3D_Income_The Cape'!BQ77</f>
        <v>0</v>
      </c>
      <c r="BR77" s="665">
        <f>'Schedule 3B_Income_Eastern'!BR77+'Schedule 3C_Income_Western'!BR77+'Schedule 3D_Income_The Cape'!BR77</f>
        <v>0</v>
      </c>
      <c r="BS77" s="665">
        <f>'Schedule 3B_Income_Eastern'!BS77+'Schedule 3C_Income_Western'!BS77+'Schedule 3D_Income_The Cape'!BS77</f>
        <v>0</v>
      </c>
      <c r="BT77" s="665">
        <f>'Schedule 3B_Income_Eastern'!BT77+'Schedule 3C_Income_Western'!BT77+'Schedule 3D_Income_The Cape'!BT77</f>
        <v>0</v>
      </c>
      <c r="BU77" s="665">
        <f>'Schedule 3B_Income_Eastern'!BU77+'Schedule 3C_Income_Western'!BU77+'Schedule 3D_Income_The Cape'!BU77</f>
        <v>0</v>
      </c>
      <c r="BV77" s="225">
        <v>48</v>
      </c>
      <c r="BW77" s="665">
        <f>'Schedule 3B_Income_Eastern'!BW77+'Schedule 3C_Income_Western'!BW77+'Schedule 3D_Income_The Cape'!BW77</f>
        <v>0</v>
      </c>
      <c r="BX77" s="665">
        <f>'Schedule 3B_Income_Eastern'!BX77+'Schedule 3C_Income_Western'!BX77+'Schedule 3D_Income_The Cape'!BX77</f>
        <v>0</v>
      </c>
      <c r="BY77" s="665">
        <f>'Schedule 3B_Income_Eastern'!BY77+'Schedule 3C_Income_Western'!BY77+'Schedule 3D_Income_The Cape'!BY77</f>
        <v>0</v>
      </c>
      <c r="BZ77" s="665">
        <f>'Schedule 3B_Income_Eastern'!BZ77+'Schedule 3C_Income_Western'!BZ77+'Schedule 3D_Income_The Cape'!BZ77</f>
        <v>0</v>
      </c>
      <c r="CA77" s="665">
        <f>'Schedule 3B_Income_Eastern'!CA77+'Schedule 3C_Income_Western'!CA77+'Schedule 3D_Income_The Cape'!CA77</f>
        <v>0</v>
      </c>
      <c r="CB77" s="665">
        <f>'Schedule 3B_Income_Eastern'!CB77+'Schedule 3C_Income_Western'!CB77+'Schedule 3D_Income_The Cape'!CB77</f>
        <v>0</v>
      </c>
      <c r="CC77" s="665">
        <f>'Schedule 3B_Income_Eastern'!CC77+'Schedule 3C_Income_Western'!CC77+'Schedule 3D_Income_The Cape'!CC77</f>
        <v>0</v>
      </c>
      <c r="CD77" s="665">
        <f>'Schedule 3B_Income_Eastern'!CD77+'Schedule 3C_Income_Western'!CD77+'Schedule 3D_Income_The Cape'!CD77</f>
        <v>0</v>
      </c>
      <c r="CE77" s="665">
        <f>'Schedule 3B_Income_Eastern'!CE77+'Schedule 3C_Income_Western'!CE77+'Schedule 3D_Income_The Cape'!CE77</f>
        <v>0</v>
      </c>
      <c r="CF77" s="665">
        <f>'Schedule 3B_Income_Eastern'!CF77+'Schedule 3C_Income_Western'!CF77+'Schedule 3D_Income_The Cape'!CF77</f>
        <v>0</v>
      </c>
      <c r="CG77" s="665">
        <f>'Schedule 3B_Income_Eastern'!CG77+'Schedule 3C_Income_Western'!CG77+'Schedule 3D_Income_The Cape'!CG77</f>
        <v>0</v>
      </c>
      <c r="CH77" s="225">
        <v>48</v>
      </c>
      <c r="CI77" s="665">
        <f>'Schedule 3B_Income_Eastern'!CI77+'Schedule 3C_Income_Western'!CI77+'Schedule 3D_Income_The Cape'!CI77</f>
        <v>0</v>
      </c>
      <c r="CJ77" s="665">
        <f>'Schedule 3B_Income_Eastern'!CJ77+'Schedule 3C_Income_Western'!CJ77+'Schedule 3D_Income_The Cape'!CJ77</f>
        <v>0</v>
      </c>
      <c r="CK77" s="665">
        <f>'Schedule 3B_Income_Eastern'!CK77+'Schedule 3C_Income_Western'!CK77+'Schedule 3D_Income_The Cape'!CK77</f>
        <v>0</v>
      </c>
      <c r="CL77" s="665">
        <f>'Schedule 3B_Income_Eastern'!CL77+'Schedule 3C_Income_Western'!CL77+'Schedule 3D_Income_The Cape'!CL77</f>
        <v>0</v>
      </c>
      <c r="CM77" s="424">
        <f t="shared" si="36"/>
        <v>0</v>
      </c>
      <c r="CN77" s="665">
        <f>'Schedule 3B_Income_Eastern'!CN77+'Schedule 3C_Income_Western'!CN77+'Schedule 3D_Income_The Cape'!CN77</f>
        <v>0</v>
      </c>
      <c r="CO77" s="665">
        <f>'Schedule 3B_Income_Eastern'!CO77+'Schedule 3C_Income_Western'!CO77+'Schedule 3D_Income_The Cape'!CO77</f>
        <v>0</v>
      </c>
      <c r="CP77" s="665">
        <f>'Schedule 3B_Income_Eastern'!CP77+'Schedule 3C_Income_Western'!CP77+'Schedule 3D_Income_The Cape'!CP77</f>
        <v>0</v>
      </c>
      <c r="CQ77" s="665">
        <f>'Schedule 3B_Income_Eastern'!CQ77+'Schedule 3C_Income_Western'!CQ77+'Schedule 3D_Income_The Cape'!CQ77</f>
        <v>0</v>
      </c>
      <c r="CR77" s="424">
        <f t="shared" si="37"/>
        <v>0</v>
      </c>
      <c r="CS77" s="665">
        <f>'Schedule 3B_Income_Eastern'!CS77+'Schedule 3C_Income_Western'!CS77+'Schedule 3D_Income_The Cape'!CS77</f>
        <v>0</v>
      </c>
      <c r="CT77" s="665">
        <f>'Schedule 3B_Income_Eastern'!CT77+'Schedule 3C_Income_Western'!CT77+'Schedule 3D_Income_The Cape'!CT77</f>
        <v>0</v>
      </c>
      <c r="CU77" s="665">
        <f>'Schedule 3B_Income_Eastern'!CU77+'Schedule 3C_Income_Western'!CU77+'Schedule 3D_Income_The Cape'!CU77</f>
        <v>0</v>
      </c>
      <c r="CV77" s="665">
        <f>'Schedule 3B_Income_Eastern'!CV77+'Schedule 3C_Income_Western'!CV77+'Schedule 3D_Income_The Cape'!CV77</f>
        <v>0</v>
      </c>
      <c r="CW77" s="424">
        <f t="shared" si="38"/>
        <v>0</v>
      </c>
    </row>
    <row r="78" spans="1:101" ht="15.75" customHeight="1" x14ac:dyDescent="0.2">
      <c r="A78" s="85" t="s">
        <v>280</v>
      </c>
      <c r="B78" s="225">
        <v>49</v>
      </c>
      <c r="C78" s="665">
        <f>'Schedule 3B_Income_Eastern'!C78+'Schedule 3C_Income_Western'!C78+'Schedule 3D_Income_The Cape'!C78</f>
        <v>181255.03485409537</v>
      </c>
      <c r="D78" s="665">
        <f>'Schedule 3B_Income_Eastern'!D78+'Schedule 3C_Income_Western'!D78+'Schedule 3D_Income_The Cape'!D78</f>
        <v>153875.06193800375</v>
      </c>
      <c r="E78" s="665">
        <f>'Schedule 3B_Income_Eastern'!E78+'Schedule 3C_Income_Western'!E78+'Schedule 3D_Income_The Cape'!E78</f>
        <v>149827.69202458818</v>
      </c>
      <c r="F78" s="665">
        <f>'Schedule 3B_Income_Eastern'!F78+'Schedule 3C_Income_Western'!F78+'Schedule 3D_Income_The Cape'!F78</f>
        <v>0</v>
      </c>
      <c r="G78" s="665">
        <f>'Schedule 3B_Income_Eastern'!G78+'Schedule 3C_Income_Western'!G78+'Schedule 3D_Income_The Cape'!G78</f>
        <v>484957.7888166873</v>
      </c>
      <c r="H78" s="665">
        <f>'Schedule 3B_Income_Eastern'!H78+'Schedule 3C_Income_Western'!H78+'Schedule 3D_Income_The Cape'!H78</f>
        <v>181255.03485409537</v>
      </c>
      <c r="I78" s="665">
        <f>'Schedule 3B_Income_Eastern'!I78+'Schedule 3C_Income_Western'!I78+'Schedule 3D_Income_The Cape'!I78</f>
        <v>153875.06193800375</v>
      </c>
      <c r="J78" s="665">
        <f>'Schedule 3B_Income_Eastern'!J78+'Schedule 3C_Income_Western'!J78+'Schedule 3D_Income_The Cape'!J78</f>
        <v>149827.69202458818</v>
      </c>
      <c r="K78" s="665">
        <f>'Schedule 3B_Income_Eastern'!K78+'Schedule 3C_Income_Western'!K78+'Schedule 3D_Income_The Cape'!K78</f>
        <v>0</v>
      </c>
      <c r="L78" s="665">
        <f>'Schedule 3B_Income_Eastern'!L78+'Schedule 3C_Income_Western'!L78+'Schedule 3D_Income_The Cape'!L78</f>
        <v>484957.7888166873</v>
      </c>
      <c r="M78" s="665">
        <f>'Schedule 3B_Income_Eastern'!M78+'Schedule 3C_Income_Western'!M78+'Schedule 3D_Income_The Cape'!M78</f>
        <v>969915.5776333746</v>
      </c>
      <c r="N78" s="225">
        <v>49</v>
      </c>
      <c r="O78" s="665">
        <f>'Schedule 3B_Income_Eastern'!O78+'Schedule 3C_Income_Western'!O78+'Schedule 3D_Income_The Cape'!O78</f>
        <v>203675.87392743592</v>
      </c>
      <c r="P78" s="665">
        <f>'Schedule 3B_Income_Eastern'!P78+'Schedule 3C_Income_Western'!P78+'Schedule 3D_Income_The Cape'!P78</f>
        <v>200098.05213372473</v>
      </c>
      <c r="Q78" s="665">
        <f>'Schedule 3B_Income_Eastern'!Q78+'Schedule 3C_Income_Western'!Q78+'Schedule 3D_Income_The Cape'!Q78</f>
        <v>204367.53657655971</v>
      </c>
      <c r="R78" s="665">
        <f>'Schedule 3B_Income_Eastern'!R78+'Schedule 3C_Income_Western'!R78+'Schedule 3D_Income_The Cape'!R78</f>
        <v>0</v>
      </c>
      <c r="S78" s="665">
        <f>'Schedule 3B_Income_Eastern'!S78+'Schedule 3C_Income_Western'!S78+'Schedule 3D_Income_The Cape'!S78</f>
        <v>608141.4626377204</v>
      </c>
      <c r="T78" s="665">
        <f>'Schedule 3B_Income_Eastern'!T78+'Schedule 3C_Income_Western'!T78+'Schedule 3D_Income_The Cape'!T78</f>
        <v>203675.87392743592</v>
      </c>
      <c r="U78" s="665">
        <f>'Schedule 3B_Income_Eastern'!U78+'Schedule 3C_Income_Western'!U78+'Schedule 3D_Income_The Cape'!U78</f>
        <v>200098.05213372473</v>
      </c>
      <c r="V78" s="665">
        <f>'Schedule 3B_Income_Eastern'!V78+'Schedule 3C_Income_Western'!V78+'Schedule 3D_Income_The Cape'!V78</f>
        <v>204367.53657655971</v>
      </c>
      <c r="W78" s="665">
        <f>'Schedule 3B_Income_Eastern'!W78+'Schedule 3C_Income_Western'!W78+'Schedule 3D_Income_The Cape'!W78</f>
        <v>0</v>
      </c>
      <c r="X78" s="665">
        <f>'Schedule 3B_Income_Eastern'!X78+'Schedule 3C_Income_Western'!X78+'Schedule 3D_Income_The Cape'!X78</f>
        <v>608141.4626377204</v>
      </c>
      <c r="Y78" s="665">
        <f>'Schedule 3B_Income_Eastern'!Y78+'Schedule 3C_Income_Western'!Y78+'Schedule 3D_Income_The Cape'!Y78</f>
        <v>1216282.9252754408</v>
      </c>
      <c r="Z78" s="225">
        <v>49</v>
      </c>
      <c r="AA78" s="665">
        <f>'Schedule 3B_Income_Eastern'!AA78+'Schedule 3C_Income_Western'!AA78+'Schedule 3D_Income_The Cape'!AA78</f>
        <v>31097.560377842288</v>
      </c>
      <c r="AB78" s="665">
        <f>'Schedule 3B_Income_Eastern'!AB78+'Schedule 3C_Income_Western'!AB78+'Schedule 3D_Income_The Cape'!AB78</f>
        <v>30046.833365166116</v>
      </c>
      <c r="AC78" s="665">
        <f>'Schedule 3B_Income_Eastern'!AC78+'Schedule 3C_Income_Western'!AC78+'Schedule 3D_Income_The Cape'!AC78</f>
        <v>31853.561037732259</v>
      </c>
      <c r="AD78" s="665">
        <f>'Schedule 3B_Income_Eastern'!AD78+'Schedule 3C_Income_Western'!AD78+'Schedule 3D_Income_The Cape'!AD78</f>
        <v>0</v>
      </c>
      <c r="AE78" s="665">
        <f>'Schedule 3B_Income_Eastern'!AE78+'Schedule 3C_Income_Western'!AE78+'Schedule 3D_Income_The Cape'!AE78</f>
        <v>92997.954780740663</v>
      </c>
      <c r="AF78" s="665">
        <f>'Schedule 3B_Income_Eastern'!AF78+'Schedule 3C_Income_Western'!AF78+'Schedule 3D_Income_The Cape'!AF78</f>
        <v>31097.560377842288</v>
      </c>
      <c r="AG78" s="665">
        <f>'Schedule 3B_Income_Eastern'!AG78+'Schedule 3C_Income_Western'!AG78+'Schedule 3D_Income_The Cape'!AG78</f>
        <v>30046.833365166116</v>
      </c>
      <c r="AH78" s="665">
        <f>'Schedule 3B_Income_Eastern'!AH78+'Schedule 3C_Income_Western'!AH78+'Schedule 3D_Income_The Cape'!AH78</f>
        <v>31853.561037732259</v>
      </c>
      <c r="AI78" s="665">
        <f>'Schedule 3B_Income_Eastern'!AI78+'Schedule 3C_Income_Western'!AI78+'Schedule 3D_Income_The Cape'!AI78</f>
        <v>0</v>
      </c>
      <c r="AJ78" s="665">
        <f>'Schedule 3B_Income_Eastern'!AJ78+'Schedule 3C_Income_Western'!AJ78+'Schedule 3D_Income_The Cape'!AJ78</f>
        <v>92997.954780740663</v>
      </c>
      <c r="AK78" s="665">
        <f>'Schedule 3B_Income_Eastern'!AK78+'Schedule 3C_Income_Western'!AK78+'Schedule 3D_Income_The Cape'!AK78</f>
        <v>185995.90956148133</v>
      </c>
      <c r="AL78" s="225">
        <v>49</v>
      </c>
      <c r="AM78" s="665">
        <f>'Schedule 3B_Income_Eastern'!AM78+'Schedule 3C_Income_Western'!AM78+'Schedule 3D_Income_The Cape'!AM78</f>
        <v>706603.02160613739</v>
      </c>
      <c r="AN78" s="665">
        <f>'Schedule 3B_Income_Eastern'!AN78+'Schedule 3C_Income_Western'!AN78+'Schedule 3D_Income_The Cape'!AN78</f>
        <v>752329.87340361625</v>
      </c>
      <c r="AO78" s="665">
        <f>'Schedule 3B_Income_Eastern'!AO78+'Schedule 3C_Income_Western'!AO78+'Schedule 3D_Income_The Cape'!AO78</f>
        <v>824304.67910277168</v>
      </c>
      <c r="AP78" s="665">
        <f>'Schedule 3B_Income_Eastern'!AP78+'Schedule 3C_Income_Western'!AP78+'Schedule 3D_Income_The Cape'!AP78</f>
        <v>0</v>
      </c>
      <c r="AQ78" s="665">
        <f>'Schedule 3B_Income_Eastern'!AQ78+'Schedule 3C_Income_Western'!AQ78+'Schedule 3D_Income_The Cape'!AQ78</f>
        <v>2283237.5741125257</v>
      </c>
      <c r="AR78" s="665">
        <f>'Schedule 3B_Income_Eastern'!AR78+'Schedule 3C_Income_Western'!AR78+'Schedule 3D_Income_The Cape'!AR78</f>
        <v>706603.02160613739</v>
      </c>
      <c r="AS78" s="665">
        <f>'Schedule 3B_Income_Eastern'!AS78+'Schedule 3C_Income_Western'!AS78+'Schedule 3D_Income_The Cape'!AS78</f>
        <v>752329.87340361625</v>
      </c>
      <c r="AT78" s="665">
        <f>'Schedule 3B_Income_Eastern'!AT78+'Schedule 3C_Income_Western'!AT78+'Schedule 3D_Income_The Cape'!AT78</f>
        <v>824304.67910277168</v>
      </c>
      <c r="AU78" s="665">
        <f>'Schedule 3B_Income_Eastern'!AU78+'Schedule 3C_Income_Western'!AU78+'Schedule 3D_Income_The Cape'!AU78</f>
        <v>0</v>
      </c>
      <c r="AV78" s="665">
        <f>'Schedule 3B_Income_Eastern'!AV78+'Schedule 3C_Income_Western'!AV78+'Schedule 3D_Income_The Cape'!AV78</f>
        <v>2283237.5741125257</v>
      </c>
      <c r="AW78" s="665">
        <f>'Schedule 3B_Income_Eastern'!AW78+'Schedule 3C_Income_Western'!AW78+'Schedule 3D_Income_The Cape'!AW78</f>
        <v>4566475.1482250514</v>
      </c>
      <c r="AX78" s="225">
        <v>49</v>
      </c>
      <c r="AY78" s="665">
        <f>'Schedule 3B_Income_Eastern'!AY78+'Schedule 3C_Income_Western'!AY78+'Schedule 3D_Income_The Cape'!AY78</f>
        <v>9847.9591665419084</v>
      </c>
      <c r="AZ78" s="665">
        <f>'Schedule 3B_Income_Eastern'!AZ78+'Schedule 3C_Income_Western'!AZ78+'Schedule 3D_Income_The Cape'!AZ78</f>
        <v>10784.104553703226</v>
      </c>
      <c r="BA78" s="665">
        <f>'Schedule 3B_Income_Eastern'!BA78+'Schedule 3C_Income_Western'!BA78+'Schedule 3D_Income_The Cape'!BA78</f>
        <v>11868.350365236431</v>
      </c>
      <c r="BB78" s="665">
        <f>'Schedule 3B_Income_Eastern'!BB78+'Schedule 3C_Income_Western'!BB78+'Schedule 3D_Income_The Cape'!BB78</f>
        <v>0</v>
      </c>
      <c r="BC78" s="665">
        <f>'Schedule 3B_Income_Eastern'!BC78+'Schedule 3C_Income_Western'!BC78+'Schedule 3D_Income_The Cape'!BC78</f>
        <v>32500.414085481571</v>
      </c>
      <c r="BD78" s="665">
        <f>'Schedule 3B_Income_Eastern'!BD78+'Schedule 3C_Income_Western'!BD78+'Schedule 3D_Income_The Cape'!BD78</f>
        <v>9847.9591665419084</v>
      </c>
      <c r="BE78" s="665">
        <f>'Schedule 3B_Income_Eastern'!BE78+'Schedule 3C_Income_Western'!BE78+'Schedule 3D_Income_The Cape'!BE78</f>
        <v>10784.104553703226</v>
      </c>
      <c r="BF78" s="665">
        <f>'Schedule 3B_Income_Eastern'!BF78+'Schedule 3C_Income_Western'!BF78+'Schedule 3D_Income_The Cape'!BF78</f>
        <v>11868.350365236431</v>
      </c>
      <c r="BG78" s="665">
        <f>'Schedule 3B_Income_Eastern'!BG78+'Schedule 3C_Income_Western'!BG78+'Schedule 3D_Income_The Cape'!BG78</f>
        <v>0</v>
      </c>
      <c r="BH78" s="665">
        <f>'Schedule 3B_Income_Eastern'!BH78+'Schedule 3C_Income_Western'!BH78+'Schedule 3D_Income_The Cape'!BH78</f>
        <v>32500.414085481571</v>
      </c>
      <c r="BI78" s="665">
        <f>'Schedule 3B_Income_Eastern'!BI78+'Schedule 3C_Income_Western'!BI78+'Schedule 3D_Income_The Cape'!BI78</f>
        <v>65000.828170963141</v>
      </c>
      <c r="BJ78" s="225">
        <v>49</v>
      </c>
      <c r="BK78" s="665">
        <f>'Schedule 3B_Income_Eastern'!BK78+'Schedule 3C_Income_Western'!BK78+'Schedule 3D_Income_The Cape'!BK78</f>
        <v>0</v>
      </c>
      <c r="BL78" s="665">
        <f>'Schedule 3B_Income_Eastern'!BL78+'Schedule 3C_Income_Western'!BL78+'Schedule 3D_Income_The Cape'!BL78</f>
        <v>0</v>
      </c>
      <c r="BM78" s="665">
        <f>'Schedule 3B_Income_Eastern'!BM78+'Schedule 3C_Income_Western'!BM78+'Schedule 3D_Income_The Cape'!BM78</f>
        <v>0</v>
      </c>
      <c r="BN78" s="665">
        <f>'Schedule 3B_Income_Eastern'!BN78+'Schedule 3C_Income_Western'!BN78+'Schedule 3D_Income_The Cape'!BN78</f>
        <v>0</v>
      </c>
      <c r="BO78" s="665">
        <f>'Schedule 3B_Income_Eastern'!BO78+'Schedule 3C_Income_Western'!BO78+'Schedule 3D_Income_The Cape'!BO78</f>
        <v>0</v>
      </c>
      <c r="BP78" s="665">
        <f>'Schedule 3B_Income_Eastern'!BP78+'Schedule 3C_Income_Western'!BP78+'Schedule 3D_Income_The Cape'!BP78</f>
        <v>0</v>
      </c>
      <c r="BQ78" s="665">
        <f>'Schedule 3B_Income_Eastern'!BQ78+'Schedule 3C_Income_Western'!BQ78+'Schedule 3D_Income_The Cape'!BQ78</f>
        <v>0</v>
      </c>
      <c r="BR78" s="665">
        <f>'Schedule 3B_Income_Eastern'!BR78+'Schedule 3C_Income_Western'!BR78+'Schedule 3D_Income_The Cape'!BR78</f>
        <v>0</v>
      </c>
      <c r="BS78" s="665">
        <f>'Schedule 3B_Income_Eastern'!BS78+'Schedule 3C_Income_Western'!BS78+'Schedule 3D_Income_The Cape'!BS78</f>
        <v>0</v>
      </c>
      <c r="BT78" s="665">
        <f>'Schedule 3B_Income_Eastern'!BT78+'Schedule 3C_Income_Western'!BT78+'Schedule 3D_Income_The Cape'!BT78</f>
        <v>0</v>
      </c>
      <c r="BU78" s="665">
        <f>'Schedule 3B_Income_Eastern'!BU78+'Schedule 3C_Income_Western'!BU78+'Schedule 3D_Income_The Cape'!BU78</f>
        <v>0</v>
      </c>
      <c r="BV78" s="225">
        <v>49</v>
      </c>
      <c r="BW78" s="665">
        <f>'Schedule 3B_Income_Eastern'!BW78+'Schedule 3C_Income_Western'!BW78+'Schedule 3D_Income_The Cape'!BW78</f>
        <v>10098.938708407661</v>
      </c>
      <c r="BX78" s="665">
        <f>'Schedule 3B_Income_Eastern'!BX78+'Schedule 3C_Income_Western'!BX78+'Schedule 3D_Income_The Cape'!BX78</f>
        <v>10317.969193321196</v>
      </c>
      <c r="BY78" s="665">
        <f>'Schedule 3B_Income_Eastern'!BY78+'Schedule 3C_Income_Western'!BY78+'Schedule 3D_Income_The Cape'!BY78</f>
        <v>11172.619481757054</v>
      </c>
      <c r="BZ78" s="665">
        <f>'Schedule 3B_Income_Eastern'!BZ78+'Schedule 3C_Income_Western'!BZ78+'Schedule 3D_Income_The Cape'!BZ78</f>
        <v>0</v>
      </c>
      <c r="CA78" s="665">
        <f>'Schedule 3B_Income_Eastern'!CA78+'Schedule 3C_Income_Western'!CA78+'Schedule 3D_Income_The Cape'!CA78</f>
        <v>31589.527383485911</v>
      </c>
      <c r="CB78" s="665">
        <f>'Schedule 3B_Income_Eastern'!CB78+'Schedule 3C_Income_Western'!CB78+'Schedule 3D_Income_The Cape'!CB78</f>
        <v>10098.938708407661</v>
      </c>
      <c r="CC78" s="665">
        <f>'Schedule 3B_Income_Eastern'!CC78+'Schedule 3C_Income_Western'!CC78+'Schedule 3D_Income_The Cape'!CC78</f>
        <v>10317.969193321196</v>
      </c>
      <c r="CD78" s="665">
        <f>'Schedule 3B_Income_Eastern'!CD78+'Schedule 3C_Income_Western'!CD78+'Schedule 3D_Income_The Cape'!CD78</f>
        <v>11172.619481757054</v>
      </c>
      <c r="CE78" s="665">
        <f>'Schedule 3B_Income_Eastern'!CE78+'Schedule 3C_Income_Western'!CE78+'Schedule 3D_Income_The Cape'!CE78</f>
        <v>0</v>
      </c>
      <c r="CF78" s="665">
        <f>'Schedule 3B_Income_Eastern'!CF78+'Schedule 3C_Income_Western'!CF78+'Schedule 3D_Income_The Cape'!CF78</f>
        <v>31589.527383485911</v>
      </c>
      <c r="CG78" s="665">
        <f>'Schedule 3B_Income_Eastern'!CG78+'Schedule 3C_Income_Western'!CG78+'Schedule 3D_Income_The Cape'!CG78</f>
        <v>63179.054766971822</v>
      </c>
      <c r="CH78" s="225">
        <v>49</v>
      </c>
      <c r="CI78" s="665">
        <f>'Schedule 3B_Income_Eastern'!CI78+'Schedule 3C_Income_Western'!CI78+'Schedule 3D_Income_The Cape'!CI78</f>
        <v>1142578.3886404606</v>
      </c>
      <c r="CJ78" s="665">
        <f>'Schedule 3B_Income_Eastern'!CJ78+'Schedule 3C_Income_Western'!CJ78+'Schedule 3D_Income_The Cape'!CJ78</f>
        <v>1157451.8945875354</v>
      </c>
      <c r="CK78" s="665">
        <f>'Schedule 3B_Income_Eastern'!CK78+'Schedule 3C_Income_Western'!CK78+'Schedule 3D_Income_The Cape'!CK78</f>
        <v>1233394.4385886453</v>
      </c>
      <c r="CL78" s="665">
        <f>'Schedule 3B_Income_Eastern'!CL78+'Schedule 3C_Income_Western'!CL78+'Schedule 3D_Income_The Cape'!CL78</f>
        <v>0</v>
      </c>
      <c r="CM78" s="424">
        <f t="shared" si="36"/>
        <v>3533424.7218166413</v>
      </c>
      <c r="CN78" s="665">
        <f>'Schedule 3B_Income_Eastern'!CN78+'Schedule 3C_Income_Western'!CN78+'Schedule 3D_Income_The Cape'!CN78</f>
        <v>1142578.3886404606</v>
      </c>
      <c r="CO78" s="665">
        <f>'Schedule 3B_Income_Eastern'!CO78+'Schedule 3C_Income_Western'!CO78+'Schedule 3D_Income_The Cape'!CO78</f>
        <v>1157451.8945875354</v>
      </c>
      <c r="CP78" s="665">
        <f>'Schedule 3B_Income_Eastern'!CP78+'Schedule 3C_Income_Western'!CP78+'Schedule 3D_Income_The Cape'!CP78</f>
        <v>1233394.4385886453</v>
      </c>
      <c r="CQ78" s="665">
        <f>'Schedule 3B_Income_Eastern'!CQ78+'Schedule 3C_Income_Western'!CQ78+'Schedule 3D_Income_The Cape'!CQ78</f>
        <v>0</v>
      </c>
      <c r="CR78" s="424">
        <f t="shared" si="37"/>
        <v>3533424.7218166413</v>
      </c>
      <c r="CS78" s="665">
        <f>'Schedule 3B_Income_Eastern'!CS78+'Schedule 3C_Income_Western'!CS78+'Schedule 3D_Income_The Cape'!CS78</f>
        <v>2285156.7772809211</v>
      </c>
      <c r="CT78" s="665">
        <f>'Schedule 3B_Income_Eastern'!CT78+'Schedule 3C_Income_Western'!CT78+'Schedule 3D_Income_The Cape'!CT78</f>
        <v>2314903.7891750708</v>
      </c>
      <c r="CU78" s="665">
        <f>'Schedule 3B_Income_Eastern'!CU78+'Schedule 3C_Income_Western'!CU78+'Schedule 3D_Income_The Cape'!CU78</f>
        <v>2466788.8771772906</v>
      </c>
      <c r="CV78" s="665">
        <f>'Schedule 3B_Income_Eastern'!CV78+'Schedule 3C_Income_Western'!CV78+'Schedule 3D_Income_The Cape'!CV78</f>
        <v>0</v>
      </c>
      <c r="CW78" s="424">
        <f t="shared" si="38"/>
        <v>7066849.4436332826</v>
      </c>
    </row>
    <row r="79" spans="1:101" ht="15.75" customHeight="1" x14ac:dyDescent="0.2">
      <c r="A79" s="85" t="s">
        <v>134</v>
      </c>
      <c r="B79" s="225">
        <v>50</v>
      </c>
      <c r="C79" s="665">
        <f>'Schedule 3B_Income_Eastern'!C79+'Schedule 3C_Income_Western'!C79+'Schedule 3D_Income_The Cape'!C79</f>
        <v>0</v>
      </c>
      <c r="D79" s="665">
        <f>'Schedule 3B_Income_Eastern'!D79+'Schedule 3C_Income_Western'!D79+'Schedule 3D_Income_The Cape'!D79</f>
        <v>0</v>
      </c>
      <c r="E79" s="665">
        <f>'Schedule 3B_Income_Eastern'!E79+'Schedule 3C_Income_Western'!E79+'Schedule 3D_Income_The Cape'!E79</f>
        <v>0</v>
      </c>
      <c r="F79" s="665">
        <f>'Schedule 3B_Income_Eastern'!F79+'Schedule 3C_Income_Western'!F79+'Schedule 3D_Income_The Cape'!F79</f>
        <v>0</v>
      </c>
      <c r="G79" s="665">
        <f>'Schedule 3B_Income_Eastern'!G79+'Schedule 3C_Income_Western'!G79+'Schedule 3D_Income_The Cape'!G79</f>
        <v>0</v>
      </c>
      <c r="H79" s="665">
        <f>'Schedule 3B_Income_Eastern'!H79+'Schedule 3C_Income_Western'!H79+'Schedule 3D_Income_The Cape'!H79</f>
        <v>0</v>
      </c>
      <c r="I79" s="665">
        <f>'Schedule 3B_Income_Eastern'!I79+'Schedule 3C_Income_Western'!I79+'Schedule 3D_Income_The Cape'!I79</f>
        <v>0</v>
      </c>
      <c r="J79" s="665">
        <f>'Schedule 3B_Income_Eastern'!J79+'Schedule 3C_Income_Western'!J79+'Schedule 3D_Income_The Cape'!J79</f>
        <v>0</v>
      </c>
      <c r="K79" s="665">
        <f>'Schedule 3B_Income_Eastern'!K79+'Schedule 3C_Income_Western'!K79+'Schedule 3D_Income_The Cape'!K79</f>
        <v>0</v>
      </c>
      <c r="L79" s="665">
        <f>'Schedule 3B_Income_Eastern'!L79+'Schedule 3C_Income_Western'!L79+'Schedule 3D_Income_The Cape'!L79</f>
        <v>0</v>
      </c>
      <c r="M79" s="665">
        <f>'Schedule 3B_Income_Eastern'!M79+'Schedule 3C_Income_Western'!M79+'Schedule 3D_Income_The Cape'!M79</f>
        <v>0</v>
      </c>
      <c r="N79" s="225">
        <v>50</v>
      </c>
      <c r="O79" s="665">
        <f>'Schedule 3B_Income_Eastern'!O79+'Schedule 3C_Income_Western'!O79+'Schedule 3D_Income_The Cape'!O79</f>
        <v>0</v>
      </c>
      <c r="P79" s="665">
        <f>'Schedule 3B_Income_Eastern'!P79+'Schedule 3C_Income_Western'!P79+'Schedule 3D_Income_The Cape'!P79</f>
        <v>0</v>
      </c>
      <c r="Q79" s="665">
        <f>'Schedule 3B_Income_Eastern'!Q79+'Schedule 3C_Income_Western'!Q79+'Schedule 3D_Income_The Cape'!Q79</f>
        <v>0</v>
      </c>
      <c r="R79" s="665">
        <f>'Schedule 3B_Income_Eastern'!R79+'Schedule 3C_Income_Western'!R79+'Schedule 3D_Income_The Cape'!R79</f>
        <v>0</v>
      </c>
      <c r="S79" s="665">
        <f>'Schedule 3B_Income_Eastern'!S79+'Schedule 3C_Income_Western'!S79+'Schedule 3D_Income_The Cape'!S79</f>
        <v>0</v>
      </c>
      <c r="T79" s="665">
        <f>'Schedule 3B_Income_Eastern'!T79+'Schedule 3C_Income_Western'!T79+'Schedule 3D_Income_The Cape'!T79</f>
        <v>0</v>
      </c>
      <c r="U79" s="665">
        <f>'Schedule 3B_Income_Eastern'!U79+'Schedule 3C_Income_Western'!U79+'Schedule 3D_Income_The Cape'!U79</f>
        <v>0</v>
      </c>
      <c r="V79" s="665">
        <f>'Schedule 3B_Income_Eastern'!V79+'Schedule 3C_Income_Western'!V79+'Schedule 3D_Income_The Cape'!V79</f>
        <v>0</v>
      </c>
      <c r="W79" s="665">
        <f>'Schedule 3B_Income_Eastern'!W79+'Schedule 3C_Income_Western'!W79+'Schedule 3D_Income_The Cape'!W79</f>
        <v>0</v>
      </c>
      <c r="X79" s="665">
        <f>'Schedule 3B_Income_Eastern'!X79+'Schedule 3C_Income_Western'!X79+'Schedule 3D_Income_The Cape'!X79</f>
        <v>0</v>
      </c>
      <c r="Y79" s="665">
        <f>'Schedule 3B_Income_Eastern'!Y79+'Schedule 3C_Income_Western'!Y79+'Schedule 3D_Income_The Cape'!Y79</f>
        <v>0</v>
      </c>
      <c r="Z79" s="225">
        <v>50</v>
      </c>
      <c r="AA79" s="665">
        <f>'Schedule 3B_Income_Eastern'!AA79+'Schedule 3C_Income_Western'!AA79+'Schedule 3D_Income_The Cape'!AA79</f>
        <v>0</v>
      </c>
      <c r="AB79" s="665">
        <f>'Schedule 3B_Income_Eastern'!AB79+'Schedule 3C_Income_Western'!AB79+'Schedule 3D_Income_The Cape'!AB79</f>
        <v>0</v>
      </c>
      <c r="AC79" s="665">
        <f>'Schedule 3B_Income_Eastern'!AC79+'Schedule 3C_Income_Western'!AC79+'Schedule 3D_Income_The Cape'!AC79</f>
        <v>0</v>
      </c>
      <c r="AD79" s="665">
        <f>'Schedule 3B_Income_Eastern'!AD79+'Schedule 3C_Income_Western'!AD79+'Schedule 3D_Income_The Cape'!AD79</f>
        <v>0</v>
      </c>
      <c r="AE79" s="665">
        <f>'Schedule 3B_Income_Eastern'!AE79+'Schedule 3C_Income_Western'!AE79+'Schedule 3D_Income_The Cape'!AE79</f>
        <v>0</v>
      </c>
      <c r="AF79" s="665">
        <f>'Schedule 3B_Income_Eastern'!AF79+'Schedule 3C_Income_Western'!AF79+'Schedule 3D_Income_The Cape'!AF79</f>
        <v>0</v>
      </c>
      <c r="AG79" s="665">
        <f>'Schedule 3B_Income_Eastern'!AG79+'Schedule 3C_Income_Western'!AG79+'Schedule 3D_Income_The Cape'!AG79</f>
        <v>0</v>
      </c>
      <c r="AH79" s="665">
        <f>'Schedule 3B_Income_Eastern'!AH79+'Schedule 3C_Income_Western'!AH79+'Schedule 3D_Income_The Cape'!AH79</f>
        <v>0</v>
      </c>
      <c r="AI79" s="665">
        <f>'Schedule 3B_Income_Eastern'!AI79+'Schedule 3C_Income_Western'!AI79+'Schedule 3D_Income_The Cape'!AI79</f>
        <v>0</v>
      </c>
      <c r="AJ79" s="665">
        <f>'Schedule 3B_Income_Eastern'!AJ79+'Schedule 3C_Income_Western'!AJ79+'Schedule 3D_Income_The Cape'!AJ79</f>
        <v>0</v>
      </c>
      <c r="AK79" s="665">
        <f>'Schedule 3B_Income_Eastern'!AK79+'Schedule 3C_Income_Western'!AK79+'Schedule 3D_Income_The Cape'!AK79</f>
        <v>0</v>
      </c>
      <c r="AL79" s="225">
        <v>50</v>
      </c>
      <c r="AM79" s="665">
        <f>'Schedule 3B_Income_Eastern'!AM79+'Schedule 3C_Income_Western'!AM79+'Schedule 3D_Income_The Cape'!AM79</f>
        <v>0</v>
      </c>
      <c r="AN79" s="665">
        <f>'Schedule 3B_Income_Eastern'!AN79+'Schedule 3C_Income_Western'!AN79+'Schedule 3D_Income_The Cape'!AN79</f>
        <v>0</v>
      </c>
      <c r="AO79" s="665">
        <f>'Schedule 3B_Income_Eastern'!AO79+'Schedule 3C_Income_Western'!AO79+'Schedule 3D_Income_The Cape'!AO79</f>
        <v>0</v>
      </c>
      <c r="AP79" s="665">
        <f>'Schedule 3B_Income_Eastern'!AP79+'Schedule 3C_Income_Western'!AP79+'Schedule 3D_Income_The Cape'!AP79</f>
        <v>0</v>
      </c>
      <c r="AQ79" s="665">
        <f>'Schedule 3B_Income_Eastern'!AQ79+'Schedule 3C_Income_Western'!AQ79+'Schedule 3D_Income_The Cape'!AQ79</f>
        <v>0</v>
      </c>
      <c r="AR79" s="665">
        <f>'Schedule 3B_Income_Eastern'!AR79+'Schedule 3C_Income_Western'!AR79+'Schedule 3D_Income_The Cape'!AR79</f>
        <v>0</v>
      </c>
      <c r="AS79" s="665">
        <f>'Schedule 3B_Income_Eastern'!AS79+'Schedule 3C_Income_Western'!AS79+'Schedule 3D_Income_The Cape'!AS79</f>
        <v>0</v>
      </c>
      <c r="AT79" s="665">
        <f>'Schedule 3B_Income_Eastern'!AT79+'Schedule 3C_Income_Western'!AT79+'Schedule 3D_Income_The Cape'!AT79</f>
        <v>0</v>
      </c>
      <c r="AU79" s="665">
        <f>'Schedule 3B_Income_Eastern'!AU79+'Schedule 3C_Income_Western'!AU79+'Schedule 3D_Income_The Cape'!AU79</f>
        <v>0</v>
      </c>
      <c r="AV79" s="665">
        <f>'Schedule 3B_Income_Eastern'!AV79+'Schedule 3C_Income_Western'!AV79+'Schedule 3D_Income_The Cape'!AV79</f>
        <v>0</v>
      </c>
      <c r="AW79" s="665">
        <f>'Schedule 3B_Income_Eastern'!AW79+'Schedule 3C_Income_Western'!AW79+'Schedule 3D_Income_The Cape'!AW79</f>
        <v>0</v>
      </c>
      <c r="AX79" s="225">
        <v>50</v>
      </c>
      <c r="AY79" s="665">
        <f>'Schedule 3B_Income_Eastern'!AY79+'Schedule 3C_Income_Western'!AY79+'Schedule 3D_Income_The Cape'!AY79</f>
        <v>0</v>
      </c>
      <c r="AZ79" s="665">
        <f>'Schedule 3B_Income_Eastern'!AZ79+'Schedule 3C_Income_Western'!AZ79+'Schedule 3D_Income_The Cape'!AZ79</f>
        <v>0</v>
      </c>
      <c r="BA79" s="665">
        <f>'Schedule 3B_Income_Eastern'!BA79+'Schedule 3C_Income_Western'!BA79+'Schedule 3D_Income_The Cape'!BA79</f>
        <v>0</v>
      </c>
      <c r="BB79" s="665">
        <f>'Schedule 3B_Income_Eastern'!BB79+'Schedule 3C_Income_Western'!BB79+'Schedule 3D_Income_The Cape'!BB79</f>
        <v>0</v>
      </c>
      <c r="BC79" s="665">
        <f>'Schedule 3B_Income_Eastern'!BC79+'Schedule 3C_Income_Western'!BC79+'Schedule 3D_Income_The Cape'!BC79</f>
        <v>0</v>
      </c>
      <c r="BD79" s="665">
        <f>'Schedule 3B_Income_Eastern'!BD79+'Schedule 3C_Income_Western'!BD79+'Schedule 3D_Income_The Cape'!BD79</f>
        <v>0</v>
      </c>
      <c r="BE79" s="665">
        <f>'Schedule 3B_Income_Eastern'!BE79+'Schedule 3C_Income_Western'!BE79+'Schedule 3D_Income_The Cape'!BE79</f>
        <v>0</v>
      </c>
      <c r="BF79" s="665">
        <f>'Schedule 3B_Income_Eastern'!BF79+'Schedule 3C_Income_Western'!BF79+'Schedule 3D_Income_The Cape'!BF79</f>
        <v>0</v>
      </c>
      <c r="BG79" s="665">
        <f>'Schedule 3B_Income_Eastern'!BG79+'Schedule 3C_Income_Western'!BG79+'Schedule 3D_Income_The Cape'!BG79</f>
        <v>0</v>
      </c>
      <c r="BH79" s="665">
        <f>'Schedule 3B_Income_Eastern'!BH79+'Schedule 3C_Income_Western'!BH79+'Schedule 3D_Income_The Cape'!BH79</f>
        <v>0</v>
      </c>
      <c r="BI79" s="665">
        <f>'Schedule 3B_Income_Eastern'!BI79+'Schedule 3C_Income_Western'!BI79+'Schedule 3D_Income_The Cape'!BI79</f>
        <v>0</v>
      </c>
      <c r="BJ79" s="225">
        <v>50</v>
      </c>
      <c r="BK79" s="665">
        <f>'Schedule 3B_Income_Eastern'!BK79+'Schedule 3C_Income_Western'!BK79+'Schedule 3D_Income_The Cape'!BK79</f>
        <v>0</v>
      </c>
      <c r="BL79" s="665">
        <f>'Schedule 3B_Income_Eastern'!BL79+'Schedule 3C_Income_Western'!BL79+'Schedule 3D_Income_The Cape'!BL79</f>
        <v>0</v>
      </c>
      <c r="BM79" s="665">
        <f>'Schedule 3B_Income_Eastern'!BM79+'Schedule 3C_Income_Western'!BM79+'Schedule 3D_Income_The Cape'!BM79</f>
        <v>0</v>
      </c>
      <c r="BN79" s="665">
        <f>'Schedule 3B_Income_Eastern'!BN79+'Schedule 3C_Income_Western'!BN79+'Schedule 3D_Income_The Cape'!BN79</f>
        <v>0</v>
      </c>
      <c r="BO79" s="665">
        <f>'Schedule 3B_Income_Eastern'!BO79+'Schedule 3C_Income_Western'!BO79+'Schedule 3D_Income_The Cape'!BO79</f>
        <v>0</v>
      </c>
      <c r="BP79" s="665">
        <f>'Schedule 3B_Income_Eastern'!BP79+'Schedule 3C_Income_Western'!BP79+'Schedule 3D_Income_The Cape'!BP79</f>
        <v>0</v>
      </c>
      <c r="BQ79" s="665">
        <f>'Schedule 3B_Income_Eastern'!BQ79+'Schedule 3C_Income_Western'!BQ79+'Schedule 3D_Income_The Cape'!BQ79</f>
        <v>0</v>
      </c>
      <c r="BR79" s="665">
        <f>'Schedule 3B_Income_Eastern'!BR79+'Schedule 3C_Income_Western'!BR79+'Schedule 3D_Income_The Cape'!BR79</f>
        <v>0</v>
      </c>
      <c r="BS79" s="665">
        <f>'Schedule 3B_Income_Eastern'!BS79+'Schedule 3C_Income_Western'!BS79+'Schedule 3D_Income_The Cape'!BS79</f>
        <v>0</v>
      </c>
      <c r="BT79" s="665">
        <f>'Schedule 3B_Income_Eastern'!BT79+'Schedule 3C_Income_Western'!BT79+'Schedule 3D_Income_The Cape'!BT79</f>
        <v>0</v>
      </c>
      <c r="BU79" s="665">
        <f>'Schedule 3B_Income_Eastern'!BU79+'Schedule 3C_Income_Western'!BU79+'Schedule 3D_Income_The Cape'!BU79</f>
        <v>0</v>
      </c>
      <c r="BV79" s="225">
        <v>50</v>
      </c>
      <c r="BW79" s="665">
        <f>'Schedule 3B_Income_Eastern'!BW79+'Schedule 3C_Income_Western'!BW79+'Schedule 3D_Income_The Cape'!BW79</f>
        <v>0</v>
      </c>
      <c r="BX79" s="665">
        <f>'Schedule 3B_Income_Eastern'!BX79+'Schedule 3C_Income_Western'!BX79+'Schedule 3D_Income_The Cape'!BX79</f>
        <v>0</v>
      </c>
      <c r="BY79" s="665">
        <f>'Schedule 3B_Income_Eastern'!BY79+'Schedule 3C_Income_Western'!BY79+'Schedule 3D_Income_The Cape'!BY79</f>
        <v>0</v>
      </c>
      <c r="BZ79" s="665">
        <f>'Schedule 3B_Income_Eastern'!BZ79+'Schedule 3C_Income_Western'!BZ79+'Schedule 3D_Income_The Cape'!BZ79</f>
        <v>0</v>
      </c>
      <c r="CA79" s="665">
        <f>'Schedule 3B_Income_Eastern'!CA79+'Schedule 3C_Income_Western'!CA79+'Schedule 3D_Income_The Cape'!CA79</f>
        <v>0</v>
      </c>
      <c r="CB79" s="665">
        <f>'Schedule 3B_Income_Eastern'!CB79+'Schedule 3C_Income_Western'!CB79+'Schedule 3D_Income_The Cape'!CB79</f>
        <v>0</v>
      </c>
      <c r="CC79" s="665">
        <f>'Schedule 3B_Income_Eastern'!CC79+'Schedule 3C_Income_Western'!CC79+'Schedule 3D_Income_The Cape'!CC79</f>
        <v>0</v>
      </c>
      <c r="CD79" s="665">
        <f>'Schedule 3B_Income_Eastern'!CD79+'Schedule 3C_Income_Western'!CD79+'Schedule 3D_Income_The Cape'!CD79</f>
        <v>0</v>
      </c>
      <c r="CE79" s="665">
        <f>'Schedule 3B_Income_Eastern'!CE79+'Schedule 3C_Income_Western'!CE79+'Schedule 3D_Income_The Cape'!CE79</f>
        <v>0</v>
      </c>
      <c r="CF79" s="665">
        <f>'Schedule 3B_Income_Eastern'!CF79+'Schedule 3C_Income_Western'!CF79+'Schedule 3D_Income_The Cape'!CF79</f>
        <v>0</v>
      </c>
      <c r="CG79" s="665">
        <f>'Schedule 3B_Income_Eastern'!CG79+'Schedule 3C_Income_Western'!CG79+'Schedule 3D_Income_The Cape'!CG79</f>
        <v>0</v>
      </c>
      <c r="CH79" s="225">
        <v>50</v>
      </c>
      <c r="CI79" s="665">
        <f>'Schedule 3B_Income_Eastern'!CI79+'Schedule 3C_Income_Western'!CI79+'Schedule 3D_Income_The Cape'!CI79</f>
        <v>0</v>
      </c>
      <c r="CJ79" s="665">
        <f>'Schedule 3B_Income_Eastern'!CJ79+'Schedule 3C_Income_Western'!CJ79+'Schedule 3D_Income_The Cape'!CJ79</f>
        <v>0</v>
      </c>
      <c r="CK79" s="665">
        <f>'Schedule 3B_Income_Eastern'!CK79+'Schedule 3C_Income_Western'!CK79+'Schedule 3D_Income_The Cape'!CK79</f>
        <v>0</v>
      </c>
      <c r="CL79" s="665">
        <f>'Schedule 3B_Income_Eastern'!CL79+'Schedule 3C_Income_Western'!CL79+'Schedule 3D_Income_The Cape'!CL79</f>
        <v>0</v>
      </c>
      <c r="CM79" s="424">
        <f t="shared" si="36"/>
        <v>0</v>
      </c>
      <c r="CN79" s="665">
        <f>'Schedule 3B_Income_Eastern'!CN79+'Schedule 3C_Income_Western'!CN79+'Schedule 3D_Income_The Cape'!CN79</f>
        <v>0</v>
      </c>
      <c r="CO79" s="665">
        <f>'Schedule 3B_Income_Eastern'!CO79+'Schedule 3C_Income_Western'!CO79+'Schedule 3D_Income_The Cape'!CO79</f>
        <v>0</v>
      </c>
      <c r="CP79" s="665">
        <f>'Schedule 3B_Income_Eastern'!CP79+'Schedule 3C_Income_Western'!CP79+'Schedule 3D_Income_The Cape'!CP79</f>
        <v>0</v>
      </c>
      <c r="CQ79" s="665">
        <f>'Schedule 3B_Income_Eastern'!CQ79+'Schedule 3C_Income_Western'!CQ79+'Schedule 3D_Income_The Cape'!CQ79</f>
        <v>0</v>
      </c>
      <c r="CR79" s="424">
        <f t="shared" si="37"/>
        <v>0</v>
      </c>
      <c r="CS79" s="665">
        <f>'Schedule 3B_Income_Eastern'!CS79+'Schedule 3C_Income_Western'!CS79+'Schedule 3D_Income_The Cape'!CS79</f>
        <v>0</v>
      </c>
      <c r="CT79" s="665">
        <f>'Schedule 3B_Income_Eastern'!CT79+'Schedule 3C_Income_Western'!CT79+'Schedule 3D_Income_The Cape'!CT79</f>
        <v>0</v>
      </c>
      <c r="CU79" s="665">
        <f>'Schedule 3B_Income_Eastern'!CU79+'Schedule 3C_Income_Western'!CU79+'Schedule 3D_Income_The Cape'!CU79</f>
        <v>0</v>
      </c>
      <c r="CV79" s="665">
        <f>'Schedule 3B_Income_Eastern'!CV79+'Schedule 3C_Income_Western'!CV79+'Schedule 3D_Income_The Cape'!CV79</f>
        <v>0</v>
      </c>
      <c r="CW79" s="424">
        <f t="shared" si="38"/>
        <v>0</v>
      </c>
    </row>
    <row r="80" spans="1:101" ht="15.75" customHeight="1" x14ac:dyDescent="0.2">
      <c r="A80" s="85" t="s">
        <v>239</v>
      </c>
      <c r="B80" s="225">
        <v>51</v>
      </c>
      <c r="C80" s="665">
        <f>'Schedule 3B_Income_Eastern'!C80+'Schedule 3C_Income_Western'!C80+'Schedule 3D_Income_The Cape'!C80</f>
        <v>2816.4560325968068</v>
      </c>
      <c r="D80" s="665">
        <f>'Schedule 3B_Income_Eastern'!D80+'Schedule 3C_Income_Western'!D80+'Schedule 3D_Income_The Cape'!D80</f>
        <v>13367.089636568771</v>
      </c>
      <c r="E80" s="665">
        <f>'Schedule 3B_Income_Eastern'!E80+'Schedule 3C_Income_Western'!E80+'Schedule 3D_Income_The Cape'!E80</f>
        <v>6682.386527361391</v>
      </c>
      <c r="F80" s="665">
        <f>'Schedule 3B_Income_Eastern'!F80+'Schedule 3C_Income_Western'!F80+'Schedule 3D_Income_The Cape'!F80</f>
        <v>0</v>
      </c>
      <c r="G80" s="665">
        <f>'Schedule 3B_Income_Eastern'!G80+'Schedule 3C_Income_Western'!G80+'Schedule 3D_Income_The Cape'!G80</f>
        <v>22865.93219652697</v>
      </c>
      <c r="H80" s="665">
        <f>'Schedule 3B_Income_Eastern'!H80+'Schedule 3C_Income_Western'!H80+'Schedule 3D_Income_The Cape'!H80</f>
        <v>2816.4560325968068</v>
      </c>
      <c r="I80" s="665">
        <f>'Schedule 3B_Income_Eastern'!I80+'Schedule 3C_Income_Western'!I80+'Schedule 3D_Income_The Cape'!I80</f>
        <v>13367.089636568771</v>
      </c>
      <c r="J80" s="665">
        <f>'Schedule 3B_Income_Eastern'!J80+'Schedule 3C_Income_Western'!J80+'Schedule 3D_Income_The Cape'!J80</f>
        <v>6682.386527361391</v>
      </c>
      <c r="K80" s="665">
        <f>'Schedule 3B_Income_Eastern'!K80+'Schedule 3C_Income_Western'!K80+'Schedule 3D_Income_The Cape'!K80</f>
        <v>0</v>
      </c>
      <c r="L80" s="665">
        <f>'Schedule 3B_Income_Eastern'!L80+'Schedule 3C_Income_Western'!L80+'Schedule 3D_Income_The Cape'!L80</f>
        <v>22865.93219652697</v>
      </c>
      <c r="M80" s="665">
        <f>'Schedule 3B_Income_Eastern'!M80+'Schedule 3C_Income_Western'!M80+'Schedule 3D_Income_The Cape'!M80</f>
        <v>45731.86439305394</v>
      </c>
      <c r="N80" s="225">
        <v>51</v>
      </c>
      <c r="O80" s="665">
        <f>'Schedule 3B_Income_Eastern'!O80+'Schedule 3C_Income_Western'!O80+'Schedule 3D_Income_The Cape'!O80</f>
        <v>3164.8452925962533</v>
      </c>
      <c r="P80" s="665">
        <f>'Schedule 3B_Income_Eastern'!P80+'Schedule 3C_Income_Western'!P80+'Schedule 3D_Income_The Cape'!P80</f>
        <v>17382.469682137038</v>
      </c>
      <c r="Q80" s="665">
        <f>'Schedule 3B_Income_Eastern'!Q80+'Schedule 3C_Income_Western'!Q80+'Schedule 3D_Income_The Cape'!Q80</f>
        <v>9114.8896081581552</v>
      </c>
      <c r="R80" s="665">
        <f>'Schedule 3B_Income_Eastern'!R80+'Schedule 3C_Income_Western'!R80+'Schedule 3D_Income_The Cape'!R80</f>
        <v>0</v>
      </c>
      <c r="S80" s="665">
        <f>'Schedule 3B_Income_Eastern'!S80+'Schedule 3C_Income_Western'!S80+'Schedule 3D_Income_The Cape'!S80</f>
        <v>29662.204582891445</v>
      </c>
      <c r="T80" s="665">
        <f>'Schedule 3B_Income_Eastern'!T80+'Schedule 3C_Income_Western'!T80+'Schedule 3D_Income_The Cape'!T80</f>
        <v>3164.8452925962533</v>
      </c>
      <c r="U80" s="665">
        <f>'Schedule 3B_Income_Eastern'!U80+'Schedule 3C_Income_Western'!U80+'Schedule 3D_Income_The Cape'!U80</f>
        <v>17382.469682137038</v>
      </c>
      <c r="V80" s="665">
        <f>'Schedule 3B_Income_Eastern'!V80+'Schedule 3C_Income_Western'!V80+'Schedule 3D_Income_The Cape'!V80</f>
        <v>9114.8896081581552</v>
      </c>
      <c r="W80" s="665">
        <f>'Schedule 3B_Income_Eastern'!W80+'Schedule 3C_Income_Western'!W80+'Schedule 3D_Income_The Cape'!W80</f>
        <v>0</v>
      </c>
      <c r="X80" s="665">
        <f>'Schedule 3B_Income_Eastern'!X80+'Schedule 3C_Income_Western'!X80+'Schedule 3D_Income_The Cape'!X80</f>
        <v>29662.204582891445</v>
      </c>
      <c r="Y80" s="665">
        <f>'Schedule 3B_Income_Eastern'!Y80+'Schedule 3C_Income_Western'!Y80+'Schedule 3D_Income_The Cape'!Y80</f>
        <v>59324.40916578289</v>
      </c>
      <c r="Z80" s="225">
        <v>51</v>
      </c>
      <c r="AA80" s="665">
        <f>'Schedule 3B_Income_Eastern'!AA80+'Schedule 3C_Income_Western'!AA80+'Schedule 3D_Income_The Cape'!AA80</f>
        <v>483.2136751165034</v>
      </c>
      <c r="AB80" s="665">
        <f>'Schedule 3B_Income_Eastern'!AB80+'Schedule 3C_Income_Western'!AB80+'Schedule 3D_Income_The Cape'!AB80</f>
        <v>2610.1611907005499</v>
      </c>
      <c r="AC80" s="665">
        <f>'Schedule 3B_Income_Eastern'!AC80+'Schedule 3C_Income_Western'!AC80+'Schedule 3D_Income_The Cape'!AC80</f>
        <v>1420.6840154228216</v>
      </c>
      <c r="AD80" s="665">
        <f>'Schedule 3B_Income_Eastern'!AD80+'Schedule 3C_Income_Western'!AD80+'Schedule 3D_Income_The Cape'!AD80</f>
        <v>0</v>
      </c>
      <c r="AE80" s="665">
        <f>'Schedule 3B_Income_Eastern'!AE80+'Schedule 3C_Income_Western'!AE80+'Schedule 3D_Income_The Cape'!AE80</f>
        <v>4514.0588812398755</v>
      </c>
      <c r="AF80" s="665">
        <f>'Schedule 3B_Income_Eastern'!AF80+'Schedule 3C_Income_Western'!AF80+'Schedule 3D_Income_The Cape'!AF80</f>
        <v>483.2136751165034</v>
      </c>
      <c r="AG80" s="665">
        <f>'Schedule 3B_Income_Eastern'!AG80+'Schedule 3C_Income_Western'!AG80+'Schedule 3D_Income_The Cape'!AG80</f>
        <v>2610.1611907005499</v>
      </c>
      <c r="AH80" s="665">
        <f>'Schedule 3B_Income_Eastern'!AH80+'Schedule 3C_Income_Western'!AH80+'Schedule 3D_Income_The Cape'!AH80</f>
        <v>1420.6840154228216</v>
      </c>
      <c r="AI80" s="665">
        <f>'Schedule 3B_Income_Eastern'!AI80+'Schedule 3C_Income_Western'!AI80+'Schedule 3D_Income_The Cape'!AI80</f>
        <v>0</v>
      </c>
      <c r="AJ80" s="665">
        <f>'Schedule 3B_Income_Eastern'!AJ80+'Schedule 3C_Income_Western'!AJ80+'Schedule 3D_Income_The Cape'!AJ80</f>
        <v>4514.0588812398755</v>
      </c>
      <c r="AK80" s="665">
        <f>'Schedule 3B_Income_Eastern'!AK80+'Schedule 3C_Income_Western'!AK80+'Schedule 3D_Income_The Cape'!AK80</f>
        <v>9028.117762479751</v>
      </c>
      <c r="AL80" s="225">
        <v>51</v>
      </c>
      <c r="AM80" s="665">
        <f>'Schedule 3B_Income_Eastern'!AM80+'Schedule 3C_Income_Western'!AM80+'Schedule 3D_Income_The Cape'!AM80</f>
        <v>10979.647238244823</v>
      </c>
      <c r="AN80" s="665">
        <f>'Schedule 3B_Income_Eastern'!AN80+'Schedule 3C_Income_Western'!AN80+'Schedule 3D_Income_The Cape'!AN80</f>
        <v>65354.715230635127</v>
      </c>
      <c r="AO80" s="665">
        <f>'Schedule 3B_Income_Eastern'!AO80+'Schedule 3C_Income_Western'!AO80+'Schedule 3D_Income_The Cape'!AO80</f>
        <v>36764.381855213702</v>
      </c>
      <c r="AP80" s="665">
        <f>'Schedule 3B_Income_Eastern'!AP80+'Schedule 3C_Income_Western'!AP80+'Schedule 3D_Income_The Cape'!AP80</f>
        <v>0</v>
      </c>
      <c r="AQ80" s="665">
        <f>'Schedule 3B_Income_Eastern'!AQ80+'Schedule 3C_Income_Western'!AQ80+'Schedule 3D_Income_The Cape'!AQ80</f>
        <v>113098.74432409366</v>
      </c>
      <c r="AR80" s="665">
        <f>'Schedule 3B_Income_Eastern'!AR80+'Schedule 3C_Income_Western'!AR80+'Schedule 3D_Income_The Cape'!AR80</f>
        <v>10979.647238244823</v>
      </c>
      <c r="AS80" s="665">
        <f>'Schedule 3B_Income_Eastern'!AS80+'Schedule 3C_Income_Western'!AS80+'Schedule 3D_Income_The Cape'!AS80</f>
        <v>65354.715230635127</v>
      </c>
      <c r="AT80" s="665">
        <f>'Schedule 3B_Income_Eastern'!AT80+'Schedule 3C_Income_Western'!AT80+'Schedule 3D_Income_The Cape'!AT80</f>
        <v>36764.381855213702</v>
      </c>
      <c r="AU80" s="665">
        <f>'Schedule 3B_Income_Eastern'!AU80+'Schedule 3C_Income_Western'!AU80+'Schedule 3D_Income_The Cape'!AU80</f>
        <v>0</v>
      </c>
      <c r="AV80" s="665">
        <f>'Schedule 3B_Income_Eastern'!AV80+'Schedule 3C_Income_Western'!AV80+'Schedule 3D_Income_The Cape'!AV80</f>
        <v>113098.74432409366</v>
      </c>
      <c r="AW80" s="665">
        <f>'Schedule 3B_Income_Eastern'!AW80+'Schedule 3C_Income_Western'!AW80+'Schedule 3D_Income_The Cape'!AW80</f>
        <v>226197.48864818731</v>
      </c>
      <c r="AX80" s="225">
        <v>51</v>
      </c>
      <c r="AY80" s="665">
        <f>'Schedule 3B_Income_Eastern'!AY80+'Schedule 3C_Income_Western'!AY80+'Schedule 3D_Income_The Cape'!AY80</f>
        <v>153.02385407225165</v>
      </c>
      <c r="AZ80" s="665">
        <f>'Schedule 3B_Income_Eastern'!AZ80+'Schedule 3C_Income_Western'!AZ80+'Schedule 3D_Income_The Cape'!AZ80</f>
        <v>936.81256991181158</v>
      </c>
      <c r="BA80" s="665">
        <f>'Schedule 3B_Income_Eastern'!BA80+'Schedule 3C_Income_Western'!BA80+'Schedule 3D_Income_The Cape'!BA80</f>
        <v>529.33408711685433</v>
      </c>
      <c r="BB80" s="665">
        <f>'Schedule 3B_Income_Eastern'!BB80+'Schedule 3C_Income_Western'!BB80+'Schedule 3D_Income_The Cape'!BB80</f>
        <v>0</v>
      </c>
      <c r="BC80" s="665">
        <f>'Schedule 3B_Income_Eastern'!BC80+'Schedule 3C_Income_Western'!BC80+'Schedule 3D_Income_The Cape'!BC80</f>
        <v>1619.1705111009173</v>
      </c>
      <c r="BD80" s="665">
        <f>'Schedule 3B_Income_Eastern'!BD80+'Schedule 3C_Income_Western'!BD80+'Schedule 3D_Income_The Cape'!BD80</f>
        <v>153.02385407225165</v>
      </c>
      <c r="BE80" s="665">
        <f>'Schedule 3B_Income_Eastern'!BE80+'Schedule 3C_Income_Western'!BE80+'Schedule 3D_Income_The Cape'!BE80</f>
        <v>936.81256991181158</v>
      </c>
      <c r="BF80" s="665">
        <f>'Schedule 3B_Income_Eastern'!BF80+'Schedule 3C_Income_Western'!BF80+'Schedule 3D_Income_The Cape'!BF80</f>
        <v>529.33408711685433</v>
      </c>
      <c r="BG80" s="665">
        <f>'Schedule 3B_Income_Eastern'!BG80+'Schedule 3C_Income_Western'!BG80+'Schedule 3D_Income_The Cape'!BG80</f>
        <v>0</v>
      </c>
      <c r="BH80" s="665">
        <f>'Schedule 3B_Income_Eastern'!BH80+'Schedule 3C_Income_Western'!BH80+'Schedule 3D_Income_The Cape'!BH80</f>
        <v>1619.1705111009173</v>
      </c>
      <c r="BI80" s="665">
        <f>'Schedule 3B_Income_Eastern'!BI80+'Schedule 3C_Income_Western'!BI80+'Schedule 3D_Income_The Cape'!BI80</f>
        <v>3238.3410222018347</v>
      </c>
      <c r="BJ80" s="225">
        <v>51</v>
      </c>
      <c r="BK80" s="665">
        <f>'Schedule 3B_Income_Eastern'!BK80+'Schedule 3C_Income_Western'!BK80+'Schedule 3D_Income_The Cape'!BK80</f>
        <v>0</v>
      </c>
      <c r="BL80" s="665">
        <f>'Schedule 3B_Income_Eastern'!BL80+'Schedule 3C_Income_Western'!BL80+'Schedule 3D_Income_The Cape'!BL80</f>
        <v>0</v>
      </c>
      <c r="BM80" s="665">
        <f>'Schedule 3B_Income_Eastern'!BM80+'Schedule 3C_Income_Western'!BM80+'Schedule 3D_Income_The Cape'!BM80</f>
        <v>0</v>
      </c>
      <c r="BN80" s="665">
        <f>'Schedule 3B_Income_Eastern'!BN80+'Schedule 3C_Income_Western'!BN80+'Schedule 3D_Income_The Cape'!BN80</f>
        <v>0</v>
      </c>
      <c r="BO80" s="665">
        <f>'Schedule 3B_Income_Eastern'!BO80+'Schedule 3C_Income_Western'!BO80+'Schedule 3D_Income_The Cape'!BO80</f>
        <v>0</v>
      </c>
      <c r="BP80" s="665">
        <f>'Schedule 3B_Income_Eastern'!BP80+'Schedule 3C_Income_Western'!BP80+'Schedule 3D_Income_The Cape'!BP80</f>
        <v>0</v>
      </c>
      <c r="BQ80" s="665">
        <f>'Schedule 3B_Income_Eastern'!BQ80+'Schedule 3C_Income_Western'!BQ80+'Schedule 3D_Income_The Cape'!BQ80</f>
        <v>0</v>
      </c>
      <c r="BR80" s="665">
        <f>'Schedule 3B_Income_Eastern'!BR80+'Schedule 3C_Income_Western'!BR80+'Schedule 3D_Income_The Cape'!BR80</f>
        <v>0</v>
      </c>
      <c r="BS80" s="665">
        <f>'Schedule 3B_Income_Eastern'!BS80+'Schedule 3C_Income_Western'!BS80+'Schedule 3D_Income_The Cape'!BS80</f>
        <v>0</v>
      </c>
      <c r="BT80" s="665">
        <f>'Schedule 3B_Income_Eastern'!BT80+'Schedule 3C_Income_Western'!BT80+'Schedule 3D_Income_The Cape'!BT80</f>
        <v>0</v>
      </c>
      <c r="BU80" s="665">
        <f>'Schedule 3B_Income_Eastern'!BU80+'Schedule 3C_Income_Western'!BU80+'Schedule 3D_Income_The Cape'!BU80</f>
        <v>0</v>
      </c>
      <c r="BV80" s="225">
        <v>51</v>
      </c>
      <c r="BW80" s="665">
        <f>'Schedule 3B_Income_Eastern'!BW80+'Schedule 3C_Income_Western'!BW80+'Schedule 3D_Income_The Cape'!BW80</f>
        <v>156.92373384836486</v>
      </c>
      <c r="BX80" s="665">
        <f>'Schedule 3B_Income_Eastern'!BX80+'Schedule 3C_Income_Western'!BX80+'Schedule 3D_Income_The Cape'!BX80</f>
        <v>896.31950322169837</v>
      </c>
      <c r="BY80" s="665">
        <f>'Schedule 3B_Income_Eastern'!BY80+'Schedule 3C_Income_Western'!BY80+'Schedule 3D_Income_The Cape'!BY80</f>
        <v>498.30415787207312</v>
      </c>
      <c r="BZ80" s="665">
        <f>'Schedule 3B_Income_Eastern'!BZ80+'Schedule 3C_Income_Western'!BZ80+'Schedule 3D_Income_The Cape'!BZ80</f>
        <v>0</v>
      </c>
      <c r="CA80" s="665">
        <f>'Schedule 3B_Income_Eastern'!CA80+'Schedule 3C_Income_Western'!CA80+'Schedule 3D_Income_The Cape'!CA80</f>
        <v>1551.5473949421364</v>
      </c>
      <c r="CB80" s="665">
        <f>'Schedule 3B_Income_Eastern'!CB80+'Schedule 3C_Income_Western'!CB80+'Schedule 3D_Income_The Cape'!CB80</f>
        <v>156.92373384836486</v>
      </c>
      <c r="CC80" s="665">
        <f>'Schedule 3B_Income_Eastern'!CC80+'Schedule 3C_Income_Western'!CC80+'Schedule 3D_Income_The Cape'!CC80</f>
        <v>896.31950322169837</v>
      </c>
      <c r="CD80" s="665">
        <f>'Schedule 3B_Income_Eastern'!CD80+'Schedule 3C_Income_Western'!CD80+'Schedule 3D_Income_The Cape'!CD80</f>
        <v>498.30415787207312</v>
      </c>
      <c r="CE80" s="665">
        <f>'Schedule 3B_Income_Eastern'!CE80+'Schedule 3C_Income_Western'!CE80+'Schedule 3D_Income_The Cape'!CE80</f>
        <v>0</v>
      </c>
      <c r="CF80" s="665">
        <f>'Schedule 3B_Income_Eastern'!CF80+'Schedule 3C_Income_Western'!CF80+'Schedule 3D_Income_The Cape'!CF80</f>
        <v>1551.5473949421364</v>
      </c>
      <c r="CG80" s="665">
        <f>'Schedule 3B_Income_Eastern'!CG80+'Schedule 3C_Income_Western'!CG80+'Schedule 3D_Income_The Cape'!CG80</f>
        <v>3103.0947898842728</v>
      </c>
      <c r="CH80" s="225">
        <v>51</v>
      </c>
      <c r="CI80" s="665">
        <f>'Schedule 3B_Income_Eastern'!CI80+'Schedule 3C_Income_Western'!CI80+'Schedule 3D_Income_The Cape'!CI80</f>
        <v>17754.109826475004</v>
      </c>
      <c r="CJ80" s="665">
        <f>'Schedule 3B_Income_Eastern'!CJ80+'Schedule 3C_Income_Western'!CJ80+'Schedule 3D_Income_The Cape'!CJ80</f>
        <v>100547.567813175</v>
      </c>
      <c r="CK80" s="665">
        <f>'Schedule 3B_Income_Eastern'!CK80+'Schedule 3C_Income_Western'!CK80+'Schedule 3D_Income_The Cape'!CK80</f>
        <v>55009.980251145003</v>
      </c>
      <c r="CL80" s="665">
        <f>'Schedule 3B_Income_Eastern'!CL80+'Schedule 3C_Income_Western'!CL80+'Schedule 3D_Income_The Cape'!CL80</f>
        <v>0</v>
      </c>
      <c r="CM80" s="424">
        <f t="shared" si="36"/>
        <v>173311.657890795</v>
      </c>
      <c r="CN80" s="665">
        <f>'Schedule 3B_Income_Eastern'!CN80+'Schedule 3C_Income_Western'!CN80+'Schedule 3D_Income_The Cape'!CN80</f>
        <v>17754.109826475004</v>
      </c>
      <c r="CO80" s="665">
        <f>'Schedule 3B_Income_Eastern'!CO80+'Schedule 3C_Income_Western'!CO80+'Schedule 3D_Income_The Cape'!CO80</f>
        <v>100547.567813175</v>
      </c>
      <c r="CP80" s="665">
        <f>'Schedule 3B_Income_Eastern'!CP80+'Schedule 3C_Income_Western'!CP80+'Schedule 3D_Income_The Cape'!CP80</f>
        <v>55009.980251145003</v>
      </c>
      <c r="CQ80" s="665">
        <f>'Schedule 3B_Income_Eastern'!CQ80+'Schedule 3C_Income_Western'!CQ80+'Schedule 3D_Income_The Cape'!CQ80</f>
        <v>0</v>
      </c>
      <c r="CR80" s="424">
        <f t="shared" si="37"/>
        <v>173311.657890795</v>
      </c>
      <c r="CS80" s="665">
        <f>'Schedule 3B_Income_Eastern'!CS80+'Schedule 3C_Income_Western'!CS80+'Schedule 3D_Income_The Cape'!CS80</f>
        <v>35508.219652950007</v>
      </c>
      <c r="CT80" s="665">
        <f>'Schedule 3B_Income_Eastern'!CT80+'Schedule 3C_Income_Western'!CT80+'Schedule 3D_Income_The Cape'!CT80</f>
        <v>201095.13562635001</v>
      </c>
      <c r="CU80" s="665">
        <f>'Schedule 3B_Income_Eastern'!CU80+'Schedule 3C_Income_Western'!CU80+'Schedule 3D_Income_The Cape'!CU80</f>
        <v>110019.96050229001</v>
      </c>
      <c r="CV80" s="665">
        <f>'Schedule 3B_Income_Eastern'!CV80+'Schedule 3C_Income_Western'!CV80+'Schedule 3D_Income_The Cape'!CV80</f>
        <v>0</v>
      </c>
      <c r="CW80" s="424">
        <f t="shared" si="38"/>
        <v>346623.31578159</v>
      </c>
    </row>
    <row r="81" spans="1:101" ht="15.75" customHeight="1" x14ac:dyDescent="0.2">
      <c r="A81" s="85" t="s">
        <v>281</v>
      </c>
      <c r="B81" s="225">
        <v>52</v>
      </c>
      <c r="C81" s="665">
        <f>'Schedule 3B_Income_Eastern'!C81+'Schedule 3C_Income_Western'!C81+'Schedule 3D_Income_The Cape'!C81</f>
        <v>2548092.6777910148</v>
      </c>
      <c r="D81" s="665">
        <f>'Schedule 3B_Income_Eastern'!D81+'Schedule 3C_Income_Western'!D81+'Schedule 3D_Income_The Cape'!D81</f>
        <v>1818012.5900806165</v>
      </c>
      <c r="E81" s="665">
        <f>'Schedule 3B_Income_Eastern'!E81+'Schedule 3C_Income_Western'!E81+'Schedule 3D_Income_The Cape'!E81</f>
        <v>1420402.6775357372</v>
      </c>
      <c r="F81" s="665">
        <f>'Schedule 3B_Income_Eastern'!F81+'Schedule 3C_Income_Western'!F81+'Schedule 3D_Income_The Cape'!F81</f>
        <v>0</v>
      </c>
      <c r="G81" s="665">
        <f>'Schedule 3B_Income_Eastern'!G81+'Schedule 3C_Income_Western'!G81+'Schedule 3D_Income_The Cape'!G81</f>
        <v>5786507.9454073682</v>
      </c>
      <c r="H81" s="665">
        <f>'Schedule 3B_Income_Eastern'!H81+'Schedule 3C_Income_Western'!H81+'Schedule 3D_Income_The Cape'!H81</f>
        <v>2548092.6777910148</v>
      </c>
      <c r="I81" s="665">
        <f>'Schedule 3B_Income_Eastern'!I81+'Schedule 3C_Income_Western'!I81+'Schedule 3D_Income_The Cape'!I81</f>
        <v>1818012.5900806165</v>
      </c>
      <c r="J81" s="665">
        <f>'Schedule 3B_Income_Eastern'!J81+'Schedule 3C_Income_Western'!J81+'Schedule 3D_Income_The Cape'!J81</f>
        <v>1420402.6775357372</v>
      </c>
      <c r="K81" s="665">
        <f>'Schedule 3B_Income_Eastern'!K81+'Schedule 3C_Income_Western'!K81+'Schedule 3D_Income_The Cape'!K81</f>
        <v>0</v>
      </c>
      <c r="L81" s="665">
        <f>'Schedule 3B_Income_Eastern'!L81+'Schedule 3C_Income_Western'!L81+'Schedule 3D_Income_The Cape'!L81</f>
        <v>5786507.9454073682</v>
      </c>
      <c r="M81" s="665">
        <f>'Schedule 3B_Income_Eastern'!M81+'Schedule 3C_Income_Western'!M81+'Schedule 3D_Income_The Cape'!M81</f>
        <v>11573015.890814736</v>
      </c>
      <c r="N81" s="225">
        <v>52</v>
      </c>
      <c r="O81" s="665">
        <f>'Schedule 3B_Income_Eastern'!O81+'Schedule 3C_Income_Western'!O81+'Schedule 3D_Income_The Cape'!O81</f>
        <v>2863285.9959722064</v>
      </c>
      <c r="P81" s="665">
        <f>'Schedule 3B_Income_Eastern'!P81+'Schedule 3C_Income_Western'!P81+'Schedule 3D_Income_The Cape'!P81</f>
        <v>2364130.830870348</v>
      </c>
      <c r="Q81" s="665">
        <f>'Schedule 3B_Income_Eastern'!Q81+'Schedule 3C_Income_Western'!Q81+'Schedule 3D_Income_The Cape'!Q81</f>
        <v>1937453.565707264</v>
      </c>
      <c r="R81" s="665">
        <f>'Schedule 3B_Income_Eastern'!R81+'Schedule 3C_Income_Western'!R81+'Schedule 3D_Income_The Cape'!R81</f>
        <v>0</v>
      </c>
      <c r="S81" s="665">
        <f>'Schedule 3B_Income_Eastern'!S81+'Schedule 3C_Income_Western'!S81+'Schedule 3D_Income_The Cape'!S81</f>
        <v>7164870.3925498184</v>
      </c>
      <c r="T81" s="665">
        <f>'Schedule 3B_Income_Eastern'!T81+'Schedule 3C_Income_Western'!T81+'Schedule 3D_Income_The Cape'!T81</f>
        <v>2863285.9959722064</v>
      </c>
      <c r="U81" s="665">
        <f>'Schedule 3B_Income_Eastern'!U81+'Schedule 3C_Income_Western'!U81+'Schedule 3D_Income_The Cape'!U81</f>
        <v>2364130.830870348</v>
      </c>
      <c r="V81" s="665">
        <f>'Schedule 3B_Income_Eastern'!V81+'Schedule 3C_Income_Western'!V81+'Schedule 3D_Income_The Cape'!V81</f>
        <v>1937453.565707264</v>
      </c>
      <c r="W81" s="665">
        <f>'Schedule 3B_Income_Eastern'!W81+'Schedule 3C_Income_Western'!W81+'Schedule 3D_Income_The Cape'!W81</f>
        <v>0</v>
      </c>
      <c r="X81" s="665">
        <f>'Schedule 3B_Income_Eastern'!X81+'Schedule 3C_Income_Western'!X81+'Schedule 3D_Income_The Cape'!X81</f>
        <v>7164870.3925498184</v>
      </c>
      <c r="Y81" s="665">
        <f>'Schedule 3B_Income_Eastern'!Y81+'Schedule 3C_Income_Western'!Y81+'Schedule 3D_Income_The Cape'!Y81</f>
        <v>14329740.785099637</v>
      </c>
      <c r="Z81" s="225">
        <v>52</v>
      </c>
      <c r="AA81" s="665">
        <f>'Schedule 3B_Income_Eastern'!AA81+'Schedule 3C_Income_Western'!AA81+'Schedule 3D_Income_The Cape'!AA81</f>
        <v>437171.11615536205</v>
      </c>
      <c r="AB81" s="665">
        <f>'Schedule 3B_Income_Eastern'!AB81+'Schedule 3C_Income_Western'!AB81+'Schedule 3D_Income_The Cape'!AB81</f>
        <v>354999.18350599892</v>
      </c>
      <c r="AC81" s="665">
        <f>'Schedule 3B_Income_Eastern'!AC81+'Schedule 3C_Income_Western'!AC81+'Schedule 3D_Income_The Cape'!AC81</f>
        <v>301979.44569297519</v>
      </c>
      <c r="AD81" s="665">
        <f>'Schedule 3B_Income_Eastern'!AD81+'Schedule 3C_Income_Western'!AD81+'Schedule 3D_Income_The Cape'!AD81</f>
        <v>0</v>
      </c>
      <c r="AE81" s="665">
        <f>'Schedule 3B_Income_Eastern'!AE81+'Schedule 3C_Income_Western'!AE81+'Schedule 3D_Income_The Cape'!AE81</f>
        <v>1094149.7453543362</v>
      </c>
      <c r="AF81" s="665">
        <f>'Schedule 3B_Income_Eastern'!AF81+'Schedule 3C_Income_Western'!AF81+'Schedule 3D_Income_The Cape'!AF81</f>
        <v>437171.11615536205</v>
      </c>
      <c r="AG81" s="665">
        <f>'Schedule 3B_Income_Eastern'!AG81+'Schedule 3C_Income_Western'!AG81+'Schedule 3D_Income_The Cape'!AG81</f>
        <v>354999.18350599892</v>
      </c>
      <c r="AH81" s="665">
        <f>'Schedule 3B_Income_Eastern'!AH81+'Schedule 3C_Income_Western'!AH81+'Schedule 3D_Income_The Cape'!AH81</f>
        <v>301979.44569297519</v>
      </c>
      <c r="AI81" s="665">
        <f>'Schedule 3B_Income_Eastern'!AI81+'Schedule 3C_Income_Western'!AI81+'Schedule 3D_Income_The Cape'!AI81</f>
        <v>0</v>
      </c>
      <c r="AJ81" s="665">
        <f>'Schedule 3B_Income_Eastern'!AJ81+'Schedule 3C_Income_Western'!AJ81+'Schedule 3D_Income_The Cape'!AJ81</f>
        <v>1094149.7453543362</v>
      </c>
      <c r="AK81" s="665">
        <f>'Schedule 3B_Income_Eastern'!AK81+'Schedule 3C_Income_Western'!AK81+'Schedule 3D_Income_The Cape'!AK81</f>
        <v>2188299.4907086724</v>
      </c>
      <c r="AL81" s="225">
        <v>52</v>
      </c>
      <c r="AM81" s="665">
        <f>'Schedule 3B_Income_Eastern'!AM81+'Schedule 3C_Income_Western'!AM81+'Schedule 3D_Income_The Cape'!AM81</f>
        <v>9933461.9140866529</v>
      </c>
      <c r="AN81" s="665">
        <f>'Schedule 3B_Income_Eastern'!AN81+'Schedule 3C_Income_Western'!AN81+'Schedule 3D_Income_The Cape'!AN81</f>
        <v>8888673.4764896166</v>
      </c>
      <c r="AO81" s="665">
        <f>'Schedule 3B_Income_Eastern'!AO81+'Schedule 3C_Income_Western'!AO81+'Schedule 3D_Income_The Cape'!AO81</f>
        <v>7814607.2830826659</v>
      </c>
      <c r="AP81" s="665">
        <f>'Schedule 3B_Income_Eastern'!AP81+'Schedule 3C_Income_Western'!AP81+'Schedule 3D_Income_The Cape'!AP81</f>
        <v>0</v>
      </c>
      <c r="AQ81" s="665">
        <f>'Schedule 3B_Income_Eastern'!AQ81+'Schedule 3C_Income_Western'!AQ81+'Schedule 3D_Income_The Cape'!AQ81</f>
        <v>26636742.673658937</v>
      </c>
      <c r="AR81" s="665">
        <f>'Schedule 3B_Income_Eastern'!AR81+'Schedule 3C_Income_Western'!AR81+'Schedule 3D_Income_The Cape'!AR81</f>
        <v>9933461.9140866529</v>
      </c>
      <c r="AS81" s="665">
        <f>'Schedule 3B_Income_Eastern'!AS81+'Schedule 3C_Income_Western'!AS81+'Schedule 3D_Income_The Cape'!AS81</f>
        <v>8888673.4764896166</v>
      </c>
      <c r="AT81" s="665">
        <f>'Schedule 3B_Income_Eastern'!AT81+'Schedule 3C_Income_Western'!AT81+'Schedule 3D_Income_The Cape'!AT81</f>
        <v>7814607.2830826659</v>
      </c>
      <c r="AU81" s="665">
        <f>'Schedule 3B_Income_Eastern'!AU81+'Schedule 3C_Income_Western'!AU81+'Schedule 3D_Income_The Cape'!AU81</f>
        <v>0</v>
      </c>
      <c r="AV81" s="665">
        <f>'Schedule 3B_Income_Eastern'!AV81+'Schedule 3C_Income_Western'!AV81+'Schedule 3D_Income_The Cape'!AV81</f>
        <v>26636742.673658937</v>
      </c>
      <c r="AW81" s="665">
        <f>'Schedule 3B_Income_Eastern'!AW81+'Schedule 3C_Income_Western'!AW81+'Schedule 3D_Income_The Cape'!AW81</f>
        <v>53273485.347317874</v>
      </c>
      <c r="AX81" s="225">
        <v>52</v>
      </c>
      <c r="AY81" s="665">
        <f>'Schedule 3B_Income_Eastern'!AY81+'Schedule 3C_Income_Western'!AY81+'Schedule 3D_Income_The Cape'!AY81</f>
        <v>138443.12056572572</v>
      </c>
      <c r="AZ81" s="665">
        <f>'Schedule 3B_Income_Eastern'!AZ81+'Schedule 3C_Income_Western'!AZ81+'Schedule 3D_Income_The Cape'!AZ81</f>
        <v>127412.70485582182</v>
      </c>
      <c r="BA81" s="665">
        <f>'Schedule 3B_Income_Eastern'!BA81+'Schedule 3C_Income_Western'!BA81+'Schedule 3D_Income_The Cape'!BA81</f>
        <v>112514.8255901021</v>
      </c>
      <c r="BB81" s="665">
        <f>'Schedule 3B_Income_Eastern'!BB81+'Schedule 3C_Income_Western'!BB81+'Schedule 3D_Income_The Cape'!BB81</f>
        <v>0</v>
      </c>
      <c r="BC81" s="665">
        <f>'Schedule 3B_Income_Eastern'!BC81+'Schedule 3C_Income_Western'!BC81+'Schedule 3D_Income_The Cape'!BC81</f>
        <v>378370.65101164964</v>
      </c>
      <c r="BD81" s="665">
        <f>'Schedule 3B_Income_Eastern'!BD81+'Schedule 3C_Income_Western'!BD81+'Schedule 3D_Income_The Cape'!BD81</f>
        <v>138443.12056572572</v>
      </c>
      <c r="BE81" s="665">
        <f>'Schedule 3B_Income_Eastern'!BE81+'Schedule 3C_Income_Western'!BE81+'Schedule 3D_Income_The Cape'!BE81</f>
        <v>127412.70485582182</v>
      </c>
      <c r="BF81" s="665">
        <f>'Schedule 3B_Income_Eastern'!BF81+'Schedule 3C_Income_Western'!BF81+'Schedule 3D_Income_The Cape'!BF81</f>
        <v>112514.8255901021</v>
      </c>
      <c r="BG81" s="665">
        <f>'Schedule 3B_Income_Eastern'!BG81+'Schedule 3C_Income_Western'!BG81+'Schedule 3D_Income_The Cape'!BG81</f>
        <v>0</v>
      </c>
      <c r="BH81" s="665">
        <f>'Schedule 3B_Income_Eastern'!BH81+'Schedule 3C_Income_Western'!BH81+'Schedule 3D_Income_The Cape'!BH81</f>
        <v>378370.65101164964</v>
      </c>
      <c r="BI81" s="665">
        <f>'Schedule 3B_Income_Eastern'!BI81+'Schedule 3C_Income_Western'!BI81+'Schedule 3D_Income_The Cape'!BI81</f>
        <v>756741.30202329927</v>
      </c>
      <c r="BJ81" s="225">
        <v>52</v>
      </c>
      <c r="BK81" s="665">
        <f>'Schedule 3B_Income_Eastern'!BK81+'Schedule 3C_Income_Western'!BK81+'Schedule 3D_Income_The Cape'!BK81</f>
        <v>0</v>
      </c>
      <c r="BL81" s="665">
        <f>'Schedule 3B_Income_Eastern'!BL81+'Schedule 3C_Income_Western'!BL81+'Schedule 3D_Income_The Cape'!BL81</f>
        <v>0</v>
      </c>
      <c r="BM81" s="665">
        <f>'Schedule 3B_Income_Eastern'!BM81+'Schedule 3C_Income_Western'!BM81+'Schedule 3D_Income_The Cape'!BM81</f>
        <v>0</v>
      </c>
      <c r="BN81" s="665">
        <f>'Schedule 3B_Income_Eastern'!BN81+'Schedule 3C_Income_Western'!BN81+'Schedule 3D_Income_The Cape'!BN81</f>
        <v>0</v>
      </c>
      <c r="BO81" s="665">
        <f>'Schedule 3B_Income_Eastern'!BO81+'Schedule 3C_Income_Western'!BO81+'Schedule 3D_Income_The Cape'!BO81</f>
        <v>0</v>
      </c>
      <c r="BP81" s="665">
        <f>'Schedule 3B_Income_Eastern'!BP81+'Schedule 3C_Income_Western'!BP81+'Schedule 3D_Income_The Cape'!BP81</f>
        <v>0</v>
      </c>
      <c r="BQ81" s="665">
        <f>'Schedule 3B_Income_Eastern'!BQ81+'Schedule 3C_Income_Western'!BQ81+'Schedule 3D_Income_The Cape'!BQ81</f>
        <v>0</v>
      </c>
      <c r="BR81" s="665">
        <f>'Schedule 3B_Income_Eastern'!BR81+'Schedule 3C_Income_Western'!BR81+'Schedule 3D_Income_The Cape'!BR81</f>
        <v>0</v>
      </c>
      <c r="BS81" s="665">
        <f>'Schedule 3B_Income_Eastern'!BS81+'Schedule 3C_Income_Western'!BS81+'Schedule 3D_Income_The Cape'!BS81</f>
        <v>0</v>
      </c>
      <c r="BT81" s="665">
        <f>'Schedule 3B_Income_Eastern'!BT81+'Schedule 3C_Income_Western'!BT81+'Schedule 3D_Income_The Cape'!BT81</f>
        <v>0</v>
      </c>
      <c r="BU81" s="665">
        <f>'Schedule 3B_Income_Eastern'!BU81+'Schedule 3C_Income_Western'!BU81+'Schedule 3D_Income_The Cape'!BU81</f>
        <v>0</v>
      </c>
      <c r="BV81" s="225">
        <v>52</v>
      </c>
      <c r="BW81" s="665">
        <f>'Schedule 3B_Income_Eastern'!BW81+'Schedule 3C_Income_Western'!BW81+'Schedule 3D_Income_The Cape'!BW81</f>
        <v>141971.40397820174</v>
      </c>
      <c r="BX81" s="665">
        <f>'Schedule 3B_Income_Eastern'!BX81+'Schedule 3C_Income_Western'!BX81+'Schedule 3D_Income_The Cape'!BX81</f>
        <v>121905.37999639963</v>
      </c>
      <c r="BY81" s="665">
        <f>'Schedule 3B_Income_Eastern'!BY81+'Schedule 3C_Income_Western'!BY81+'Schedule 3D_Income_The Cape'!BY81</f>
        <v>105919.12891757887</v>
      </c>
      <c r="BZ81" s="665">
        <f>'Schedule 3B_Income_Eastern'!BZ81+'Schedule 3C_Income_Western'!BZ81+'Schedule 3D_Income_The Cape'!BZ81</f>
        <v>0</v>
      </c>
      <c r="CA81" s="665">
        <f>'Schedule 3B_Income_Eastern'!CA81+'Schedule 3C_Income_Western'!CA81+'Schedule 3D_Income_The Cape'!CA81</f>
        <v>369795.91289218026</v>
      </c>
      <c r="CB81" s="665">
        <f>'Schedule 3B_Income_Eastern'!CB81+'Schedule 3C_Income_Western'!CB81+'Schedule 3D_Income_The Cape'!CB81</f>
        <v>141971.40397820174</v>
      </c>
      <c r="CC81" s="665">
        <f>'Schedule 3B_Income_Eastern'!CC81+'Schedule 3C_Income_Western'!CC81+'Schedule 3D_Income_The Cape'!CC81</f>
        <v>121905.37999639963</v>
      </c>
      <c r="CD81" s="665">
        <f>'Schedule 3B_Income_Eastern'!CD81+'Schedule 3C_Income_Western'!CD81+'Schedule 3D_Income_The Cape'!CD81</f>
        <v>105919.12891757887</v>
      </c>
      <c r="CE81" s="665">
        <f>'Schedule 3B_Income_Eastern'!CE81+'Schedule 3C_Income_Western'!CE81+'Schedule 3D_Income_The Cape'!CE81</f>
        <v>0</v>
      </c>
      <c r="CF81" s="665">
        <f>'Schedule 3B_Income_Eastern'!CF81+'Schedule 3C_Income_Western'!CF81+'Schedule 3D_Income_The Cape'!CF81</f>
        <v>369795.91289218026</v>
      </c>
      <c r="CG81" s="665">
        <f>'Schedule 3B_Income_Eastern'!CG81+'Schedule 3C_Income_Western'!CG81+'Schedule 3D_Income_The Cape'!CG81</f>
        <v>739591.82578436052</v>
      </c>
      <c r="CH81" s="225">
        <v>52</v>
      </c>
      <c r="CI81" s="665">
        <f>'Schedule 3B_Income_Eastern'!CI81+'Schedule 3C_Income_Western'!CI81+'Schedule 3D_Income_The Cape'!CI81</f>
        <v>16062426.228549164</v>
      </c>
      <c r="CJ81" s="665">
        <f>'Schedule 3B_Income_Eastern'!CJ81+'Schedule 3C_Income_Western'!CJ81+'Schedule 3D_Income_The Cape'!CJ81</f>
        <v>13675134.165798804</v>
      </c>
      <c r="CK81" s="665">
        <f>'Schedule 3B_Income_Eastern'!CK81+'Schedule 3C_Income_Western'!CK81+'Schedule 3D_Income_The Cape'!CK81</f>
        <v>11692876.926526323</v>
      </c>
      <c r="CL81" s="665">
        <f>'Schedule 3B_Income_Eastern'!CL81+'Schedule 3C_Income_Western'!CL81+'Schedule 3D_Income_The Cape'!CL81</f>
        <v>0</v>
      </c>
      <c r="CM81" s="424">
        <f t="shared" si="36"/>
        <v>41430437.320874289</v>
      </c>
      <c r="CN81" s="665">
        <f>'Schedule 3B_Income_Eastern'!CN81+'Schedule 3C_Income_Western'!CN81+'Schedule 3D_Income_The Cape'!CN81</f>
        <v>16062426.228549164</v>
      </c>
      <c r="CO81" s="665">
        <f>'Schedule 3B_Income_Eastern'!CO81+'Schedule 3C_Income_Western'!CO81+'Schedule 3D_Income_The Cape'!CO81</f>
        <v>13675134.165798804</v>
      </c>
      <c r="CP81" s="665">
        <f>'Schedule 3B_Income_Eastern'!CP81+'Schedule 3C_Income_Western'!CP81+'Schedule 3D_Income_The Cape'!CP81</f>
        <v>11692876.926526323</v>
      </c>
      <c r="CQ81" s="665">
        <f>'Schedule 3B_Income_Eastern'!CQ81+'Schedule 3C_Income_Western'!CQ81+'Schedule 3D_Income_The Cape'!CQ81</f>
        <v>0</v>
      </c>
      <c r="CR81" s="424">
        <f t="shared" si="37"/>
        <v>41430437.320874289</v>
      </c>
      <c r="CS81" s="665">
        <f>'Schedule 3B_Income_Eastern'!CS81+'Schedule 3C_Income_Western'!CS81+'Schedule 3D_Income_The Cape'!CS81</f>
        <v>32124852.457098328</v>
      </c>
      <c r="CT81" s="665">
        <f>'Schedule 3B_Income_Eastern'!CT81+'Schedule 3C_Income_Western'!CT81+'Schedule 3D_Income_The Cape'!CT81</f>
        <v>27350268.331597608</v>
      </c>
      <c r="CU81" s="665">
        <f>'Schedule 3B_Income_Eastern'!CU81+'Schedule 3C_Income_Western'!CU81+'Schedule 3D_Income_The Cape'!CU81</f>
        <v>23385753.853052646</v>
      </c>
      <c r="CV81" s="665">
        <f>'Schedule 3B_Income_Eastern'!CV81+'Schedule 3C_Income_Western'!CV81+'Schedule 3D_Income_The Cape'!CV81</f>
        <v>0</v>
      </c>
      <c r="CW81" s="424">
        <f t="shared" si="38"/>
        <v>82860874.641748577</v>
      </c>
    </row>
    <row r="82" spans="1:101" ht="15.75" customHeight="1" x14ac:dyDescent="0.2">
      <c r="A82" s="85" t="s">
        <v>267</v>
      </c>
      <c r="B82" s="225">
        <v>53</v>
      </c>
      <c r="C82" s="665">
        <f>'Schedule 3B_Income_Eastern'!C82+'Schedule 3C_Income_Western'!C82+'Schedule 3D_Income_The Cape'!C82</f>
        <v>31485.515669142853</v>
      </c>
      <c r="D82" s="665">
        <f>'Schedule 3B_Income_Eastern'!D82+'Schedule 3C_Income_Western'!D82+'Schedule 3D_Income_The Cape'!D82</f>
        <v>18242.366209812815</v>
      </c>
      <c r="E82" s="665">
        <f>'Schedule 3B_Income_Eastern'!E82+'Schedule 3C_Income_Western'!E82+'Schedule 3D_Income_The Cape'!E82</f>
        <v>11989.796270760882</v>
      </c>
      <c r="F82" s="665">
        <f>'Schedule 3B_Income_Eastern'!F82+'Schedule 3C_Income_Western'!F82+'Schedule 3D_Income_The Cape'!F82</f>
        <v>0</v>
      </c>
      <c r="G82" s="665">
        <f>'Schedule 3B_Income_Eastern'!G82+'Schedule 3C_Income_Western'!G82+'Schedule 3D_Income_The Cape'!G82</f>
        <v>61717.67814971655</v>
      </c>
      <c r="H82" s="665">
        <f>'Schedule 3B_Income_Eastern'!H82+'Schedule 3C_Income_Western'!H82+'Schedule 3D_Income_The Cape'!H82</f>
        <v>31485.515669142853</v>
      </c>
      <c r="I82" s="665">
        <f>'Schedule 3B_Income_Eastern'!I82+'Schedule 3C_Income_Western'!I82+'Schedule 3D_Income_The Cape'!I82</f>
        <v>18242.366209812815</v>
      </c>
      <c r="J82" s="665">
        <f>'Schedule 3B_Income_Eastern'!J82+'Schedule 3C_Income_Western'!J82+'Schedule 3D_Income_The Cape'!J82</f>
        <v>11989.796270760882</v>
      </c>
      <c r="K82" s="665">
        <f>'Schedule 3B_Income_Eastern'!K82+'Schedule 3C_Income_Western'!K82+'Schedule 3D_Income_The Cape'!K82</f>
        <v>0</v>
      </c>
      <c r="L82" s="665">
        <f>'Schedule 3B_Income_Eastern'!L82+'Schedule 3C_Income_Western'!L82+'Schedule 3D_Income_The Cape'!L82</f>
        <v>61717.67814971655</v>
      </c>
      <c r="M82" s="665">
        <f>'Schedule 3B_Income_Eastern'!M82+'Schedule 3C_Income_Western'!M82+'Schedule 3D_Income_The Cape'!M82</f>
        <v>123435.3562994331</v>
      </c>
      <c r="N82" s="225">
        <v>53</v>
      </c>
      <c r="O82" s="665">
        <f>'Schedule 3B_Income_Eastern'!O82+'Schedule 3C_Income_Western'!O82+'Schedule 3D_Income_The Cape'!O82</f>
        <v>35380.202956187037</v>
      </c>
      <c r="P82" s="665">
        <f>'Schedule 3B_Income_Eastern'!P82+'Schedule 3C_Income_Western'!P82+'Schedule 3D_Income_The Cape'!P82</f>
        <v>23722.24517033379</v>
      </c>
      <c r="Q82" s="665">
        <f>'Schedule 3B_Income_Eastern'!Q82+'Schedule 3C_Income_Western'!Q82+'Schedule 3D_Income_The Cape'!Q82</f>
        <v>16354.287347015277</v>
      </c>
      <c r="R82" s="665">
        <f>'Schedule 3B_Income_Eastern'!R82+'Schedule 3C_Income_Western'!R82+'Schedule 3D_Income_The Cape'!R82</f>
        <v>0</v>
      </c>
      <c r="S82" s="665">
        <f>'Schedule 3B_Income_Eastern'!S82+'Schedule 3C_Income_Western'!S82+'Schedule 3D_Income_The Cape'!S82</f>
        <v>75456.7354735361</v>
      </c>
      <c r="T82" s="665">
        <f>'Schedule 3B_Income_Eastern'!T82+'Schedule 3C_Income_Western'!T82+'Schedule 3D_Income_The Cape'!T82</f>
        <v>35380.202956187037</v>
      </c>
      <c r="U82" s="665">
        <f>'Schedule 3B_Income_Eastern'!U82+'Schedule 3C_Income_Western'!U82+'Schedule 3D_Income_The Cape'!U82</f>
        <v>23722.24517033379</v>
      </c>
      <c r="V82" s="665">
        <f>'Schedule 3B_Income_Eastern'!V82+'Schedule 3C_Income_Western'!V82+'Schedule 3D_Income_The Cape'!V82</f>
        <v>16354.287347015277</v>
      </c>
      <c r="W82" s="665">
        <f>'Schedule 3B_Income_Eastern'!W82+'Schedule 3C_Income_Western'!W82+'Schedule 3D_Income_The Cape'!W82</f>
        <v>0</v>
      </c>
      <c r="X82" s="665">
        <f>'Schedule 3B_Income_Eastern'!X82+'Schedule 3C_Income_Western'!X82+'Schedule 3D_Income_The Cape'!X82</f>
        <v>75456.7354735361</v>
      </c>
      <c r="Y82" s="665">
        <f>'Schedule 3B_Income_Eastern'!Y82+'Schedule 3C_Income_Western'!Y82+'Schedule 3D_Income_The Cape'!Y82</f>
        <v>150913.4709470722</v>
      </c>
      <c r="Z82" s="225">
        <v>53</v>
      </c>
      <c r="AA82" s="665">
        <f>'Schedule 3B_Income_Eastern'!AA82+'Schedule 3C_Income_Western'!AA82+'Schedule 3D_Income_The Cape'!AA82</f>
        <v>5401.9063544184164</v>
      </c>
      <c r="AB82" s="665">
        <f>'Schedule 3B_Income_Eastern'!AB82+'Schedule 3C_Income_Western'!AB82+'Schedule 3D_Income_The Cape'!AB82</f>
        <v>3562.1453586379203</v>
      </c>
      <c r="AC82" s="665">
        <f>'Schedule 3B_Income_Eastern'!AC82+'Schedule 3C_Income_Western'!AC82+'Schedule 3D_Income_The Cape'!AC82</f>
        <v>2549.0461888579316</v>
      </c>
      <c r="AD82" s="665">
        <f>'Schedule 3B_Income_Eastern'!AD82+'Schedule 3C_Income_Western'!AD82+'Schedule 3D_Income_The Cape'!AD82</f>
        <v>0</v>
      </c>
      <c r="AE82" s="665">
        <f>'Schedule 3B_Income_Eastern'!AE82+'Schedule 3C_Income_Western'!AE82+'Schedule 3D_Income_The Cape'!AE82</f>
        <v>11513.097901914269</v>
      </c>
      <c r="AF82" s="665">
        <f>'Schedule 3B_Income_Eastern'!AF82+'Schedule 3C_Income_Western'!AF82+'Schedule 3D_Income_The Cape'!AF82</f>
        <v>5401.9063544184164</v>
      </c>
      <c r="AG82" s="665">
        <f>'Schedule 3B_Income_Eastern'!AG82+'Schedule 3C_Income_Western'!AG82+'Schedule 3D_Income_The Cape'!AG82</f>
        <v>3562.1453586379203</v>
      </c>
      <c r="AH82" s="665">
        <f>'Schedule 3B_Income_Eastern'!AH82+'Schedule 3C_Income_Western'!AH82+'Schedule 3D_Income_The Cape'!AH82</f>
        <v>2549.0461888579316</v>
      </c>
      <c r="AI82" s="665">
        <f>'Schedule 3B_Income_Eastern'!AI82+'Schedule 3C_Income_Western'!AI82+'Schedule 3D_Income_The Cape'!AI82</f>
        <v>0</v>
      </c>
      <c r="AJ82" s="665">
        <f>'Schedule 3B_Income_Eastern'!AJ82+'Schedule 3C_Income_Western'!AJ82+'Schedule 3D_Income_The Cape'!AJ82</f>
        <v>11513.097901914269</v>
      </c>
      <c r="AK82" s="665">
        <f>'Schedule 3B_Income_Eastern'!AK82+'Schedule 3C_Income_Western'!AK82+'Schedule 3D_Income_The Cape'!AK82</f>
        <v>23026.195803828537</v>
      </c>
      <c r="AL82" s="225">
        <v>53</v>
      </c>
      <c r="AM82" s="665">
        <f>'Schedule 3B_Income_Eastern'!AM82+'Schedule 3C_Income_Western'!AM82+'Schedule 3D_Income_The Cape'!AM82</f>
        <v>122742.85526221371</v>
      </c>
      <c r="AN82" s="665">
        <f>'Schedule 3B_Income_Eastern'!AN82+'Schedule 3C_Income_Western'!AN82+'Schedule 3D_Income_The Cape'!AN82</f>
        <v>89191.041669509723</v>
      </c>
      <c r="AO82" s="665">
        <f>'Schedule 3B_Income_Eastern'!AO82+'Schedule 3C_Income_Western'!AO82+'Schedule 3D_Income_The Cape'!AO82</f>
        <v>65964.075358347109</v>
      </c>
      <c r="AP82" s="665">
        <f>'Schedule 3B_Income_Eastern'!AP82+'Schedule 3C_Income_Western'!AP82+'Schedule 3D_Income_The Cape'!AP82</f>
        <v>0</v>
      </c>
      <c r="AQ82" s="665">
        <f>'Schedule 3B_Income_Eastern'!AQ82+'Schedule 3C_Income_Western'!AQ82+'Schedule 3D_Income_The Cape'!AQ82</f>
        <v>277897.97229007055</v>
      </c>
      <c r="AR82" s="665">
        <f>'Schedule 3B_Income_Eastern'!AR82+'Schedule 3C_Income_Western'!AR82+'Schedule 3D_Income_The Cape'!AR82</f>
        <v>122742.85526221371</v>
      </c>
      <c r="AS82" s="665">
        <f>'Schedule 3B_Income_Eastern'!AS82+'Schedule 3C_Income_Western'!AS82+'Schedule 3D_Income_The Cape'!AS82</f>
        <v>89191.041669509723</v>
      </c>
      <c r="AT82" s="665">
        <f>'Schedule 3B_Income_Eastern'!AT82+'Schedule 3C_Income_Western'!AT82+'Schedule 3D_Income_The Cape'!AT82</f>
        <v>65964.075358347109</v>
      </c>
      <c r="AU82" s="665">
        <f>'Schedule 3B_Income_Eastern'!AU82+'Schedule 3C_Income_Western'!AU82+'Schedule 3D_Income_The Cape'!AU82</f>
        <v>0</v>
      </c>
      <c r="AV82" s="665">
        <f>'Schedule 3B_Income_Eastern'!AV82+'Schedule 3C_Income_Western'!AV82+'Schedule 3D_Income_The Cape'!AV82</f>
        <v>277897.97229007055</v>
      </c>
      <c r="AW82" s="665">
        <f>'Schedule 3B_Income_Eastern'!AW82+'Schedule 3C_Income_Western'!AW82+'Schedule 3D_Income_The Cape'!AW82</f>
        <v>555795.94458014111</v>
      </c>
      <c r="AX82" s="225">
        <v>53</v>
      </c>
      <c r="AY82" s="665">
        <f>'Schedule 3B_Income_Eastern'!AY82+'Schedule 3C_Income_Western'!AY82+'Schedule 3D_Income_The Cape'!AY82</f>
        <v>1710.672880876547</v>
      </c>
      <c r="AZ82" s="665">
        <f>'Schedule 3B_Income_Eastern'!AZ82+'Schedule 3C_Income_Western'!AZ82+'Schedule 3D_Income_The Cape'!AZ82</f>
        <v>1278.4890679220375</v>
      </c>
      <c r="BA82" s="665">
        <f>'Schedule 3B_Income_Eastern'!BA82+'Schedule 3C_Income_Western'!BA82+'Schedule 3D_Income_The Cape'!BA82</f>
        <v>949.7516849277946</v>
      </c>
      <c r="BB82" s="665">
        <f>'Schedule 3B_Income_Eastern'!BB82+'Schedule 3C_Income_Western'!BB82+'Schedule 3D_Income_The Cape'!BB82</f>
        <v>0</v>
      </c>
      <c r="BC82" s="665">
        <f>'Schedule 3B_Income_Eastern'!BC82+'Schedule 3C_Income_Western'!BC82+'Schedule 3D_Income_The Cape'!BC82</f>
        <v>3938.913633726379</v>
      </c>
      <c r="BD82" s="665">
        <f>'Schedule 3B_Income_Eastern'!BD82+'Schedule 3C_Income_Western'!BD82+'Schedule 3D_Income_The Cape'!BD82</f>
        <v>1710.672880876547</v>
      </c>
      <c r="BE82" s="665">
        <f>'Schedule 3B_Income_Eastern'!BE82+'Schedule 3C_Income_Western'!BE82+'Schedule 3D_Income_The Cape'!BE82</f>
        <v>1278.4890679220375</v>
      </c>
      <c r="BF82" s="665">
        <f>'Schedule 3B_Income_Eastern'!BF82+'Schedule 3C_Income_Western'!BF82+'Schedule 3D_Income_The Cape'!BF82</f>
        <v>949.7516849277946</v>
      </c>
      <c r="BG82" s="665">
        <f>'Schedule 3B_Income_Eastern'!BG82+'Schedule 3C_Income_Western'!BG82+'Schedule 3D_Income_The Cape'!BG82</f>
        <v>0</v>
      </c>
      <c r="BH82" s="665">
        <f>'Schedule 3B_Income_Eastern'!BH82+'Schedule 3C_Income_Western'!BH82+'Schedule 3D_Income_The Cape'!BH82</f>
        <v>3938.913633726379</v>
      </c>
      <c r="BI82" s="665">
        <f>'Schedule 3B_Income_Eastern'!BI82+'Schedule 3C_Income_Western'!BI82+'Schedule 3D_Income_The Cape'!BI82</f>
        <v>7877.827267452758</v>
      </c>
      <c r="BJ82" s="225">
        <v>53</v>
      </c>
      <c r="BK82" s="665">
        <f>'Schedule 3B_Income_Eastern'!BK82+'Schedule 3C_Income_Western'!BK82+'Schedule 3D_Income_The Cape'!BK82</f>
        <v>0</v>
      </c>
      <c r="BL82" s="665">
        <f>'Schedule 3B_Income_Eastern'!BL82+'Schedule 3C_Income_Western'!BL82+'Schedule 3D_Income_The Cape'!BL82</f>
        <v>0</v>
      </c>
      <c r="BM82" s="665">
        <f>'Schedule 3B_Income_Eastern'!BM82+'Schedule 3C_Income_Western'!BM82+'Schedule 3D_Income_The Cape'!BM82</f>
        <v>0</v>
      </c>
      <c r="BN82" s="665">
        <f>'Schedule 3B_Income_Eastern'!BN82+'Schedule 3C_Income_Western'!BN82+'Schedule 3D_Income_The Cape'!BN82</f>
        <v>0</v>
      </c>
      <c r="BO82" s="665">
        <f>'Schedule 3B_Income_Eastern'!BO82+'Schedule 3C_Income_Western'!BO82+'Schedule 3D_Income_The Cape'!BO82</f>
        <v>0</v>
      </c>
      <c r="BP82" s="665">
        <f>'Schedule 3B_Income_Eastern'!BP82+'Schedule 3C_Income_Western'!BP82+'Schedule 3D_Income_The Cape'!BP82</f>
        <v>0</v>
      </c>
      <c r="BQ82" s="665">
        <f>'Schedule 3B_Income_Eastern'!BQ82+'Schedule 3C_Income_Western'!BQ82+'Schedule 3D_Income_The Cape'!BQ82</f>
        <v>0</v>
      </c>
      <c r="BR82" s="665">
        <f>'Schedule 3B_Income_Eastern'!BR82+'Schedule 3C_Income_Western'!BR82+'Schedule 3D_Income_The Cape'!BR82</f>
        <v>0</v>
      </c>
      <c r="BS82" s="665">
        <f>'Schedule 3B_Income_Eastern'!BS82+'Schedule 3C_Income_Western'!BS82+'Schedule 3D_Income_The Cape'!BS82</f>
        <v>0</v>
      </c>
      <c r="BT82" s="665">
        <f>'Schedule 3B_Income_Eastern'!BT82+'Schedule 3C_Income_Western'!BT82+'Schedule 3D_Income_The Cape'!BT82</f>
        <v>0</v>
      </c>
      <c r="BU82" s="665">
        <f>'Schedule 3B_Income_Eastern'!BU82+'Schedule 3C_Income_Western'!BU82+'Schedule 3D_Income_The Cape'!BU82</f>
        <v>0</v>
      </c>
      <c r="BV82" s="225">
        <v>53</v>
      </c>
      <c r="BW82" s="665">
        <f>'Schedule 3B_Income_Eastern'!BW82+'Schedule 3C_Income_Western'!BW82+'Schedule 3D_Income_The Cape'!BW82</f>
        <v>1754.2701266270415</v>
      </c>
      <c r="BX82" s="665">
        <f>'Schedule 3B_Income_Eastern'!BX82+'Schedule 3C_Income_Western'!BX82+'Schedule 3D_Income_The Cape'!BX82</f>
        <v>1223.2272740983046</v>
      </c>
      <c r="BY82" s="665">
        <f>'Schedule 3B_Income_Eastern'!BY82+'Schedule 3C_Income_Western'!BY82+'Schedule 3D_Income_The Cape'!BY82</f>
        <v>894.07658615616526</v>
      </c>
      <c r="BZ82" s="665">
        <f>'Schedule 3B_Income_Eastern'!BZ82+'Schedule 3C_Income_Western'!BZ82+'Schedule 3D_Income_The Cape'!BZ82</f>
        <v>0</v>
      </c>
      <c r="CA82" s="665">
        <f>'Schedule 3B_Income_Eastern'!CA82+'Schedule 3C_Income_Western'!CA82+'Schedule 3D_Income_The Cape'!CA82</f>
        <v>3871.5739868815117</v>
      </c>
      <c r="CB82" s="665">
        <f>'Schedule 3B_Income_Eastern'!CB82+'Schedule 3C_Income_Western'!CB82+'Schedule 3D_Income_The Cape'!CB82</f>
        <v>1754.2701266270415</v>
      </c>
      <c r="CC82" s="665">
        <f>'Schedule 3B_Income_Eastern'!CC82+'Schedule 3C_Income_Western'!CC82+'Schedule 3D_Income_The Cape'!CC82</f>
        <v>1223.2272740983046</v>
      </c>
      <c r="CD82" s="665">
        <f>'Schedule 3B_Income_Eastern'!CD82+'Schedule 3C_Income_Western'!CD82+'Schedule 3D_Income_The Cape'!CD82</f>
        <v>894.07658615616526</v>
      </c>
      <c r="CE82" s="665">
        <f>'Schedule 3B_Income_Eastern'!CE82+'Schedule 3C_Income_Western'!CE82+'Schedule 3D_Income_The Cape'!CE82</f>
        <v>0</v>
      </c>
      <c r="CF82" s="665">
        <f>'Schedule 3B_Income_Eastern'!CF82+'Schedule 3C_Income_Western'!CF82+'Schedule 3D_Income_The Cape'!CF82</f>
        <v>3871.5739868815117</v>
      </c>
      <c r="CG82" s="665">
        <f>'Schedule 3B_Income_Eastern'!CG82+'Schedule 3C_Income_Western'!CG82+'Schedule 3D_Income_The Cape'!CG82</f>
        <v>7743.1479737630234</v>
      </c>
      <c r="CH82" s="225">
        <v>53</v>
      </c>
      <c r="CI82" s="665">
        <f>'Schedule 3B_Income_Eastern'!CI82+'Schedule 3C_Income_Western'!CI82+'Schedule 3D_Income_The Cape'!CI82</f>
        <v>198475.42324946559</v>
      </c>
      <c r="CJ82" s="665">
        <f>'Schedule 3B_Income_Eastern'!CJ82+'Schedule 3C_Income_Western'!CJ82+'Schedule 3D_Income_The Cape'!CJ82</f>
        <v>137219.51475031459</v>
      </c>
      <c r="CK82" s="665">
        <f>'Schedule 3B_Income_Eastern'!CK82+'Schedule 3C_Income_Western'!CK82+'Schedule 3D_Income_The Cape'!CK82</f>
        <v>98701.033436065176</v>
      </c>
      <c r="CL82" s="665">
        <f>'Schedule 3B_Income_Eastern'!CL82+'Schedule 3C_Income_Western'!CL82+'Schedule 3D_Income_The Cape'!CL82</f>
        <v>0</v>
      </c>
      <c r="CM82" s="424">
        <f t="shared" si="36"/>
        <v>434395.97143584536</v>
      </c>
      <c r="CN82" s="665">
        <f>'Schedule 3B_Income_Eastern'!CN82+'Schedule 3C_Income_Western'!CN82+'Schedule 3D_Income_The Cape'!CN82</f>
        <v>198475.42324946559</v>
      </c>
      <c r="CO82" s="665">
        <f>'Schedule 3B_Income_Eastern'!CO82+'Schedule 3C_Income_Western'!CO82+'Schedule 3D_Income_The Cape'!CO82</f>
        <v>137219.51475031459</v>
      </c>
      <c r="CP82" s="665">
        <f>'Schedule 3B_Income_Eastern'!CP82+'Schedule 3C_Income_Western'!CP82+'Schedule 3D_Income_The Cape'!CP82</f>
        <v>98701.033436065176</v>
      </c>
      <c r="CQ82" s="665">
        <f>'Schedule 3B_Income_Eastern'!CQ82+'Schedule 3C_Income_Western'!CQ82+'Schedule 3D_Income_The Cape'!CQ82</f>
        <v>0</v>
      </c>
      <c r="CR82" s="424">
        <f t="shared" si="37"/>
        <v>434395.97143584536</v>
      </c>
      <c r="CS82" s="665">
        <f>'Schedule 3B_Income_Eastern'!CS82+'Schedule 3C_Income_Western'!CS82+'Schedule 3D_Income_The Cape'!CS82</f>
        <v>396950.84649893118</v>
      </c>
      <c r="CT82" s="665">
        <f>'Schedule 3B_Income_Eastern'!CT82+'Schedule 3C_Income_Western'!CT82+'Schedule 3D_Income_The Cape'!CT82</f>
        <v>274439.02950062917</v>
      </c>
      <c r="CU82" s="665">
        <f>'Schedule 3B_Income_Eastern'!CU82+'Schedule 3C_Income_Western'!CU82+'Schedule 3D_Income_The Cape'!CU82</f>
        <v>197402.06687213035</v>
      </c>
      <c r="CV82" s="665">
        <f>'Schedule 3B_Income_Eastern'!CV82+'Schedule 3C_Income_Western'!CV82+'Schedule 3D_Income_The Cape'!CV82</f>
        <v>0</v>
      </c>
      <c r="CW82" s="424">
        <f t="shared" si="38"/>
        <v>868791.94287169073</v>
      </c>
    </row>
    <row r="83" spans="1:101" ht="15.75" customHeight="1" x14ac:dyDescent="0.2">
      <c r="A83" s="85" t="s">
        <v>268</v>
      </c>
      <c r="B83" s="225">
        <v>54</v>
      </c>
      <c r="C83" s="665">
        <f>'Schedule 3B_Income_Eastern'!C83+'Schedule 3C_Income_Western'!C83+'Schedule 3D_Income_The Cape'!C83</f>
        <v>0</v>
      </c>
      <c r="D83" s="665">
        <f>'Schedule 3B_Income_Eastern'!D83+'Schedule 3C_Income_Western'!D83+'Schedule 3D_Income_The Cape'!D83</f>
        <v>0</v>
      </c>
      <c r="E83" s="665">
        <f>'Schedule 3B_Income_Eastern'!E83+'Schedule 3C_Income_Western'!E83+'Schedule 3D_Income_The Cape'!E83</f>
        <v>0</v>
      </c>
      <c r="F83" s="665">
        <f>'Schedule 3B_Income_Eastern'!F83+'Schedule 3C_Income_Western'!F83+'Schedule 3D_Income_The Cape'!F83</f>
        <v>0</v>
      </c>
      <c r="G83" s="665">
        <f>'Schedule 3B_Income_Eastern'!G83+'Schedule 3C_Income_Western'!G83+'Schedule 3D_Income_The Cape'!G83</f>
        <v>0</v>
      </c>
      <c r="H83" s="665">
        <f>'Schedule 3B_Income_Eastern'!H83+'Schedule 3C_Income_Western'!H83+'Schedule 3D_Income_The Cape'!H83</f>
        <v>0</v>
      </c>
      <c r="I83" s="665">
        <f>'Schedule 3B_Income_Eastern'!I83+'Schedule 3C_Income_Western'!I83+'Schedule 3D_Income_The Cape'!I83</f>
        <v>0</v>
      </c>
      <c r="J83" s="665">
        <f>'Schedule 3B_Income_Eastern'!J83+'Schedule 3C_Income_Western'!J83+'Schedule 3D_Income_The Cape'!J83</f>
        <v>0</v>
      </c>
      <c r="K83" s="665">
        <f>'Schedule 3B_Income_Eastern'!K83+'Schedule 3C_Income_Western'!K83+'Schedule 3D_Income_The Cape'!K83</f>
        <v>0</v>
      </c>
      <c r="L83" s="665">
        <f>'Schedule 3B_Income_Eastern'!L83+'Schedule 3C_Income_Western'!L83+'Schedule 3D_Income_The Cape'!L83</f>
        <v>0</v>
      </c>
      <c r="M83" s="665">
        <f>'Schedule 3B_Income_Eastern'!M83+'Schedule 3C_Income_Western'!M83+'Schedule 3D_Income_The Cape'!M83</f>
        <v>0</v>
      </c>
      <c r="N83" s="225">
        <v>54</v>
      </c>
      <c r="O83" s="665">
        <f>'Schedule 3B_Income_Eastern'!O83+'Schedule 3C_Income_Western'!O83+'Schedule 3D_Income_The Cape'!O83</f>
        <v>0</v>
      </c>
      <c r="P83" s="665">
        <f>'Schedule 3B_Income_Eastern'!P83+'Schedule 3C_Income_Western'!P83+'Schedule 3D_Income_The Cape'!P83</f>
        <v>0</v>
      </c>
      <c r="Q83" s="665">
        <f>'Schedule 3B_Income_Eastern'!Q83+'Schedule 3C_Income_Western'!Q83+'Schedule 3D_Income_The Cape'!Q83</f>
        <v>0</v>
      </c>
      <c r="R83" s="665">
        <f>'Schedule 3B_Income_Eastern'!R83+'Schedule 3C_Income_Western'!R83+'Schedule 3D_Income_The Cape'!R83</f>
        <v>0</v>
      </c>
      <c r="S83" s="665">
        <f>'Schedule 3B_Income_Eastern'!S83+'Schedule 3C_Income_Western'!S83+'Schedule 3D_Income_The Cape'!S83</f>
        <v>0</v>
      </c>
      <c r="T83" s="665">
        <f>'Schedule 3B_Income_Eastern'!T83+'Schedule 3C_Income_Western'!T83+'Schedule 3D_Income_The Cape'!T83</f>
        <v>0</v>
      </c>
      <c r="U83" s="665">
        <f>'Schedule 3B_Income_Eastern'!U83+'Schedule 3C_Income_Western'!U83+'Schedule 3D_Income_The Cape'!U83</f>
        <v>0</v>
      </c>
      <c r="V83" s="665">
        <f>'Schedule 3B_Income_Eastern'!V83+'Schedule 3C_Income_Western'!V83+'Schedule 3D_Income_The Cape'!V83</f>
        <v>0</v>
      </c>
      <c r="W83" s="665">
        <f>'Schedule 3B_Income_Eastern'!W83+'Schedule 3C_Income_Western'!W83+'Schedule 3D_Income_The Cape'!W83</f>
        <v>0</v>
      </c>
      <c r="X83" s="665">
        <f>'Schedule 3B_Income_Eastern'!X83+'Schedule 3C_Income_Western'!X83+'Schedule 3D_Income_The Cape'!X83</f>
        <v>0</v>
      </c>
      <c r="Y83" s="665">
        <f>'Schedule 3B_Income_Eastern'!Y83+'Schedule 3C_Income_Western'!Y83+'Schedule 3D_Income_The Cape'!Y83</f>
        <v>0</v>
      </c>
      <c r="Z83" s="225">
        <v>54</v>
      </c>
      <c r="AA83" s="665">
        <f>'Schedule 3B_Income_Eastern'!AA83+'Schedule 3C_Income_Western'!AA83+'Schedule 3D_Income_The Cape'!AA83</f>
        <v>0</v>
      </c>
      <c r="AB83" s="665">
        <f>'Schedule 3B_Income_Eastern'!AB83+'Schedule 3C_Income_Western'!AB83+'Schedule 3D_Income_The Cape'!AB83</f>
        <v>0</v>
      </c>
      <c r="AC83" s="665">
        <f>'Schedule 3B_Income_Eastern'!AC83+'Schedule 3C_Income_Western'!AC83+'Schedule 3D_Income_The Cape'!AC83</f>
        <v>0</v>
      </c>
      <c r="AD83" s="665">
        <f>'Schedule 3B_Income_Eastern'!AD83+'Schedule 3C_Income_Western'!AD83+'Schedule 3D_Income_The Cape'!AD83</f>
        <v>0</v>
      </c>
      <c r="AE83" s="665">
        <f>'Schedule 3B_Income_Eastern'!AE83+'Schedule 3C_Income_Western'!AE83+'Schedule 3D_Income_The Cape'!AE83</f>
        <v>0</v>
      </c>
      <c r="AF83" s="665">
        <f>'Schedule 3B_Income_Eastern'!AF83+'Schedule 3C_Income_Western'!AF83+'Schedule 3D_Income_The Cape'!AF83</f>
        <v>0</v>
      </c>
      <c r="AG83" s="665">
        <f>'Schedule 3B_Income_Eastern'!AG83+'Schedule 3C_Income_Western'!AG83+'Schedule 3D_Income_The Cape'!AG83</f>
        <v>0</v>
      </c>
      <c r="AH83" s="665">
        <f>'Schedule 3B_Income_Eastern'!AH83+'Schedule 3C_Income_Western'!AH83+'Schedule 3D_Income_The Cape'!AH83</f>
        <v>0</v>
      </c>
      <c r="AI83" s="665">
        <f>'Schedule 3B_Income_Eastern'!AI83+'Schedule 3C_Income_Western'!AI83+'Schedule 3D_Income_The Cape'!AI83</f>
        <v>0</v>
      </c>
      <c r="AJ83" s="665">
        <f>'Schedule 3B_Income_Eastern'!AJ83+'Schedule 3C_Income_Western'!AJ83+'Schedule 3D_Income_The Cape'!AJ83</f>
        <v>0</v>
      </c>
      <c r="AK83" s="665">
        <f>'Schedule 3B_Income_Eastern'!AK83+'Schedule 3C_Income_Western'!AK83+'Schedule 3D_Income_The Cape'!AK83</f>
        <v>0</v>
      </c>
      <c r="AL83" s="225">
        <v>54</v>
      </c>
      <c r="AM83" s="665">
        <f>'Schedule 3B_Income_Eastern'!AM83+'Schedule 3C_Income_Western'!AM83+'Schedule 3D_Income_The Cape'!AM83</f>
        <v>0</v>
      </c>
      <c r="AN83" s="665">
        <f>'Schedule 3B_Income_Eastern'!AN83+'Schedule 3C_Income_Western'!AN83+'Schedule 3D_Income_The Cape'!AN83</f>
        <v>0</v>
      </c>
      <c r="AO83" s="665">
        <f>'Schedule 3B_Income_Eastern'!AO83+'Schedule 3C_Income_Western'!AO83+'Schedule 3D_Income_The Cape'!AO83</f>
        <v>0</v>
      </c>
      <c r="AP83" s="665">
        <f>'Schedule 3B_Income_Eastern'!AP83+'Schedule 3C_Income_Western'!AP83+'Schedule 3D_Income_The Cape'!AP83</f>
        <v>0</v>
      </c>
      <c r="AQ83" s="665">
        <f>'Schedule 3B_Income_Eastern'!AQ83+'Schedule 3C_Income_Western'!AQ83+'Schedule 3D_Income_The Cape'!AQ83</f>
        <v>0</v>
      </c>
      <c r="AR83" s="665">
        <f>'Schedule 3B_Income_Eastern'!AR83+'Schedule 3C_Income_Western'!AR83+'Schedule 3D_Income_The Cape'!AR83</f>
        <v>0</v>
      </c>
      <c r="AS83" s="665">
        <f>'Schedule 3B_Income_Eastern'!AS83+'Schedule 3C_Income_Western'!AS83+'Schedule 3D_Income_The Cape'!AS83</f>
        <v>0</v>
      </c>
      <c r="AT83" s="665">
        <f>'Schedule 3B_Income_Eastern'!AT83+'Schedule 3C_Income_Western'!AT83+'Schedule 3D_Income_The Cape'!AT83</f>
        <v>0</v>
      </c>
      <c r="AU83" s="665">
        <f>'Schedule 3B_Income_Eastern'!AU83+'Schedule 3C_Income_Western'!AU83+'Schedule 3D_Income_The Cape'!AU83</f>
        <v>0</v>
      </c>
      <c r="AV83" s="665">
        <f>'Schedule 3B_Income_Eastern'!AV83+'Schedule 3C_Income_Western'!AV83+'Schedule 3D_Income_The Cape'!AV83</f>
        <v>0</v>
      </c>
      <c r="AW83" s="665">
        <f>'Schedule 3B_Income_Eastern'!AW83+'Schedule 3C_Income_Western'!AW83+'Schedule 3D_Income_The Cape'!AW83</f>
        <v>0</v>
      </c>
      <c r="AX83" s="225">
        <v>54</v>
      </c>
      <c r="AY83" s="665">
        <f>'Schedule 3B_Income_Eastern'!AY83+'Schedule 3C_Income_Western'!AY83+'Schedule 3D_Income_The Cape'!AY83</f>
        <v>0</v>
      </c>
      <c r="AZ83" s="665">
        <f>'Schedule 3B_Income_Eastern'!AZ83+'Schedule 3C_Income_Western'!AZ83+'Schedule 3D_Income_The Cape'!AZ83</f>
        <v>0</v>
      </c>
      <c r="BA83" s="665">
        <f>'Schedule 3B_Income_Eastern'!BA83+'Schedule 3C_Income_Western'!BA83+'Schedule 3D_Income_The Cape'!BA83</f>
        <v>0</v>
      </c>
      <c r="BB83" s="665">
        <f>'Schedule 3B_Income_Eastern'!BB83+'Schedule 3C_Income_Western'!BB83+'Schedule 3D_Income_The Cape'!BB83</f>
        <v>0</v>
      </c>
      <c r="BC83" s="665">
        <f>'Schedule 3B_Income_Eastern'!BC83+'Schedule 3C_Income_Western'!BC83+'Schedule 3D_Income_The Cape'!BC83</f>
        <v>0</v>
      </c>
      <c r="BD83" s="665">
        <f>'Schedule 3B_Income_Eastern'!BD83+'Schedule 3C_Income_Western'!BD83+'Schedule 3D_Income_The Cape'!BD83</f>
        <v>0</v>
      </c>
      <c r="BE83" s="665">
        <f>'Schedule 3B_Income_Eastern'!BE83+'Schedule 3C_Income_Western'!BE83+'Schedule 3D_Income_The Cape'!BE83</f>
        <v>0</v>
      </c>
      <c r="BF83" s="665">
        <f>'Schedule 3B_Income_Eastern'!BF83+'Schedule 3C_Income_Western'!BF83+'Schedule 3D_Income_The Cape'!BF83</f>
        <v>0</v>
      </c>
      <c r="BG83" s="665">
        <f>'Schedule 3B_Income_Eastern'!BG83+'Schedule 3C_Income_Western'!BG83+'Schedule 3D_Income_The Cape'!BG83</f>
        <v>0</v>
      </c>
      <c r="BH83" s="665">
        <f>'Schedule 3B_Income_Eastern'!BH83+'Schedule 3C_Income_Western'!BH83+'Schedule 3D_Income_The Cape'!BH83</f>
        <v>0</v>
      </c>
      <c r="BI83" s="665">
        <f>'Schedule 3B_Income_Eastern'!BI83+'Schedule 3C_Income_Western'!BI83+'Schedule 3D_Income_The Cape'!BI83</f>
        <v>0</v>
      </c>
      <c r="BJ83" s="225">
        <v>54</v>
      </c>
      <c r="BK83" s="665">
        <f>'Schedule 3B_Income_Eastern'!BK83+'Schedule 3C_Income_Western'!BK83+'Schedule 3D_Income_The Cape'!BK83</f>
        <v>0</v>
      </c>
      <c r="BL83" s="665">
        <f>'Schedule 3B_Income_Eastern'!BL83+'Schedule 3C_Income_Western'!BL83+'Schedule 3D_Income_The Cape'!BL83</f>
        <v>0</v>
      </c>
      <c r="BM83" s="665">
        <f>'Schedule 3B_Income_Eastern'!BM83+'Schedule 3C_Income_Western'!BM83+'Schedule 3D_Income_The Cape'!BM83</f>
        <v>0</v>
      </c>
      <c r="BN83" s="665">
        <f>'Schedule 3B_Income_Eastern'!BN83+'Schedule 3C_Income_Western'!BN83+'Schedule 3D_Income_The Cape'!BN83</f>
        <v>0</v>
      </c>
      <c r="BO83" s="665">
        <f>'Schedule 3B_Income_Eastern'!BO83+'Schedule 3C_Income_Western'!BO83+'Schedule 3D_Income_The Cape'!BO83</f>
        <v>0</v>
      </c>
      <c r="BP83" s="665">
        <f>'Schedule 3B_Income_Eastern'!BP83+'Schedule 3C_Income_Western'!BP83+'Schedule 3D_Income_The Cape'!BP83</f>
        <v>0</v>
      </c>
      <c r="BQ83" s="665">
        <f>'Schedule 3B_Income_Eastern'!BQ83+'Schedule 3C_Income_Western'!BQ83+'Schedule 3D_Income_The Cape'!BQ83</f>
        <v>0</v>
      </c>
      <c r="BR83" s="665">
        <f>'Schedule 3B_Income_Eastern'!BR83+'Schedule 3C_Income_Western'!BR83+'Schedule 3D_Income_The Cape'!BR83</f>
        <v>0</v>
      </c>
      <c r="BS83" s="665">
        <f>'Schedule 3B_Income_Eastern'!BS83+'Schedule 3C_Income_Western'!BS83+'Schedule 3D_Income_The Cape'!BS83</f>
        <v>0</v>
      </c>
      <c r="BT83" s="665">
        <f>'Schedule 3B_Income_Eastern'!BT83+'Schedule 3C_Income_Western'!BT83+'Schedule 3D_Income_The Cape'!BT83</f>
        <v>0</v>
      </c>
      <c r="BU83" s="665">
        <f>'Schedule 3B_Income_Eastern'!BU83+'Schedule 3C_Income_Western'!BU83+'Schedule 3D_Income_The Cape'!BU83</f>
        <v>0</v>
      </c>
      <c r="BV83" s="225">
        <v>54</v>
      </c>
      <c r="BW83" s="665">
        <f>'Schedule 3B_Income_Eastern'!BW83+'Schedule 3C_Income_Western'!BW83+'Schedule 3D_Income_The Cape'!BW83</f>
        <v>0</v>
      </c>
      <c r="BX83" s="665">
        <f>'Schedule 3B_Income_Eastern'!BX83+'Schedule 3C_Income_Western'!BX83+'Schedule 3D_Income_The Cape'!BX83</f>
        <v>0</v>
      </c>
      <c r="BY83" s="665">
        <f>'Schedule 3B_Income_Eastern'!BY83+'Schedule 3C_Income_Western'!BY83+'Schedule 3D_Income_The Cape'!BY83</f>
        <v>0</v>
      </c>
      <c r="BZ83" s="665">
        <f>'Schedule 3B_Income_Eastern'!BZ83+'Schedule 3C_Income_Western'!BZ83+'Schedule 3D_Income_The Cape'!BZ83</f>
        <v>0</v>
      </c>
      <c r="CA83" s="665">
        <f>'Schedule 3B_Income_Eastern'!CA83+'Schedule 3C_Income_Western'!CA83+'Schedule 3D_Income_The Cape'!CA83</f>
        <v>0</v>
      </c>
      <c r="CB83" s="665">
        <f>'Schedule 3B_Income_Eastern'!CB83+'Schedule 3C_Income_Western'!CB83+'Schedule 3D_Income_The Cape'!CB83</f>
        <v>0</v>
      </c>
      <c r="CC83" s="665">
        <f>'Schedule 3B_Income_Eastern'!CC83+'Schedule 3C_Income_Western'!CC83+'Schedule 3D_Income_The Cape'!CC83</f>
        <v>0</v>
      </c>
      <c r="CD83" s="665">
        <f>'Schedule 3B_Income_Eastern'!CD83+'Schedule 3C_Income_Western'!CD83+'Schedule 3D_Income_The Cape'!CD83</f>
        <v>0</v>
      </c>
      <c r="CE83" s="665">
        <f>'Schedule 3B_Income_Eastern'!CE83+'Schedule 3C_Income_Western'!CE83+'Schedule 3D_Income_The Cape'!CE83</f>
        <v>0</v>
      </c>
      <c r="CF83" s="665">
        <f>'Schedule 3B_Income_Eastern'!CF83+'Schedule 3C_Income_Western'!CF83+'Schedule 3D_Income_The Cape'!CF83</f>
        <v>0</v>
      </c>
      <c r="CG83" s="665">
        <f>'Schedule 3B_Income_Eastern'!CG83+'Schedule 3C_Income_Western'!CG83+'Schedule 3D_Income_The Cape'!CG83</f>
        <v>0</v>
      </c>
      <c r="CH83" s="225">
        <v>54</v>
      </c>
      <c r="CI83" s="665">
        <f>'Schedule 3B_Income_Eastern'!CI83+'Schedule 3C_Income_Western'!CI83+'Schedule 3D_Income_The Cape'!CI83</f>
        <v>0</v>
      </c>
      <c r="CJ83" s="665">
        <f>'Schedule 3B_Income_Eastern'!CJ83+'Schedule 3C_Income_Western'!CJ83+'Schedule 3D_Income_The Cape'!CJ83</f>
        <v>0</v>
      </c>
      <c r="CK83" s="665">
        <f>'Schedule 3B_Income_Eastern'!CK83+'Schedule 3C_Income_Western'!CK83+'Schedule 3D_Income_The Cape'!CK83</f>
        <v>0</v>
      </c>
      <c r="CL83" s="665">
        <f>'Schedule 3B_Income_Eastern'!CL83+'Schedule 3C_Income_Western'!CL83+'Schedule 3D_Income_The Cape'!CL83</f>
        <v>0</v>
      </c>
      <c r="CM83" s="424">
        <f t="shared" si="36"/>
        <v>0</v>
      </c>
      <c r="CN83" s="665">
        <f>'Schedule 3B_Income_Eastern'!CN83+'Schedule 3C_Income_Western'!CN83+'Schedule 3D_Income_The Cape'!CN83</f>
        <v>0</v>
      </c>
      <c r="CO83" s="665">
        <f>'Schedule 3B_Income_Eastern'!CO83+'Schedule 3C_Income_Western'!CO83+'Schedule 3D_Income_The Cape'!CO83</f>
        <v>0</v>
      </c>
      <c r="CP83" s="665">
        <f>'Schedule 3B_Income_Eastern'!CP83+'Schedule 3C_Income_Western'!CP83+'Schedule 3D_Income_The Cape'!CP83</f>
        <v>0</v>
      </c>
      <c r="CQ83" s="665">
        <f>'Schedule 3B_Income_Eastern'!CQ83+'Schedule 3C_Income_Western'!CQ83+'Schedule 3D_Income_The Cape'!CQ83</f>
        <v>0</v>
      </c>
      <c r="CR83" s="424">
        <f t="shared" si="37"/>
        <v>0</v>
      </c>
      <c r="CS83" s="665">
        <f>'Schedule 3B_Income_Eastern'!CS83+'Schedule 3C_Income_Western'!CS83+'Schedule 3D_Income_The Cape'!CS83</f>
        <v>0</v>
      </c>
      <c r="CT83" s="665">
        <f>'Schedule 3B_Income_Eastern'!CT83+'Schedule 3C_Income_Western'!CT83+'Schedule 3D_Income_The Cape'!CT83</f>
        <v>0</v>
      </c>
      <c r="CU83" s="665">
        <f>'Schedule 3B_Income_Eastern'!CU83+'Schedule 3C_Income_Western'!CU83+'Schedule 3D_Income_The Cape'!CU83</f>
        <v>0</v>
      </c>
      <c r="CV83" s="665">
        <f>'Schedule 3B_Income_Eastern'!CV83+'Schedule 3C_Income_Western'!CV83+'Schedule 3D_Income_The Cape'!CV83</f>
        <v>0</v>
      </c>
      <c r="CW83" s="424">
        <f t="shared" si="38"/>
        <v>0</v>
      </c>
    </row>
    <row r="84" spans="1:101" ht="15.75" customHeight="1" x14ac:dyDescent="0.2">
      <c r="A84" s="85" t="s">
        <v>283</v>
      </c>
      <c r="B84" s="225">
        <v>55</v>
      </c>
      <c r="C84" s="665">
        <f>'Schedule 3B_Income_Eastern'!C84+'Schedule 3C_Income_Western'!C84+'Schedule 3D_Income_The Cape'!C84</f>
        <v>433671.5350606342</v>
      </c>
      <c r="D84" s="665">
        <f>'Schedule 3B_Income_Eastern'!D84+'Schedule 3C_Income_Western'!D84+'Schedule 3D_Income_The Cape'!D84</f>
        <v>290825.30293894361</v>
      </c>
      <c r="E84" s="665">
        <f>'Schedule 3B_Income_Eastern'!E84+'Schedule 3C_Income_Western'!E84+'Schedule 3D_Income_The Cape'!E84</f>
        <v>259061.04893824391</v>
      </c>
      <c r="F84" s="665">
        <f>'Schedule 3B_Income_Eastern'!F84+'Schedule 3C_Income_Western'!F84+'Schedule 3D_Income_The Cape'!F84</f>
        <v>0</v>
      </c>
      <c r="G84" s="665">
        <f>'Schedule 3B_Income_Eastern'!G84+'Schedule 3C_Income_Western'!G84+'Schedule 3D_Income_The Cape'!G84</f>
        <v>983557.88693782175</v>
      </c>
      <c r="H84" s="665">
        <f>'Schedule 3B_Income_Eastern'!H84+'Schedule 3C_Income_Western'!H84+'Schedule 3D_Income_The Cape'!H84</f>
        <v>433671.5350606342</v>
      </c>
      <c r="I84" s="665">
        <f>'Schedule 3B_Income_Eastern'!I84+'Schedule 3C_Income_Western'!I84+'Schedule 3D_Income_The Cape'!I84</f>
        <v>290825.30293894361</v>
      </c>
      <c r="J84" s="665">
        <f>'Schedule 3B_Income_Eastern'!J84+'Schedule 3C_Income_Western'!J84+'Schedule 3D_Income_The Cape'!J84</f>
        <v>259061.04893824391</v>
      </c>
      <c r="K84" s="665">
        <f>'Schedule 3B_Income_Eastern'!K84+'Schedule 3C_Income_Western'!K84+'Schedule 3D_Income_The Cape'!K84</f>
        <v>0</v>
      </c>
      <c r="L84" s="665">
        <f>'Schedule 3B_Income_Eastern'!L84+'Schedule 3C_Income_Western'!L84+'Schedule 3D_Income_The Cape'!L84</f>
        <v>983557.88693782175</v>
      </c>
      <c r="M84" s="665">
        <f>'Schedule 3B_Income_Eastern'!M84+'Schedule 3C_Income_Western'!M84+'Schedule 3D_Income_The Cape'!M84</f>
        <v>1967115.7738756435</v>
      </c>
      <c r="N84" s="225">
        <v>55</v>
      </c>
      <c r="O84" s="665">
        <f>'Schedule 3B_Income_Eastern'!O84+'Schedule 3C_Income_Western'!O84+'Schedule 3D_Income_The Cape'!O84</f>
        <v>487315.72599916451</v>
      </c>
      <c r="P84" s="665">
        <f>'Schedule 3B_Income_Eastern'!P84+'Schedule 3C_Income_Western'!P84+'Schedule 3D_Income_The Cape'!P84</f>
        <v>378187.18573597848</v>
      </c>
      <c r="Q84" s="665">
        <f>'Schedule 3B_Income_Eastern'!Q84+'Schedule 3C_Income_Western'!Q84+'Schedule 3D_Income_The Cape'!Q84</f>
        <v>353363.70519382966</v>
      </c>
      <c r="R84" s="665">
        <f>'Schedule 3B_Income_Eastern'!R84+'Schedule 3C_Income_Western'!R84+'Schedule 3D_Income_The Cape'!R84</f>
        <v>0</v>
      </c>
      <c r="S84" s="665">
        <f>'Schedule 3B_Income_Eastern'!S84+'Schedule 3C_Income_Western'!S84+'Schedule 3D_Income_The Cape'!S84</f>
        <v>1218866.6169289728</v>
      </c>
      <c r="T84" s="665">
        <f>'Schedule 3B_Income_Eastern'!T84+'Schedule 3C_Income_Western'!T84+'Schedule 3D_Income_The Cape'!T84</f>
        <v>487315.72599916451</v>
      </c>
      <c r="U84" s="665">
        <f>'Schedule 3B_Income_Eastern'!U84+'Schedule 3C_Income_Western'!U84+'Schedule 3D_Income_The Cape'!U84</f>
        <v>378187.18573597848</v>
      </c>
      <c r="V84" s="665">
        <f>'Schedule 3B_Income_Eastern'!V84+'Schedule 3C_Income_Western'!V84+'Schedule 3D_Income_The Cape'!V84</f>
        <v>353363.70519382966</v>
      </c>
      <c r="W84" s="665">
        <f>'Schedule 3B_Income_Eastern'!W84+'Schedule 3C_Income_Western'!W84+'Schedule 3D_Income_The Cape'!W84</f>
        <v>0</v>
      </c>
      <c r="X84" s="665">
        <f>'Schedule 3B_Income_Eastern'!X84+'Schedule 3C_Income_Western'!X84+'Schedule 3D_Income_The Cape'!X84</f>
        <v>1218866.6169289728</v>
      </c>
      <c r="Y84" s="665">
        <f>'Schedule 3B_Income_Eastern'!Y84+'Schedule 3C_Income_Western'!Y84+'Schedule 3D_Income_The Cape'!Y84</f>
        <v>2437733.2338579455</v>
      </c>
      <c r="Z84" s="225">
        <v>55</v>
      </c>
      <c r="AA84" s="665">
        <f>'Schedule 3B_Income_Eastern'!AA84+'Schedule 3C_Income_Western'!AA84+'Schedule 3D_Income_The Cape'!AA84</f>
        <v>74404.149691927378</v>
      </c>
      <c r="AB84" s="665">
        <f>'Schedule 3B_Income_Eastern'!AB84+'Schedule 3C_Income_Western'!AB84+'Schedule 3D_Income_The Cape'!AB84</f>
        <v>56788.795440427421</v>
      </c>
      <c r="AC84" s="665">
        <f>'Schedule 3B_Income_Eastern'!AC84+'Schedule 3C_Income_Western'!AC84+'Schedule 3D_Income_The Cape'!AC84</f>
        <v>55076.713946171316</v>
      </c>
      <c r="AD84" s="665">
        <f>'Schedule 3B_Income_Eastern'!AD84+'Schedule 3C_Income_Western'!AD84+'Schedule 3D_Income_The Cape'!AD84</f>
        <v>0</v>
      </c>
      <c r="AE84" s="665">
        <f>'Schedule 3B_Income_Eastern'!AE84+'Schedule 3C_Income_Western'!AE84+'Schedule 3D_Income_The Cape'!AE84</f>
        <v>186269.65907852611</v>
      </c>
      <c r="AF84" s="665">
        <f>'Schedule 3B_Income_Eastern'!AF84+'Schedule 3C_Income_Western'!AF84+'Schedule 3D_Income_The Cape'!AF84</f>
        <v>74404.149691927378</v>
      </c>
      <c r="AG84" s="665">
        <f>'Schedule 3B_Income_Eastern'!AG84+'Schedule 3C_Income_Western'!AG84+'Schedule 3D_Income_The Cape'!AG84</f>
        <v>56788.795440427421</v>
      </c>
      <c r="AH84" s="665">
        <f>'Schedule 3B_Income_Eastern'!AH84+'Schedule 3C_Income_Western'!AH84+'Schedule 3D_Income_The Cape'!AH84</f>
        <v>55076.713946171316</v>
      </c>
      <c r="AI84" s="665">
        <f>'Schedule 3B_Income_Eastern'!AI84+'Schedule 3C_Income_Western'!AI84+'Schedule 3D_Income_The Cape'!AI84</f>
        <v>0</v>
      </c>
      <c r="AJ84" s="665">
        <f>'Schedule 3B_Income_Eastern'!AJ84+'Schedule 3C_Income_Western'!AJ84+'Schedule 3D_Income_The Cape'!AJ84</f>
        <v>186269.65907852611</v>
      </c>
      <c r="AK84" s="665">
        <f>'Schedule 3B_Income_Eastern'!AK84+'Schedule 3C_Income_Western'!AK84+'Schedule 3D_Income_The Cape'!AK84</f>
        <v>372539.31815705221</v>
      </c>
      <c r="AL84" s="225">
        <v>55</v>
      </c>
      <c r="AM84" s="665">
        <f>'Schedule 3B_Income_Eastern'!AM84+'Schedule 3C_Income_Western'!AM84+'Schedule 3D_Income_The Cape'!AM84</f>
        <v>1690621.2691144585</v>
      </c>
      <c r="AN84" s="665">
        <f>'Schedule 3B_Income_Eastern'!AN84+'Schedule 3C_Income_Western'!AN84+'Schedule 3D_Income_The Cape'!AN84</f>
        <v>1421910.4810549282</v>
      </c>
      <c r="AO84" s="665">
        <f>'Schedule 3B_Income_Eastern'!AO84+'Schedule 3C_Income_Western'!AO84+'Schedule 3D_Income_The Cape'!AO84</f>
        <v>1425272.137129508</v>
      </c>
      <c r="AP84" s="665">
        <f>'Schedule 3B_Income_Eastern'!AP84+'Schedule 3C_Income_Western'!AP84+'Schedule 3D_Income_The Cape'!AP84</f>
        <v>0</v>
      </c>
      <c r="AQ84" s="665">
        <f>'Schedule 3B_Income_Eastern'!AQ84+'Schedule 3C_Income_Western'!AQ84+'Schedule 3D_Income_The Cape'!AQ84</f>
        <v>4537803.887298895</v>
      </c>
      <c r="AR84" s="665">
        <f>'Schedule 3B_Income_Eastern'!AR84+'Schedule 3C_Income_Western'!AR84+'Schedule 3D_Income_The Cape'!AR84</f>
        <v>1690621.2691144585</v>
      </c>
      <c r="AS84" s="665">
        <f>'Schedule 3B_Income_Eastern'!AS84+'Schedule 3C_Income_Western'!AS84+'Schedule 3D_Income_The Cape'!AS84</f>
        <v>1421910.4810549282</v>
      </c>
      <c r="AT84" s="665">
        <f>'Schedule 3B_Income_Eastern'!AT84+'Schedule 3C_Income_Western'!AT84+'Schedule 3D_Income_The Cape'!AT84</f>
        <v>1425272.137129508</v>
      </c>
      <c r="AU84" s="665">
        <f>'Schedule 3B_Income_Eastern'!AU84+'Schedule 3C_Income_Western'!AU84+'Schedule 3D_Income_The Cape'!AU84</f>
        <v>0</v>
      </c>
      <c r="AV84" s="665">
        <f>'Schedule 3B_Income_Eastern'!AV84+'Schedule 3C_Income_Western'!AV84+'Schedule 3D_Income_The Cape'!AV84</f>
        <v>4537803.887298895</v>
      </c>
      <c r="AW84" s="665">
        <f>'Schedule 3B_Income_Eastern'!AW84+'Schedule 3C_Income_Western'!AW84+'Schedule 3D_Income_The Cape'!AW84</f>
        <v>9075607.7745977901</v>
      </c>
      <c r="AX84" s="225">
        <v>55</v>
      </c>
      <c r="AY84" s="665">
        <f>'Schedule 3B_Income_Eastern'!AY84+'Schedule 3C_Income_Western'!AY84+'Schedule 3D_Income_The Cape'!AY84</f>
        <v>23562.267235260624</v>
      </c>
      <c r="AZ84" s="665">
        <f>'Schedule 3B_Income_Eastern'!AZ84+'Schedule 3C_Income_Western'!AZ84+'Schedule 3D_Income_The Cape'!AZ84</f>
        <v>20382.058237738311</v>
      </c>
      <c r="BA84" s="665">
        <f>'Schedule 3B_Income_Eastern'!BA84+'Schedule 3C_Income_Western'!BA84+'Schedule 3D_Income_The Cape'!BA84</f>
        <v>20521.088279729782</v>
      </c>
      <c r="BB84" s="665">
        <f>'Schedule 3B_Income_Eastern'!BB84+'Schedule 3C_Income_Western'!BB84+'Schedule 3D_Income_The Cape'!BB84</f>
        <v>0</v>
      </c>
      <c r="BC84" s="665">
        <f>'Schedule 3B_Income_Eastern'!BC84+'Schedule 3C_Income_Western'!BC84+'Schedule 3D_Income_The Cape'!BC84</f>
        <v>64465.413752728717</v>
      </c>
      <c r="BD84" s="665">
        <f>'Schedule 3B_Income_Eastern'!BD84+'Schedule 3C_Income_Western'!BD84+'Schedule 3D_Income_The Cape'!BD84</f>
        <v>23562.267235260624</v>
      </c>
      <c r="BE84" s="665">
        <f>'Schedule 3B_Income_Eastern'!BE84+'Schedule 3C_Income_Western'!BE84+'Schedule 3D_Income_The Cape'!BE84</f>
        <v>20382.058237738311</v>
      </c>
      <c r="BF84" s="665">
        <f>'Schedule 3B_Income_Eastern'!BF84+'Schedule 3C_Income_Western'!BF84+'Schedule 3D_Income_The Cape'!BF84</f>
        <v>20521.088279729782</v>
      </c>
      <c r="BG84" s="665">
        <f>'Schedule 3B_Income_Eastern'!BG84+'Schedule 3C_Income_Western'!BG84+'Schedule 3D_Income_The Cape'!BG84</f>
        <v>0</v>
      </c>
      <c r="BH84" s="665">
        <f>'Schedule 3B_Income_Eastern'!BH84+'Schedule 3C_Income_Western'!BH84+'Schedule 3D_Income_The Cape'!BH84</f>
        <v>64465.413752728717</v>
      </c>
      <c r="BI84" s="665">
        <f>'Schedule 3B_Income_Eastern'!BI84+'Schedule 3C_Income_Western'!BI84+'Schedule 3D_Income_The Cape'!BI84</f>
        <v>128930.82750545743</v>
      </c>
      <c r="BJ84" s="225">
        <v>55</v>
      </c>
      <c r="BK84" s="665">
        <f>'Schedule 3B_Income_Eastern'!BK84+'Schedule 3C_Income_Western'!BK84+'Schedule 3D_Income_The Cape'!BK84</f>
        <v>0</v>
      </c>
      <c r="BL84" s="665">
        <f>'Schedule 3B_Income_Eastern'!BL84+'Schedule 3C_Income_Western'!BL84+'Schedule 3D_Income_The Cape'!BL84</f>
        <v>0</v>
      </c>
      <c r="BM84" s="665">
        <f>'Schedule 3B_Income_Eastern'!BM84+'Schedule 3C_Income_Western'!BM84+'Schedule 3D_Income_The Cape'!BM84</f>
        <v>0</v>
      </c>
      <c r="BN84" s="665">
        <f>'Schedule 3B_Income_Eastern'!BN84+'Schedule 3C_Income_Western'!BN84+'Schedule 3D_Income_The Cape'!BN84</f>
        <v>0</v>
      </c>
      <c r="BO84" s="665">
        <f>'Schedule 3B_Income_Eastern'!BO84+'Schedule 3C_Income_Western'!BO84+'Schedule 3D_Income_The Cape'!BO84</f>
        <v>0</v>
      </c>
      <c r="BP84" s="665">
        <f>'Schedule 3B_Income_Eastern'!BP84+'Schedule 3C_Income_Western'!BP84+'Schedule 3D_Income_The Cape'!BP84</f>
        <v>0</v>
      </c>
      <c r="BQ84" s="665">
        <f>'Schedule 3B_Income_Eastern'!BQ84+'Schedule 3C_Income_Western'!BQ84+'Schedule 3D_Income_The Cape'!BQ84</f>
        <v>0</v>
      </c>
      <c r="BR84" s="665">
        <f>'Schedule 3B_Income_Eastern'!BR84+'Schedule 3C_Income_Western'!BR84+'Schedule 3D_Income_The Cape'!BR84</f>
        <v>0</v>
      </c>
      <c r="BS84" s="665">
        <f>'Schedule 3B_Income_Eastern'!BS84+'Schedule 3C_Income_Western'!BS84+'Schedule 3D_Income_The Cape'!BS84</f>
        <v>0</v>
      </c>
      <c r="BT84" s="665">
        <f>'Schedule 3B_Income_Eastern'!BT84+'Schedule 3C_Income_Western'!BT84+'Schedule 3D_Income_The Cape'!BT84</f>
        <v>0</v>
      </c>
      <c r="BU84" s="665">
        <f>'Schedule 3B_Income_Eastern'!BU84+'Schedule 3C_Income_Western'!BU84+'Schedule 3D_Income_The Cape'!BU84</f>
        <v>0</v>
      </c>
      <c r="BV84" s="225">
        <v>55</v>
      </c>
      <c r="BW84" s="665">
        <f>'Schedule 3B_Income_Eastern'!BW84+'Schedule 3C_Income_Western'!BW84+'Schedule 3D_Income_The Cape'!BW84</f>
        <v>24162.761909945661</v>
      </c>
      <c r="BX84" s="665">
        <f>'Schedule 3B_Income_Eastern'!BX84+'Schedule 3C_Income_Western'!BX84+'Schedule 3D_Income_The Cape'!BX84</f>
        <v>19501.058056901489</v>
      </c>
      <c r="BY84" s="665">
        <f>'Schedule 3B_Income_Eastern'!BY84+'Schedule 3C_Income_Western'!BY84+'Schedule 3D_Income_The Cape'!BY84</f>
        <v>19318.127932297346</v>
      </c>
      <c r="BZ84" s="665">
        <f>'Schedule 3B_Income_Eastern'!BZ84+'Schedule 3C_Income_Western'!BZ84+'Schedule 3D_Income_The Cape'!BZ84</f>
        <v>0</v>
      </c>
      <c r="CA84" s="665">
        <f>'Schedule 3B_Income_Eastern'!CA84+'Schedule 3C_Income_Western'!CA84+'Schedule 3D_Income_The Cape'!CA84</f>
        <v>62981.947899144507</v>
      </c>
      <c r="CB84" s="665">
        <f>'Schedule 3B_Income_Eastern'!CB84+'Schedule 3C_Income_Western'!CB84+'Schedule 3D_Income_The Cape'!CB84</f>
        <v>24162.761909945661</v>
      </c>
      <c r="CC84" s="665">
        <f>'Schedule 3B_Income_Eastern'!CC84+'Schedule 3C_Income_Western'!CC84+'Schedule 3D_Income_The Cape'!CC84</f>
        <v>19501.058056901489</v>
      </c>
      <c r="CD84" s="665">
        <f>'Schedule 3B_Income_Eastern'!CD84+'Schedule 3C_Income_Western'!CD84+'Schedule 3D_Income_The Cape'!CD84</f>
        <v>19318.127932297346</v>
      </c>
      <c r="CE84" s="665">
        <f>'Schedule 3B_Income_Eastern'!CE84+'Schedule 3C_Income_Western'!CE84+'Schedule 3D_Income_The Cape'!CE84</f>
        <v>0</v>
      </c>
      <c r="CF84" s="665">
        <f>'Schedule 3B_Income_Eastern'!CF84+'Schedule 3C_Income_Western'!CF84+'Schedule 3D_Income_The Cape'!CF84</f>
        <v>62981.947899144507</v>
      </c>
      <c r="CG84" s="665">
        <f>'Schedule 3B_Income_Eastern'!CG84+'Schedule 3C_Income_Western'!CG84+'Schedule 3D_Income_The Cape'!CG84</f>
        <v>125963.89579828901</v>
      </c>
      <c r="CH84" s="225">
        <v>55</v>
      </c>
      <c r="CI84" s="665">
        <f>'Schedule 3B_Income_Eastern'!CI84+'Schedule 3C_Income_Western'!CI84+'Schedule 3D_Income_The Cape'!CI84</f>
        <v>2733737.7090113908</v>
      </c>
      <c r="CJ84" s="665">
        <f>'Schedule 3B_Income_Eastern'!CJ84+'Schedule 3C_Income_Western'!CJ84+'Schedule 3D_Income_The Cape'!CJ84</f>
        <v>2187594.8814649177</v>
      </c>
      <c r="CK84" s="665">
        <f>'Schedule 3B_Income_Eastern'!CK84+'Schedule 3C_Income_Western'!CK84+'Schedule 3D_Income_The Cape'!CK84</f>
        <v>2132612.8214197801</v>
      </c>
      <c r="CL84" s="665">
        <f>'Schedule 3B_Income_Eastern'!CL84+'Schedule 3C_Income_Western'!CL84+'Schedule 3D_Income_The Cape'!CL84</f>
        <v>0</v>
      </c>
      <c r="CM84" s="424">
        <f t="shared" si="36"/>
        <v>7053945.4118960882</v>
      </c>
      <c r="CN84" s="665">
        <f>'Schedule 3B_Income_Eastern'!CN84+'Schedule 3C_Income_Western'!CN84+'Schedule 3D_Income_The Cape'!CN84</f>
        <v>2733737.7090113908</v>
      </c>
      <c r="CO84" s="665">
        <f>'Schedule 3B_Income_Eastern'!CO84+'Schedule 3C_Income_Western'!CO84+'Schedule 3D_Income_The Cape'!CO84</f>
        <v>2187594.8814649177</v>
      </c>
      <c r="CP84" s="665">
        <f>'Schedule 3B_Income_Eastern'!CP84+'Schedule 3C_Income_Western'!CP84+'Schedule 3D_Income_The Cape'!CP84</f>
        <v>2132612.8214197801</v>
      </c>
      <c r="CQ84" s="665">
        <f>'Schedule 3B_Income_Eastern'!CQ84+'Schedule 3C_Income_Western'!CQ84+'Schedule 3D_Income_The Cape'!CQ84</f>
        <v>0</v>
      </c>
      <c r="CR84" s="424">
        <f t="shared" si="37"/>
        <v>7053945.4118960882</v>
      </c>
      <c r="CS84" s="665">
        <f>'Schedule 3B_Income_Eastern'!CS84+'Schedule 3C_Income_Western'!CS84+'Schedule 3D_Income_The Cape'!CS84</f>
        <v>5467475.4180227816</v>
      </c>
      <c r="CT84" s="665">
        <f>'Schedule 3B_Income_Eastern'!CT84+'Schedule 3C_Income_Western'!CT84+'Schedule 3D_Income_The Cape'!CT84</f>
        <v>4375189.7629298354</v>
      </c>
      <c r="CU84" s="665">
        <f>'Schedule 3B_Income_Eastern'!CU84+'Schedule 3C_Income_Western'!CU84+'Schedule 3D_Income_The Cape'!CU84</f>
        <v>4265225.6428395603</v>
      </c>
      <c r="CV84" s="665">
        <f>'Schedule 3B_Income_Eastern'!CV84+'Schedule 3C_Income_Western'!CV84+'Schedule 3D_Income_The Cape'!CV84</f>
        <v>0</v>
      </c>
      <c r="CW84" s="424">
        <f t="shared" si="38"/>
        <v>14107890.823792176</v>
      </c>
    </row>
    <row r="85" spans="1:101" ht="15.75" customHeight="1" x14ac:dyDescent="0.2">
      <c r="A85" s="85" t="s">
        <v>285</v>
      </c>
      <c r="B85" s="225">
        <v>56</v>
      </c>
      <c r="C85" s="665">
        <f>'Schedule 3B_Income_Eastern'!C85+'Schedule 3C_Income_Western'!C85+'Schedule 3D_Income_The Cape'!C85</f>
        <v>19028.084229199674</v>
      </c>
      <c r="D85" s="665">
        <f>'Schedule 3B_Income_Eastern'!D85+'Schedule 3C_Income_Western'!D85+'Schedule 3D_Income_The Cape'!D85</f>
        <v>22325.08466460996</v>
      </c>
      <c r="E85" s="665">
        <f>'Schedule 3B_Income_Eastern'!E85+'Schedule 3C_Income_Western'!E85+'Schedule 3D_Income_The Cape'!E85</f>
        <v>17505.142647453165</v>
      </c>
      <c r="F85" s="665">
        <f>'Schedule 3B_Income_Eastern'!F85+'Schedule 3C_Income_Western'!F85+'Schedule 3D_Income_The Cape'!F85</f>
        <v>0</v>
      </c>
      <c r="G85" s="665">
        <f>'Schedule 3B_Income_Eastern'!G85+'Schedule 3C_Income_Western'!G85+'Schedule 3D_Income_The Cape'!G85</f>
        <v>58858.31154126281</v>
      </c>
      <c r="H85" s="665">
        <f>'Schedule 3B_Income_Eastern'!H85+'Schedule 3C_Income_Western'!H85+'Schedule 3D_Income_The Cape'!H85</f>
        <v>19028.084229199674</v>
      </c>
      <c r="I85" s="665">
        <f>'Schedule 3B_Income_Eastern'!I85+'Schedule 3C_Income_Western'!I85+'Schedule 3D_Income_The Cape'!I85</f>
        <v>22325.08466460996</v>
      </c>
      <c r="J85" s="665">
        <f>'Schedule 3B_Income_Eastern'!J85+'Schedule 3C_Income_Western'!J85+'Schedule 3D_Income_The Cape'!J85</f>
        <v>17505.142647453165</v>
      </c>
      <c r="K85" s="665">
        <f>'Schedule 3B_Income_Eastern'!K85+'Schedule 3C_Income_Western'!K85+'Schedule 3D_Income_The Cape'!K85</f>
        <v>0</v>
      </c>
      <c r="L85" s="665">
        <f>'Schedule 3B_Income_Eastern'!L85+'Schedule 3C_Income_Western'!L85+'Schedule 3D_Income_The Cape'!L85</f>
        <v>58858.31154126281</v>
      </c>
      <c r="M85" s="665">
        <f>'Schedule 3B_Income_Eastern'!M85+'Schedule 3C_Income_Western'!M85+'Schedule 3D_Income_The Cape'!M85</f>
        <v>117716.62308252562</v>
      </c>
      <c r="N85" s="225">
        <v>56</v>
      </c>
      <c r="O85" s="665">
        <f>'Schedule 3B_Income_Eastern'!O85+'Schedule 3C_Income_Western'!O85+'Schedule 3D_Income_The Cape'!O85</f>
        <v>21381.815339181117</v>
      </c>
      <c r="P85" s="665">
        <f>'Schedule 3B_Income_Eastern'!P85+'Schedule 3C_Income_Western'!P85+'Schedule 3D_Income_The Cape'!P85</f>
        <v>29031.38363582774</v>
      </c>
      <c r="Q85" s="665">
        <f>'Schedule 3B_Income_Eastern'!Q85+'Schedule 3C_Income_Western'!Q85+'Schedule 3D_Income_The Cape'!Q85</f>
        <v>23877.314213010635</v>
      </c>
      <c r="R85" s="665">
        <f>'Schedule 3B_Income_Eastern'!R85+'Schedule 3C_Income_Western'!R85+'Schedule 3D_Income_The Cape'!R85</f>
        <v>0</v>
      </c>
      <c r="S85" s="665">
        <f>'Schedule 3B_Income_Eastern'!S85+'Schedule 3C_Income_Western'!S85+'Schedule 3D_Income_The Cape'!S85</f>
        <v>74290.513188019497</v>
      </c>
      <c r="T85" s="665">
        <f>'Schedule 3B_Income_Eastern'!T85+'Schedule 3C_Income_Western'!T85+'Schedule 3D_Income_The Cape'!T85</f>
        <v>21381.815339181117</v>
      </c>
      <c r="U85" s="665">
        <f>'Schedule 3B_Income_Eastern'!U85+'Schedule 3C_Income_Western'!U85+'Schedule 3D_Income_The Cape'!U85</f>
        <v>29031.38363582774</v>
      </c>
      <c r="V85" s="665">
        <f>'Schedule 3B_Income_Eastern'!V85+'Schedule 3C_Income_Western'!V85+'Schedule 3D_Income_The Cape'!V85</f>
        <v>23877.314213010635</v>
      </c>
      <c r="W85" s="665">
        <f>'Schedule 3B_Income_Eastern'!W85+'Schedule 3C_Income_Western'!W85+'Schedule 3D_Income_The Cape'!W85</f>
        <v>0</v>
      </c>
      <c r="X85" s="665">
        <f>'Schedule 3B_Income_Eastern'!X85+'Schedule 3C_Income_Western'!X85+'Schedule 3D_Income_The Cape'!X85</f>
        <v>74290.513188019497</v>
      </c>
      <c r="Y85" s="665">
        <f>'Schedule 3B_Income_Eastern'!Y85+'Schedule 3C_Income_Western'!Y85+'Schedule 3D_Income_The Cape'!Y85</f>
        <v>148581.02637603899</v>
      </c>
      <c r="Z85" s="225">
        <v>56</v>
      </c>
      <c r="AA85" s="665">
        <f>'Schedule 3B_Income_Eastern'!AA85+'Schedule 3C_Income_Western'!AA85+'Schedule 3D_Income_The Cape'!AA85</f>
        <v>3264.6099936949463</v>
      </c>
      <c r="AB85" s="665">
        <f>'Schedule 3B_Income_Eastern'!AB85+'Schedule 3C_Income_Western'!AB85+'Schedule 3D_Income_The Cape'!AB85</f>
        <v>4359.3685054113939</v>
      </c>
      <c r="AC85" s="665">
        <f>'Schedule 3B_Income_Eastern'!AC85+'Schedule 3C_Income_Western'!AC85+'Schedule 3D_Income_The Cape'!AC85</f>
        <v>3721.615959373863</v>
      </c>
      <c r="AD85" s="665">
        <f>'Schedule 3B_Income_Eastern'!AD85+'Schedule 3C_Income_Western'!AD85+'Schedule 3D_Income_The Cape'!AD85</f>
        <v>0</v>
      </c>
      <c r="AE85" s="665">
        <f>'Schedule 3B_Income_Eastern'!AE85+'Schedule 3C_Income_Western'!AE85+'Schedule 3D_Income_The Cape'!AE85</f>
        <v>11345.594458480204</v>
      </c>
      <c r="AF85" s="665">
        <f>'Schedule 3B_Income_Eastern'!AF85+'Schedule 3C_Income_Western'!AF85+'Schedule 3D_Income_The Cape'!AF85</f>
        <v>3264.6099936949463</v>
      </c>
      <c r="AG85" s="665">
        <f>'Schedule 3B_Income_Eastern'!AG85+'Schedule 3C_Income_Western'!AG85+'Schedule 3D_Income_The Cape'!AG85</f>
        <v>4359.3685054113939</v>
      </c>
      <c r="AH85" s="665">
        <f>'Schedule 3B_Income_Eastern'!AH85+'Schedule 3C_Income_Western'!AH85+'Schedule 3D_Income_The Cape'!AH85</f>
        <v>3721.615959373863</v>
      </c>
      <c r="AI85" s="665">
        <f>'Schedule 3B_Income_Eastern'!AI85+'Schedule 3C_Income_Western'!AI85+'Schedule 3D_Income_The Cape'!AI85</f>
        <v>0</v>
      </c>
      <c r="AJ85" s="665">
        <f>'Schedule 3B_Income_Eastern'!AJ85+'Schedule 3C_Income_Western'!AJ85+'Schedule 3D_Income_The Cape'!AJ85</f>
        <v>11345.594458480204</v>
      </c>
      <c r="AK85" s="665">
        <f>'Schedule 3B_Income_Eastern'!AK85+'Schedule 3C_Income_Western'!AK85+'Schedule 3D_Income_The Cape'!AK85</f>
        <v>22691.188916960407</v>
      </c>
      <c r="AL85" s="225">
        <v>56</v>
      </c>
      <c r="AM85" s="665">
        <f>'Schedule 3B_Income_Eastern'!AM85+'Schedule 3C_Income_Western'!AM85+'Schedule 3D_Income_The Cape'!AM85</f>
        <v>74178.914933599648</v>
      </c>
      <c r="AN85" s="665">
        <f>'Schedule 3B_Income_Eastern'!AN85+'Schedule 3C_Income_Western'!AN85+'Schedule 3D_Income_The Cape'!AN85</f>
        <v>109152.37276211832</v>
      </c>
      <c r="AO85" s="665">
        <f>'Schedule 3B_Income_Eastern'!AO85+'Schedule 3C_Income_Western'!AO85+'Schedule 3D_Income_The Cape'!AO85</f>
        <v>96307.770597501367</v>
      </c>
      <c r="AP85" s="665">
        <f>'Schedule 3B_Income_Eastern'!AP85+'Schedule 3C_Income_Western'!AP85+'Schedule 3D_Income_The Cape'!AP85</f>
        <v>0</v>
      </c>
      <c r="AQ85" s="665">
        <f>'Schedule 3B_Income_Eastern'!AQ85+'Schedule 3C_Income_Western'!AQ85+'Schedule 3D_Income_The Cape'!AQ85</f>
        <v>279639.05829321936</v>
      </c>
      <c r="AR85" s="665">
        <f>'Schedule 3B_Income_Eastern'!AR85+'Schedule 3C_Income_Western'!AR85+'Schedule 3D_Income_The Cape'!AR85</f>
        <v>74178.914933599648</v>
      </c>
      <c r="AS85" s="665">
        <f>'Schedule 3B_Income_Eastern'!AS85+'Schedule 3C_Income_Western'!AS85+'Schedule 3D_Income_The Cape'!AS85</f>
        <v>109152.37276211832</v>
      </c>
      <c r="AT85" s="665">
        <f>'Schedule 3B_Income_Eastern'!AT85+'Schedule 3C_Income_Western'!AT85+'Schedule 3D_Income_The Cape'!AT85</f>
        <v>96307.770597501367</v>
      </c>
      <c r="AU85" s="665">
        <f>'Schedule 3B_Income_Eastern'!AU85+'Schedule 3C_Income_Western'!AU85+'Schedule 3D_Income_The Cape'!AU85</f>
        <v>0</v>
      </c>
      <c r="AV85" s="665">
        <f>'Schedule 3B_Income_Eastern'!AV85+'Schedule 3C_Income_Western'!AV85+'Schedule 3D_Income_The Cape'!AV85</f>
        <v>279639.05829321936</v>
      </c>
      <c r="AW85" s="665">
        <f>'Schedule 3B_Income_Eastern'!AW85+'Schedule 3C_Income_Western'!AW85+'Schedule 3D_Income_The Cape'!AW85</f>
        <v>559278.11658643873</v>
      </c>
      <c r="AX85" s="225">
        <v>56</v>
      </c>
      <c r="AY85" s="665">
        <f>'Schedule 3B_Income_Eastern'!AY85+'Schedule 3C_Income_Western'!AY85+'Schedule 3D_Income_The Cape'!AY85</f>
        <v>1033.8349864737261</v>
      </c>
      <c r="AZ85" s="665">
        <f>'Schedule 3B_Income_Eastern'!AZ85+'Schedule 3C_Income_Western'!AZ85+'Schedule 3D_Income_The Cape'!AZ85</f>
        <v>1564.6203105375903</v>
      </c>
      <c r="BA85" s="665">
        <f>'Schedule 3B_Income_Eastern'!BA85+'Schedule 3C_Income_Western'!BA85+'Schedule 3D_Income_The Cape'!BA85</f>
        <v>1386.640635826664</v>
      </c>
      <c r="BB85" s="665">
        <f>'Schedule 3B_Income_Eastern'!BB85+'Schedule 3C_Income_Western'!BB85+'Schedule 3D_Income_The Cape'!BB85</f>
        <v>0</v>
      </c>
      <c r="BC85" s="665">
        <f>'Schedule 3B_Income_Eastern'!BC85+'Schedule 3C_Income_Western'!BC85+'Schedule 3D_Income_The Cape'!BC85</f>
        <v>3985.0959328379809</v>
      </c>
      <c r="BD85" s="665">
        <f>'Schedule 3B_Income_Eastern'!BD85+'Schedule 3C_Income_Western'!BD85+'Schedule 3D_Income_The Cape'!BD85</f>
        <v>1033.8349864737261</v>
      </c>
      <c r="BE85" s="665">
        <f>'Schedule 3B_Income_Eastern'!BE85+'Schedule 3C_Income_Western'!BE85+'Schedule 3D_Income_The Cape'!BE85</f>
        <v>1564.6203105375903</v>
      </c>
      <c r="BF85" s="665">
        <f>'Schedule 3B_Income_Eastern'!BF85+'Schedule 3C_Income_Western'!BF85+'Schedule 3D_Income_The Cape'!BF85</f>
        <v>1386.640635826664</v>
      </c>
      <c r="BG85" s="665">
        <f>'Schedule 3B_Income_Eastern'!BG85+'Schedule 3C_Income_Western'!BG85+'Schedule 3D_Income_The Cape'!BG85</f>
        <v>0</v>
      </c>
      <c r="BH85" s="665">
        <f>'Schedule 3B_Income_Eastern'!BH85+'Schedule 3C_Income_Western'!BH85+'Schedule 3D_Income_The Cape'!BH85</f>
        <v>3985.0959328379809</v>
      </c>
      <c r="BI85" s="665">
        <f>'Schedule 3B_Income_Eastern'!BI85+'Schedule 3C_Income_Western'!BI85+'Schedule 3D_Income_The Cape'!BI85</f>
        <v>7970.1918656759617</v>
      </c>
      <c r="BJ85" s="225">
        <v>56</v>
      </c>
      <c r="BK85" s="665">
        <f>'Schedule 3B_Income_Eastern'!BK85+'Schedule 3C_Income_Western'!BK85+'Schedule 3D_Income_The Cape'!BK85</f>
        <v>0</v>
      </c>
      <c r="BL85" s="665">
        <f>'Schedule 3B_Income_Eastern'!BL85+'Schedule 3C_Income_Western'!BL85+'Schedule 3D_Income_The Cape'!BL85</f>
        <v>0</v>
      </c>
      <c r="BM85" s="665">
        <f>'Schedule 3B_Income_Eastern'!BM85+'Schedule 3C_Income_Western'!BM85+'Schedule 3D_Income_The Cape'!BM85</f>
        <v>0</v>
      </c>
      <c r="BN85" s="665">
        <f>'Schedule 3B_Income_Eastern'!BN85+'Schedule 3C_Income_Western'!BN85+'Schedule 3D_Income_The Cape'!BN85</f>
        <v>0</v>
      </c>
      <c r="BO85" s="665">
        <f>'Schedule 3B_Income_Eastern'!BO85+'Schedule 3C_Income_Western'!BO85+'Schedule 3D_Income_The Cape'!BO85</f>
        <v>0</v>
      </c>
      <c r="BP85" s="665">
        <f>'Schedule 3B_Income_Eastern'!BP85+'Schedule 3C_Income_Western'!BP85+'Schedule 3D_Income_The Cape'!BP85</f>
        <v>0</v>
      </c>
      <c r="BQ85" s="665">
        <f>'Schedule 3B_Income_Eastern'!BQ85+'Schedule 3C_Income_Western'!BQ85+'Schedule 3D_Income_The Cape'!BQ85</f>
        <v>0</v>
      </c>
      <c r="BR85" s="665">
        <f>'Schedule 3B_Income_Eastern'!BR85+'Schedule 3C_Income_Western'!BR85+'Schedule 3D_Income_The Cape'!BR85</f>
        <v>0</v>
      </c>
      <c r="BS85" s="665">
        <f>'Schedule 3B_Income_Eastern'!BS85+'Schedule 3C_Income_Western'!BS85+'Schedule 3D_Income_The Cape'!BS85</f>
        <v>0</v>
      </c>
      <c r="BT85" s="665">
        <f>'Schedule 3B_Income_Eastern'!BT85+'Schedule 3C_Income_Western'!BT85+'Schedule 3D_Income_The Cape'!BT85</f>
        <v>0</v>
      </c>
      <c r="BU85" s="665">
        <f>'Schedule 3B_Income_Eastern'!BU85+'Schedule 3C_Income_Western'!BU85+'Schedule 3D_Income_The Cape'!BU85</f>
        <v>0</v>
      </c>
      <c r="BV85" s="225">
        <v>56</v>
      </c>
      <c r="BW85" s="665">
        <f>'Schedule 3B_Income_Eastern'!BW85+'Schedule 3C_Income_Western'!BW85+'Schedule 3D_Income_The Cape'!BW85</f>
        <v>1060.1827227794888</v>
      </c>
      <c r="BX85" s="665">
        <f>'Schedule 3B_Income_Eastern'!BX85+'Schedule 3C_Income_Western'!BX85+'Schedule 3D_Income_The Cape'!BX85</f>
        <v>1496.9906943110823</v>
      </c>
      <c r="BY85" s="665">
        <f>'Schedule 3B_Income_Eastern'!BY85+'Schedule 3C_Income_Western'!BY85+'Schedule 3D_Income_The Cape'!BY85</f>
        <v>1305.3548054506184</v>
      </c>
      <c r="BZ85" s="665">
        <f>'Schedule 3B_Income_Eastern'!BZ85+'Schedule 3C_Income_Western'!BZ85+'Schedule 3D_Income_The Cape'!BZ85</f>
        <v>0</v>
      </c>
      <c r="CA85" s="665">
        <f>'Schedule 3B_Income_Eastern'!CA85+'Schedule 3C_Income_Western'!CA85+'Schedule 3D_Income_The Cape'!CA85</f>
        <v>3862.5282225411893</v>
      </c>
      <c r="CB85" s="665">
        <f>'Schedule 3B_Income_Eastern'!CB85+'Schedule 3C_Income_Western'!CB85+'Schedule 3D_Income_The Cape'!CB85</f>
        <v>1060.1827227794888</v>
      </c>
      <c r="CC85" s="665">
        <f>'Schedule 3B_Income_Eastern'!CC85+'Schedule 3C_Income_Western'!CC85+'Schedule 3D_Income_The Cape'!CC85</f>
        <v>1496.9906943110823</v>
      </c>
      <c r="CD85" s="665">
        <f>'Schedule 3B_Income_Eastern'!CD85+'Schedule 3C_Income_Western'!CD85+'Schedule 3D_Income_The Cape'!CD85</f>
        <v>1305.3548054506184</v>
      </c>
      <c r="CE85" s="665">
        <f>'Schedule 3B_Income_Eastern'!CE85+'Schedule 3C_Income_Western'!CE85+'Schedule 3D_Income_The Cape'!CE85</f>
        <v>0</v>
      </c>
      <c r="CF85" s="665">
        <f>'Schedule 3B_Income_Eastern'!CF85+'Schedule 3C_Income_Western'!CF85+'Schedule 3D_Income_The Cape'!CF85</f>
        <v>3862.5282225411893</v>
      </c>
      <c r="CG85" s="665">
        <f>'Schedule 3B_Income_Eastern'!CG85+'Schedule 3C_Income_Western'!CG85+'Schedule 3D_Income_The Cape'!CG85</f>
        <v>7725.0564450823786</v>
      </c>
      <c r="CH85" s="225">
        <v>56</v>
      </c>
      <c r="CI85" s="665">
        <f>'Schedule 3B_Income_Eastern'!CI85+'Schedule 3C_Income_Western'!CI85+'Schedule 3D_Income_The Cape'!CI85</f>
        <v>119947.44220492859</v>
      </c>
      <c r="CJ85" s="665">
        <f>'Schedule 3B_Income_Eastern'!CJ85+'Schedule 3C_Income_Western'!CJ85+'Schedule 3D_Income_The Cape'!CJ85</f>
        <v>167929.82057281613</v>
      </c>
      <c r="CK85" s="665">
        <f>'Schedule 3B_Income_Eastern'!CK85+'Schedule 3C_Income_Western'!CK85+'Schedule 3D_Income_The Cape'!CK85</f>
        <v>144103.83885861633</v>
      </c>
      <c r="CL85" s="665">
        <f>'Schedule 3B_Income_Eastern'!CL85+'Schedule 3C_Income_Western'!CL85+'Schedule 3D_Income_The Cape'!CL85</f>
        <v>0</v>
      </c>
      <c r="CM85" s="424">
        <f t="shared" si="36"/>
        <v>431981.1016363611</v>
      </c>
      <c r="CN85" s="665">
        <f>'Schedule 3B_Income_Eastern'!CN85+'Schedule 3C_Income_Western'!CN85+'Schedule 3D_Income_The Cape'!CN85</f>
        <v>119947.44220492859</v>
      </c>
      <c r="CO85" s="665">
        <f>'Schedule 3B_Income_Eastern'!CO85+'Schedule 3C_Income_Western'!CO85+'Schedule 3D_Income_The Cape'!CO85</f>
        <v>167929.82057281613</v>
      </c>
      <c r="CP85" s="665">
        <f>'Schedule 3B_Income_Eastern'!CP85+'Schedule 3C_Income_Western'!CP85+'Schedule 3D_Income_The Cape'!CP85</f>
        <v>144103.83885861633</v>
      </c>
      <c r="CQ85" s="665">
        <f>'Schedule 3B_Income_Eastern'!CQ85+'Schedule 3C_Income_Western'!CQ85+'Schedule 3D_Income_The Cape'!CQ85</f>
        <v>0</v>
      </c>
      <c r="CR85" s="424">
        <f t="shared" si="37"/>
        <v>431981.1016363611</v>
      </c>
      <c r="CS85" s="665">
        <f>'Schedule 3B_Income_Eastern'!CS85+'Schedule 3C_Income_Western'!CS85+'Schedule 3D_Income_The Cape'!CS85</f>
        <v>239894.88440985719</v>
      </c>
      <c r="CT85" s="665">
        <f>'Schedule 3B_Income_Eastern'!CT85+'Schedule 3C_Income_Western'!CT85+'Schedule 3D_Income_The Cape'!CT85</f>
        <v>335859.64114563225</v>
      </c>
      <c r="CU85" s="665">
        <f>'Schedule 3B_Income_Eastern'!CU85+'Schedule 3C_Income_Western'!CU85+'Schedule 3D_Income_The Cape'!CU85</f>
        <v>288207.67771723267</v>
      </c>
      <c r="CV85" s="665">
        <f>'Schedule 3B_Income_Eastern'!CV85+'Schedule 3C_Income_Western'!CV85+'Schedule 3D_Income_The Cape'!CV85</f>
        <v>0</v>
      </c>
      <c r="CW85" s="424">
        <f t="shared" si="38"/>
        <v>863962.2032727222</v>
      </c>
    </row>
    <row r="86" spans="1:101" ht="15.75" customHeight="1" x14ac:dyDescent="0.2">
      <c r="A86" s="131"/>
      <c r="B86" s="225"/>
      <c r="C86" s="186" t="s">
        <v>32</v>
      </c>
      <c r="D86" s="186" t="s">
        <v>32</v>
      </c>
      <c r="E86" s="186" t="s">
        <v>32</v>
      </c>
      <c r="F86" s="186" t="s">
        <v>32</v>
      </c>
      <c r="G86" s="389"/>
      <c r="H86" s="390" t="s">
        <v>32</v>
      </c>
      <c r="I86" s="186" t="s">
        <v>32</v>
      </c>
      <c r="J86" s="186" t="s">
        <v>32</v>
      </c>
      <c r="K86" s="186" t="s">
        <v>32</v>
      </c>
      <c r="L86" s="391"/>
      <c r="M86" s="390" t="s">
        <v>32</v>
      </c>
      <c r="N86" s="225"/>
      <c r="O86" s="186" t="s">
        <v>32</v>
      </c>
      <c r="P86" s="186" t="s">
        <v>32</v>
      </c>
      <c r="Q86" s="186" t="s">
        <v>32</v>
      </c>
      <c r="R86" s="186" t="s">
        <v>32</v>
      </c>
      <c r="S86" s="389"/>
      <c r="T86" s="390" t="s">
        <v>32</v>
      </c>
      <c r="U86" s="186" t="s">
        <v>32</v>
      </c>
      <c r="V86" s="186" t="s">
        <v>32</v>
      </c>
      <c r="W86" s="186" t="s">
        <v>32</v>
      </c>
      <c r="X86" s="391"/>
      <c r="Y86" s="390" t="s">
        <v>32</v>
      </c>
      <c r="Z86" s="225"/>
      <c r="AA86" s="186" t="s">
        <v>32</v>
      </c>
      <c r="AB86" s="186" t="s">
        <v>32</v>
      </c>
      <c r="AC86" s="186" t="s">
        <v>32</v>
      </c>
      <c r="AD86" s="186" t="s">
        <v>32</v>
      </c>
      <c r="AE86" s="389"/>
      <c r="AF86" s="390" t="s">
        <v>32</v>
      </c>
      <c r="AG86" s="186" t="s">
        <v>32</v>
      </c>
      <c r="AH86" s="186" t="s">
        <v>32</v>
      </c>
      <c r="AI86" s="186" t="s">
        <v>32</v>
      </c>
      <c r="AJ86" s="391"/>
      <c r="AK86" s="390" t="s">
        <v>32</v>
      </c>
      <c r="AL86" s="225"/>
      <c r="AM86" s="186" t="s">
        <v>32</v>
      </c>
      <c r="AN86" s="186" t="s">
        <v>32</v>
      </c>
      <c r="AO86" s="186" t="s">
        <v>32</v>
      </c>
      <c r="AP86" s="186" t="s">
        <v>32</v>
      </c>
      <c r="AQ86" s="389"/>
      <c r="AR86" s="390" t="s">
        <v>32</v>
      </c>
      <c r="AS86" s="186" t="s">
        <v>32</v>
      </c>
      <c r="AT86" s="186" t="s">
        <v>32</v>
      </c>
      <c r="AU86" s="186" t="s">
        <v>32</v>
      </c>
      <c r="AV86" s="391"/>
      <c r="AW86" s="390" t="s">
        <v>32</v>
      </c>
      <c r="AX86" s="225"/>
      <c r="AY86" s="186" t="s">
        <v>32</v>
      </c>
      <c r="AZ86" s="186" t="s">
        <v>32</v>
      </c>
      <c r="BA86" s="186" t="s">
        <v>32</v>
      </c>
      <c r="BB86" s="186" t="s">
        <v>32</v>
      </c>
      <c r="BC86" s="389"/>
      <c r="BD86" s="390" t="s">
        <v>32</v>
      </c>
      <c r="BE86" s="186" t="s">
        <v>32</v>
      </c>
      <c r="BF86" s="186" t="s">
        <v>32</v>
      </c>
      <c r="BG86" s="186" t="s">
        <v>32</v>
      </c>
      <c r="BH86" s="391"/>
      <c r="BI86" s="390" t="s">
        <v>32</v>
      </c>
      <c r="BJ86" s="225"/>
      <c r="BK86" s="186" t="s">
        <v>32</v>
      </c>
      <c r="BL86" s="186" t="s">
        <v>32</v>
      </c>
      <c r="BM86" s="186" t="s">
        <v>32</v>
      </c>
      <c r="BN86" s="186" t="s">
        <v>32</v>
      </c>
      <c r="BO86" s="389"/>
      <c r="BP86" s="390" t="s">
        <v>32</v>
      </c>
      <c r="BQ86" s="186" t="s">
        <v>32</v>
      </c>
      <c r="BR86" s="186" t="s">
        <v>32</v>
      </c>
      <c r="BS86" s="186" t="s">
        <v>32</v>
      </c>
      <c r="BT86" s="391"/>
      <c r="BU86" s="390" t="s">
        <v>32</v>
      </c>
      <c r="BV86" s="225"/>
      <c r="BW86" s="186" t="s">
        <v>32</v>
      </c>
      <c r="BX86" s="186" t="s">
        <v>32</v>
      </c>
      <c r="BY86" s="186" t="s">
        <v>32</v>
      </c>
      <c r="BZ86" s="186" t="s">
        <v>32</v>
      </c>
      <c r="CA86" s="389"/>
      <c r="CB86" s="390" t="s">
        <v>32</v>
      </c>
      <c r="CC86" s="186" t="s">
        <v>32</v>
      </c>
      <c r="CD86" s="186" t="s">
        <v>32</v>
      </c>
      <c r="CE86" s="186" t="s">
        <v>32</v>
      </c>
      <c r="CF86" s="391"/>
      <c r="CG86" s="390" t="s">
        <v>32</v>
      </c>
      <c r="CH86" s="225"/>
      <c r="CI86" s="391" t="s">
        <v>32</v>
      </c>
      <c r="CJ86" s="391"/>
      <c r="CK86" s="391"/>
      <c r="CL86" s="391"/>
      <c r="CM86" s="186"/>
      <c r="CN86" s="391" t="s">
        <v>32</v>
      </c>
      <c r="CO86" s="391"/>
      <c r="CP86" s="391"/>
      <c r="CQ86" s="391"/>
      <c r="CR86" s="186"/>
      <c r="CS86" s="391" t="s">
        <v>32</v>
      </c>
      <c r="CT86" s="391"/>
      <c r="CU86" s="391"/>
      <c r="CV86" s="391"/>
      <c r="CW86" s="186"/>
    </row>
    <row r="87" spans="1:101" s="326" customFormat="1" ht="15.75" customHeight="1" x14ac:dyDescent="0.2">
      <c r="A87" s="19" t="s">
        <v>362</v>
      </c>
      <c r="B87" s="225">
        <v>57</v>
      </c>
      <c r="C87" s="213">
        <f t="shared" ref="C87:M87" si="39">SUM(C75:C85)</f>
        <v>3449432.2867948473</v>
      </c>
      <c r="D87" s="213">
        <f t="shared" si="39"/>
        <v>2537314.2460328587</v>
      </c>
      <c r="E87" s="213">
        <f t="shared" si="39"/>
        <v>1972455.7008537902</v>
      </c>
      <c r="F87" s="213">
        <f t="shared" si="39"/>
        <v>0</v>
      </c>
      <c r="G87" s="218">
        <f t="shared" si="39"/>
        <v>7959202.2336814962</v>
      </c>
      <c r="H87" s="215">
        <f t="shared" si="39"/>
        <v>3449432.2867948473</v>
      </c>
      <c r="I87" s="213">
        <f t="shared" si="39"/>
        <v>2537314.2460328587</v>
      </c>
      <c r="J87" s="213">
        <f t="shared" si="39"/>
        <v>1972455.7008537902</v>
      </c>
      <c r="K87" s="213">
        <f t="shared" si="39"/>
        <v>0</v>
      </c>
      <c r="L87" s="216">
        <f t="shared" si="39"/>
        <v>7959202.2336814962</v>
      </c>
      <c r="M87" s="215">
        <f t="shared" si="39"/>
        <v>15918404.467362992</v>
      </c>
      <c r="N87" s="225">
        <v>57</v>
      </c>
      <c r="O87" s="213">
        <f t="shared" ref="O87:Y87" si="40">SUM(O75:O85)</f>
        <v>3876119.2820491754</v>
      </c>
      <c r="P87" s="213">
        <f t="shared" si="40"/>
        <v>3299505.6631521122</v>
      </c>
      <c r="Q87" s="213">
        <f t="shared" si="40"/>
        <v>2690463.3392051929</v>
      </c>
      <c r="R87" s="213">
        <f t="shared" si="40"/>
        <v>0</v>
      </c>
      <c r="S87" s="218">
        <f t="shared" si="40"/>
        <v>9866088.2844064794</v>
      </c>
      <c r="T87" s="215">
        <f t="shared" si="40"/>
        <v>3876119.2820491754</v>
      </c>
      <c r="U87" s="213">
        <f t="shared" si="40"/>
        <v>3299505.6631521122</v>
      </c>
      <c r="V87" s="213">
        <f t="shared" si="40"/>
        <v>2690463.3392051929</v>
      </c>
      <c r="W87" s="213">
        <f t="shared" si="40"/>
        <v>0</v>
      </c>
      <c r="X87" s="216">
        <f t="shared" si="40"/>
        <v>9866088.2844064794</v>
      </c>
      <c r="Y87" s="215">
        <f t="shared" si="40"/>
        <v>19732176.568812959</v>
      </c>
      <c r="Z87" s="225">
        <v>57</v>
      </c>
      <c r="AA87" s="213">
        <f t="shared" ref="AA87:AK87" si="41">SUM(AA75:AA85)</f>
        <v>591812.13307663158</v>
      </c>
      <c r="AB87" s="213">
        <f t="shared" si="41"/>
        <v>495455.58185593318</v>
      </c>
      <c r="AC87" s="213">
        <f t="shared" si="41"/>
        <v>419346.63220373314</v>
      </c>
      <c r="AD87" s="213">
        <f t="shared" si="41"/>
        <v>0</v>
      </c>
      <c r="AE87" s="218">
        <f t="shared" si="41"/>
        <v>1506614.3471362977</v>
      </c>
      <c r="AF87" s="215">
        <f t="shared" si="41"/>
        <v>591812.13307663158</v>
      </c>
      <c r="AG87" s="213">
        <f t="shared" si="41"/>
        <v>495455.58185593318</v>
      </c>
      <c r="AH87" s="213">
        <f t="shared" si="41"/>
        <v>419346.63220373314</v>
      </c>
      <c r="AI87" s="213">
        <f t="shared" si="41"/>
        <v>0</v>
      </c>
      <c r="AJ87" s="216">
        <f t="shared" si="41"/>
        <v>1506614.3471362977</v>
      </c>
      <c r="AK87" s="215">
        <f t="shared" si="41"/>
        <v>3013228.6942725955</v>
      </c>
      <c r="AL87" s="225">
        <v>57</v>
      </c>
      <c r="AM87" s="213">
        <f t="shared" ref="AM87:AW87" si="42">SUM(AM75:AM85)</f>
        <v>13447236.258220479</v>
      </c>
      <c r="AN87" s="213">
        <f t="shared" si="42"/>
        <v>12405501.45982841</v>
      </c>
      <c r="AO87" s="213">
        <f t="shared" si="42"/>
        <v>10851828.801246498</v>
      </c>
      <c r="AP87" s="213">
        <f t="shared" si="42"/>
        <v>0</v>
      </c>
      <c r="AQ87" s="218">
        <f t="shared" si="42"/>
        <v>36704566.519295387</v>
      </c>
      <c r="AR87" s="215">
        <f t="shared" si="42"/>
        <v>13447236.258220479</v>
      </c>
      <c r="AS87" s="213">
        <f t="shared" si="42"/>
        <v>12405501.45982841</v>
      </c>
      <c r="AT87" s="213">
        <f t="shared" si="42"/>
        <v>10851828.801246498</v>
      </c>
      <c r="AU87" s="213">
        <f t="shared" si="42"/>
        <v>0</v>
      </c>
      <c r="AV87" s="216">
        <f t="shared" si="42"/>
        <v>36704566.519295387</v>
      </c>
      <c r="AW87" s="215">
        <f t="shared" si="42"/>
        <v>73409133.038590774</v>
      </c>
      <c r="AX87" s="225">
        <v>57</v>
      </c>
      <c r="AY87" s="213">
        <f t="shared" ref="AY87:BI87" si="43">SUM(AY75:AY85)</f>
        <v>187414.75697738063</v>
      </c>
      <c r="AZ87" s="213">
        <f t="shared" si="43"/>
        <v>177823.89017554666</v>
      </c>
      <c r="BA87" s="213">
        <f t="shared" si="43"/>
        <v>156244.78373329664</v>
      </c>
      <c r="BB87" s="213">
        <f t="shared" si="43"/>
        <v>0</v>
      </c>
      <c r="BC87" s="218">
        <f t="shared" si="43"/>
        <v>521483.43088622397</v>
      </c>
      <c r="BD87" s="215">
        <f t="shared" si="43"/>
        <v>187414.75697738063</v>
      </c>
      <c r="BE87" s="213">
        <f t="shared" si="43"/>
        <v>177823.89017554666</v>
      </c>
      <c r="BF87" s="213">
        <f t="shared" si="43"/>
        <v>156244.78373329664</v>
      </c>
      <c r="BG87" s="213">
        <f t="shared" si="43"/>
        <v>0</v>
      </c>
      <c r="BH87" s="216">
        <f t="shared" si="43"/>
        <v>521483.43088622397</v>
      </c>
      <c r="BI87" s="215">
        <f t="shared" si="43"/>
        <v>1042966.8617724479</v>
      </c>
      <c r="BJ87" s="225">
        <v>57</v>
      </c>
      <c r="BK87" s="213">
        <f t="shared" ref="BK87:BU87" si="44">SUM(BK75:BK85)</f>
        <v>0</v>
      </c>
      <c r="BL87" s="213">
        <f t="shared" si="44"/>
        <v>0</v>
      </c>
      <c r="BM87" s="213">
        <f t="shared" si="44"/>
        <v>0</v>
      </c>
      <c r="BN87" s="213">
        <f t="shared" si="44"/>
        <v>0</v>
      </c>
      <c r="BO87" s="218">
        <f t="shared" si="44"/>
        <v>0</v>
      </c>
      <c r="BP87" s="215">
        <f t="shared" si="44"/>
        <v>0</v>
      </c>
      <c r="BQ87" s="213">
        <f t="shared" si="44"/>
        <v>0</v>
      </c>
      <c r="BR87" s="213">
        <f t="shared" si="44"/>
        <v>0</v>
      </c>
      <c r="BS87" s="213">
        <f t="shared" si="44"/>
        <v>0</v>
      </c>
      <c r="BT87" s="216">
        <f t="shared" si="44"/>
        <v>0</v>
      </c>
      <c r="BU87" s="215">
        <f t="shared" si="44"/>
        <v>0</v>
      </c>
      <c r="BV87" s="225">
        <v>57</v>
      </c>
      <c r="BW87" s="213">
        <f t="shared" ref="BW87:CG87" si="45">SUM(BW75:BW85)</f>
        <v>192191.10393918277</v>
      </c>
      <c r="BX87" s="213">
        <f t="shared" si="45"/>
        <v>170137.57716562235</v>
      </c>
      <c r="BY87" s="213">
        <f t="shared" si="45"/>
        <v>147085.60675582758</v>
      </c>
      <c r="BZ87" s="213">
        <f t="shared" si="45"/>
        <v>0</v>
      </c>
      <c r="CA87" s="218">
        <f t="shared" si="45"/>
        <v>509414.28786063276</v>
      </c>
      <c r="CB87" s="215">
        <f t="shared" si="45"/>
        <v>192191.10393918277</v>
      </c>
      <c r="CC87" s="213">
        <f t="shared" si="45"/>
        <v>170137.57716562235</v>
      </c>
      <c r="CD87" s="213">
        <f t="shared" si="45"/>
        <v>147085.60675582758</v>
      </c>
      <c r="CE87" s="213">
        <f t="shared" si="45"/>
        <v>0</v>
      </c>
      <c r="CF87" s="216">
        <f t="shared" si="45"/>
        <v>509414.28786063276</v>
      </c>
      <c r="CG87" s="215">
        <f t="shared" si="45"/>
        <v>1018828.5757212655</v>
      </c>
      <c r="CH87" s="225">
        <v>57</v>
      </c>
      <c r="CI87" s="216">
        <f t="shared" ref="CI87:CL87" si="46">SUM(CI75:CI85)</f>
        <v>21744205.821057696</v>
      </c>
      <c r="CJ87" s="216">
        <f t="shared" si="46"/>
        <v>19085738.418210488</v>
      </c>
      <c r="CK87" s="216">
        <f t="shared" si="46"/>
        <v>16237424.863998339</v>
      </c>
      <c r="CL87" s="216">
        <f t="shared" si="46"/>
        <v>0</v>
      </c>
      <c r="CM87" s="213">
        <f>SUM(CM75:CM85)</f>
        <v>57067369.103266507</v>
      </c>
      <c r="CN87" s="216">
        <f t="shared" ref="CN87:CQ87" si="47">SUM(CN75:CN85)</f>
        <v>21744205.821057696</v>
      </c>
      <c r="CO87" s="216">
        <f t="shared" si="47"/>
        <v>19085738.418210488</v>
      </c>
      <c r="CP87" s="216">
        <f t="shared" si="47"/>
        <v>16237424.863998339</v>
      </c>
      <c r="CQ87" s="216">
        <f t="shared" si="47"/>
        <v>0</v>
      </c>
      <c r="CR87" s="213">
        <f>SUM(CR75:CR85)</f>
        <v>57067369.103266507</v>
      </c>
      <c r="CS87" s="216">
        <f t="shared" ref="CS87:CV87" si="48">SUM(CS75:CS85)</f>
        <v>43488411.642115392</v>
      </c>
      <c r="CT87" s="216">
        <f t="shared" si="48"/>
        <v>38171476.836420976</v>
      </c>
      <c r="CU87" s="216">
        <f t="shared" si="48"/>
        <v>32474849.727996677</v>
      </c>
      <c r="CV87" s="216">
        <f t="shared" si="48"/>
        <v>0</v>
      </c>
      <c r="CW87" s="213">
        <f>SUM(CW75:CW85)</f>
        <v>114134738.20653301</v>
      </c>
    </row>
    <row r="88" spans="1:101" ht="15.75" customHeight="1" x14ac:dyDescent="0.2">
      <c r="A88" s="131"/>
      <c r="B88" s="225"/>
      <c r="C88" s="186" t="s">
        <v>32</v>
      </c>
      <c r="D88" s="186" t="s">
        <v>32</v>
      </c>
      <c r="E88" s="186" t="s">
        <v>32</v>
      </c>
      <c r="F88" s="186" t="s">
        <v>32</v>
      </c>
      <c r="G88" s="389"/>
      <c r="H88" s="390" t="s">
        <v>32</v>
      </c>
      <c r="I88" s="186" t="s">
        <v>32</v>
      </c>
      <c r="J88" s="186" t="s">
        <v>32</v>
      </c>
      <c r="K88" s="186" t="s">
        <v>32</v>
      </c>
      <c r="L88" s="391"/>
      <c r="M88" s="390" t="s">
        <v>32</v>
      </c>
      <c r="N88" s="225"/>
      <c r="O88" s="186" t="s">
        <v>32</v>
      </c>
      <c r="P88" s="186" t="s">
        <v>32</v>
      </c>
      <c r="Q88" s="186" t="s">
        <v>32</v>
      </c>
      <c r="R88" s="186" t="s">
        <v>32</v>
      </c>
      <c r="S88" s="389"/>
      <c r="T88" s="390" t="s">
        <v>32</v>
      </c>
      <c r="U88" s="186" t="s">
        <v>32</v>
      </c>
      <c r="V88" s="186" t="s">
        <v>32</v>
      </c>
      <c r="W88" s="186" t="s">
        <v>32</v>
      </c>
      <c r="X88" s="391"/>
      <c r="Y88" s="390" t="s">
        <v>32</v>
      </c>
      <c r="Z88" s="225"/>
      <c r="AA88" s="186" t="s">
        <v>32</v>
      </c>
      <c r="AB88" s="186" t="s">
        <v>32</v>
      </c>
      <c r="AC88" s="186" t="s">
        <v>32</v>
      </c>
      <c r="AD88" s="186" t="s">
        <v>32</v>
      </c>
      <c r="AE88" s="389"/>
      <c r="AF88" s="390" t="s">
        <v>32</v>
      </c>
      <c r="AG88" s="186" t="s">
        <v>32</v>
      </c>
      <c r="AH88" s="186" t="s">
        <v>32</v>
      </c>
      <c r="AI88" s="186" t="s">
        <v>32</v>
      </c>
      <c r="AJ88" s="391"/>
      <c r="AK88" s="390" t="s">
        <v>32</v>
      </c>
      <c r="AL88" s="225"/>
      <c r="AM88" s="186" t="s">
        <v>32</v>
      </c>
      <c r="AN88" s="186" t="s">
        <v>32</v>
      </c>
      <c r="AO88" s="186" t="s">
        <v>32</v>
      </c>
      <c r="AP88" s="186" t="s">
        <v>32</v>
      </c>
      <c r="AQ88" s="389"/>
      <c r="AR88" s="390" t="s">
        <v>32</v>
      </c>
      <c r="AS88" s="186" t="s">
        <v>32</v>
      </c>
      <c r="AT88" s="186" t="s">
        <v>32</v>
      </c>
      <c r="AU88" s="186" t="s">
        <v>32</v>
      </c>
      <c r="AV88" s="391"/>
      <c r="AW88" s="390" t="s">
        <v>32</v>
      </c>
      <c r="AX88" s="225"/>
      <c r="AY88" s="186" t="s">
        <v>32</v>
      </c>
      <c r="AZ88" s="186" t="s">
        <v>32</v>
      </c>
      <c r="BA88" s="186" t="s">
        <v>32</v>
      </c>
      <c r="BB88" s="186" t="s">
        <v>32</v>
      </c>
      <c r="BC88" s="389"/>
      <c r="BD88" s="390" t="s">
        <v>32</v>
      </c>
      <c r="BE88" s="186" t="s">
        <v>32</v>
      </c>
      <c r="BF88" s="186" t="s">
        <v>32</v>
      </c>
      <c r="BG88" s="186" t="s">
        <v>32</v>
      </c>
      <c r="BH88" s="391"/>
      <c r="BI88" s="390" t="s">
        <v>32</v>
      </c>
      <c r="BJ88" s="225"/>
      <c r="BK88" s="186" t="s">
        <v>32</v>
      </c>
      <c r="BL88" s="186" t="s">
        <v>32</v>
      </c>
      <c r="BM88" s="186" t="s">
        <v>32</v>
      </c>
      <c r="BN88" s="186" t="s">
        <v>32</v>
      </c>
      <c r="BO88" s="389"/>
      <c r="BP88" s="390" t="s">
        <v>32</v>
      </c>
      <c r="BQ88" s="186" t="s">
        <v>32</v>
      </c>
      <c r="BR88" s="186" t="s">
        <v>32</v>
      </c>
      <c r="BS88" s="186" t="s">
        <v>32</v>
      </c>
      <c r="BT88" s="391"/>
      <c r="BU88" s="390" t="s">
        <v>32</v>
      </c>
      <c r="BV88" s="225"/>
      <c r="BW88" s="186" t="s">
        <v>32</v>
      </c>
      <c r="BX88" s="186" t="s">
        <v>32</v>
      </c>
      <c r="BY88" s="186" t="s">
        <v>32</v>
      </c>
      <c r="BZ88" s="186" t="s">
        <v>32</v>
      </c>
      <c r="CA88" s="389"/>
      <c r="CB88" s="390" t="s">
        <v>32</v>
      </c>
      <c r="CC88" s="186" t="s">
        <v>32</v>
      </c>
      <c r="CD88" s="186" t="s">
        <v>32</v>
      </c>
      <c r="CE88" s="186" t="s">
        <v>32</v>
      </c>
      <c r="CF88" s="391"/>
      <c r="CG88" s="390" t="s">
        <v>32</v>
      </c>
      <c r="CH88" s="225"/>
      <c r="CI88" s="391" t="s">
        <v>32</v>
      </c>
      <c r="CJ88" s="391"/>
      <c r="CK88" s="391"/>
      <c r="CL88" s="391"/>
      <c r="CM88" s="186"/>
      <c r="CN88" s="391" t="s">
        <v>32</v>
      </c>
      <c r="CO88" s="391"/>
      <c r="CP88" s="391"/>
      <c r="CQ88" s="391"/>
      <c r="CR88" s="186"/>
      <c r="CS88" s="391" t="s">
        <v>32</v>
      </c>
      <c r="CT88" s="391"/>
      <c r="CU88" s="391"/>
      <c r="CV88" s="391"/>
      <c r="CW88" s="186"/>
    </row>
    <row r="89" spans="1:101" s="326" customFormat="1" ht="15.75" customHeight="1" x14ac:dyDescent="0.2">
      <c r="A89" s="19" t="s">
        <v>46</v>
      </c>
      <c r="B89" s="225">
        <v>58</v>
      </c>
      <c r="C89" s="213">
        <f t="shared" ref="C89:M89" si="49">C87+C65+C72-C69</f>
        <v>12735922.856780801</v>
      </c>
      <c r="D89" s="213">
        <f t="shared" si="49"/>
        <v>9515823.5707533434</v>
      </c>
      <c r="E89" s="213">
        <f t="shared" si="49"/>
        <v>7748108.6528522037</v>
      </c>
      <c r="F89" s="213">
        <f t="shared" si="49"/>
        <v>0</v>
      </c>
      <c r="G89" s="218">
        <f t="shared" si="49"/>
        <v>29999855.080386348</v>
      </c>
      <c r="H89" s="215">
        <f t="shared" si="49"/>
        <v>33336265.8667867</v>
      </c>
      <c r="I89" s="213">
        <f t="shared" si="49"/>
        <v>27128671.84424527</v>
      </c>
      <c r="J89" s="213">
        <f t="shared" si="49"/>
        <v>23645202.526995491</v>
      </c>
      <c r="K89" s="213">
        <f t="shared" si="49"/>
        <v>0</v>
      </c>
      <c r="L89" s="216">
        <f t="shared" si="49"/>
        <v>84110140.238027468</v>
      </c>
      <c r="M89" s="215">
        <f t="shared" si="49"/>
        <v>114109995.31841379</v>
      </c>
      <c r="N89" s="225">
        <v>58</v>
      </c>
      <c r="O89" s="213">
        <f t="shared" ref="O89:Y89" si="50">O87+O65+O72-O69</f>
        <v>13430213.187063392</v>
      </c>
      <c r="P89" s="213">
        <f t="shared" si="50"/>
        <v>11803612.296550492</v>
      </c>
      <c r="Q89" s="213">
        <f t="shared" si="50"/>
        <v>10576988.174137508</v>
      </c>
      <c r="R89" s="213">
        <f t="shared" si="50"/>
        <v>0</v>
      </c>
      <c r="S89" s="218">
        <f t="shared" si="50"/>
        <v>35810813.657751389</v>
      </c>
      <c r="T89" s="215">
        <f t="shared" si="50"/>
        <v>31689625.440665416</v>
      </c>
      <c r="U89" s="213">
        <f t="shared" si="50"/>
        <v>31119901.527994029</v>
      </c>
      <c r="V89" s="213">
        <f t="shared" si="50"/>
        <v>30158157.309153136</v>
      </c>
      <c r="W89" s="213">
        <f t="shared" si="50"/>
        <v>0</v>
      </c>
      <c r="X89" s="216">
        <f t="shared" si="50"/>
        <v>92967684.27781257</v>
      </c>
      <c r="Y89" s="215">
        <f t="shared" si="50"/>
        <v>128778497.93556397</v>
      </c>
      <c r="Z89" s="225">
        <v>58</v>
      </c>
      <c r="AA89" s="213">
        <f t="shared" ref="AA89:AK89" si="51">AA87+AA65+AA72-AA69</f>
        <v>2969027.0353595428</v>
      </c>
      <c r="AB89" s="213">
        <f t="shared" si="51"/>
        <v>2702743.7620039671</v>
      </c>
      <c r="AC89" s="213">
        <f t="shared" si="51"/>
        <v>2879266.2474531117</v>
      </c>
      <c r="AD89" s="213">
        <f t="shared" si="51"/>
        <v>0</v>
      </c>
      <c r="AE89" s="218">
        <f t="shared" si="51"/>
        <v>8551037.0448166206</v>
      </c>
      <c r="AF89" s="215">
        <f t="shared" si="51"/>
        <v>6538853.4759747051</v>
      </c>
      <c r="AG89" s="213">
        <f t="shared" si="51"/>
        <v>6732207.4168659495</v>
      </c>
      <c r="AH89" s="213">
        <f t="shared" si="51"/>
        <v>6714479.721257925</v>
      </c>
      <c r="AI89" s="213">
        <f t="shared" si="51"/>
        <v>0</v>
      </c>
      <c r="AJ89" s="216">
        <f t="shared" si="51"/>
        <v>19985540.614098575</v>
      </c>
      <c r="AK89" s="215">
        <f t="shared" si="51"/>
        <v>28536577.658915188</v>
      </c>
      <c r="AL89" s="225">
        <v>58</v>
      </c>
      <c r="AM89" s="213">
        <f t="shared" ref="AM89:AW89" si="52">AM87+AM65+AM72-AM69</f>
        <v>114948466.28087647</v>
      </c>
      <c r="AN89" s="213">
        <f t="shared" si="52"/>
        <v>113947230.21982718</v>
      </c>
      <c r="AO89" s="213">
        <f t="shared" si="52"/>
        <v>113770778.42086552</v>
      </c>
      <c r="AP89" s="213">
        <f t="shared" si="52"/>
        <v>0</v>
      </c>
      <c r="AQ89" s="218">
        <f t="shared" si="52"/>
        <v>342666474.92156911</v>
      </c>
      <c r="AR89" s="215">
        <f t="shared" si="52"/>
        <v>201834658.30152237</v>
      </c>
      <c r="AS89" s="213">
        <f t="shared" si="52"/>
        <v>208326039.44308907</v>
      </c>
      <c r="AT89" s="213">
        <f t="shared" si="52"/>
        <v>209044451.54177195</v>
      </c>
      <c r="AU89" s="213">
        <f t="shared" si="52"/>
        <v>0</v>
      </c>
      <c r="AV89" s="216">
        <f t="shared" si="52"/>
        <v>619205149.28638327</v>
      </c>
      <c r="AW89" s="215">
        <f t="shared" si="52"/>
        <v>961871624.2079525</v>
      </c>
      <c r="AX89" s="225">
        <v>58</v>
      </c>
      <c r="AY89" s="213">
        <f t="shared" ref="AY89:BI89" si="53">AY87+AY65+AY72-AY69</f>
        <v>5777223.2527370835</v>
      </c>
      <c r="AZ89" s="213">
        <f t="shared" si="53"/>
        <v>6146617.8656170964</v>
      </c>
      <c r="BA89" s="213">
        <f t="shared" si="53"/>
        <v>6653312.0750285899</v>
      </c>
      <c r="BB89" s="213">
        <f t="shared" si="53"/>
        <v>0</v>
      </c>
      <c r="BC89" s="218">
        <f t="shared" si="53"/>
        <v>18577153.19338277</v>
      </c>
      <c r="BD89" s="215">
        <f t="shared" si="53"/>
        <v>4229176.420292303</v>
      </c>
      <c r="BE89" s="213">
        <f t="shared" si="53"/>
        <v>4433321.6884380775</v>
      </c>
      <c r="BF89" s="213">
        <f t="shared" si="53"/>
        <v>4637493.578564249</v>
      </c>
      <c r="BG89" s="213">
        <f t="shared" si="53"/>
        <v>0</v>
      </c>
      <c r="BH89" s="216">
        <f t="shared" si="53"/>
        <v>13299991.687294627</v>
      </c>
      <c r="BI89" s="215">
        <f t="shared" si="53"/>
        <v>31877144.880677402</v>
      </c>
      <c r="BJ89" s="225">
        <v>58</v>
      </c>
      <c r="BK89" s="213">
        <f t="shared" ref="BK89:BU89" si="54">BK87+BK65+BK72-BK69</f>
        <v>0</v>
      </c>
      <c r="BL89" s="213">
        <f t="shared" si="54"/>
        <v>0</v>
      </c>
      <c r="BM89" s="213">
        <f t="shared" si="54"/>
        <v>0</v>
      </c>
      <c r="BN89" s="213">
        <f t="shared" si="54"/>
        <v>0</v>
      </c>
      <c r="BO89" s="218">
        <f t="shared" si="54"/>
        <v>0</v>
      </c>
      <c r="BP89" s="215">
        <f t="shared" si="54"/>
        <v>0</v>
      </c>
      <c r="BQ89" s="213">
        <f t="shared" si="54"/>
        <v>0</v>
      </c>
      <c r="BR89" s="213">
        <f t="shared" si="54"/>
        <v>0</v>
      </c>
      <c r="BS89" s="213">
        <f t="shared" si="54"/>
        <v>0</v>
      </c>
      <c r="BT89" s="216">
        <f t="shared" si="54"/>
        <v>0</v>
      </c>
      <c r="BU89" s="215">
        <f t="shared" si="54"/>
        <v>0</v>
      </c>
      <c r="BV89" s="225">
        <v>58</v>
      </c>
      <c r="BW89" s="213">
        <f t="shared" ref="BW89:CG89" si="55">BW87+BW65+BW72-BW69</f>
        <v>5372551.5499907946</v>
      </c>
      <c r="BX89" s="213">
        <f t="shared" si="55"/>
        <v>5696145.6423959509</v>
      </c>
      <c r="BY89" s="213">
        <f t="shared" si="55"/>
        <v>4466468.2862131018</v>
      </c>
      <c r="BZ89" s="213">
        <f t="shared" si="55"/>
        <v>0</v>
      </c>
      <c r="CA89" s="218">
        <f t="shared" si="55"/>
        <v>15535165.47859985</v>
      </c>
      <c r="CB89" s="215">
        <f t="shared" si="55"/>
        <v>5047580.2439293899</v>
      </c>
      <c r="CC89" s="213">
        <f t="shared" si="55"/>
        <v>5521478.1724233702</v>
      </c>
      <c r="CD89" s="213">
        <f t="shared" si="55"/>
        <v>7162932.352160003</v>
      </c>
      <c r="CE89" s="213">
        <f t="shared" si="55"/>
        <v>0</v>
      </c>
      <c r="CF89" s="216">
        <f t="shared" si="55"/>
        <v>17731990.768512756</v>
      </c>
      <c r="CG89" s="215">
        <f t="shared" si="55"/>
        <v>33267156.247112606</v>
      </c>
      <c r="CH89" s="225">
        <v>58</v>
      </c>
      <c r="CI89" s="216">
        <f t="shared" ref="CI89:CW89" si="56">CI87+CI65+CI72-CI69</f>
        <v>155233404.16280806</v>
      </c>
      <c r="CJ89" s="216">
        <f t="shared" si="56"/>
        <v>149812173.35714799</v>
      </c>
      <c r="CK89" s="216">
        <f t="shared" si="56"/>
        <v>146094921.85655004</v>
      </c>
      <c r="CL89" s="216">
        <f t="shared" si="56"/>
        <v>0</v>
      </c>
      <c r="CM89" s="213">
        <f t="shared" si="56"/>
        <v>451140499.37650609</v>
      </c>
      <c r="CN89" s="216">
        <f t="shared" ref="CN89:CQ89" si="57">CN87+CN65+CN72-CN69</f>
        <v>282676159.74917072</v>
      </c>
      <c r="CO89" s="216">
        <f t="shared" si="57"/>
        <v>283261620.09305578</v>
      </c>
      <c r="CP89" s="216">
        <f t="shared" si="57"/>
        <v>281362717.02990264</v>
      </c>
      <c r="CQ89" s="216">
        <f t="shared" si="57"/>
        <v>0</v>
      </c>
      <c r="CR89" s="213">
        <f t="shared" si="56"/>
        <v>847300496.87212908</v>
      </c>
      <c r="CS89" s="216">
        <f t="shared" ref="CS89:CV89" si="58">CS87+CS65+CS72-CS69</f>
        <v>437909563.91197902</v>
      </c>
      <c r="CT89" s="216">
        <f t="shared" si="58"/>
        <v>433073793.45020366</v>
      </c>
      <c r="CU89" s="216">
        <f t="shared" si="58"/>
        <v>427457638.88645285</v>
      </c>
      <c r="CV89" s="216">
        <f t="shared" si="58"/>
        <v>0</v>
      </c>
      <c r="CW89" s="213">
        <f t="shared" si="56"/>
        <v>1298440996.2486355</v>
      </c>
    </row>
    <row r="90" spans="1:101" ht="15.75" customHeight="1" x14ac:dyDescent="0.2">
      <c r="A90" s="131"/>
      <c r="B90" s="225"/>
      <c r="C90" s="186" t="s">
        <v>32</v>
      </c>
      <c r="D90" s="186" t="s">
        <v>32</v>
      </c>
      <c r="E90" s="186" t="s">
        <v>32</v>
      </c>
      <c r="F90" s="186" t="s">
        <v>32</v>
      </c>
      <c r="G90" s="389"/>
      <c r="H90" s="390" t="s">
        <v>32</v>
      </c>
      <c r="I90" s="186" t="s">
        <v>32</v>
      </c>
      <c r="J90" s="186" t="s">
        <v>32</v>
      </c>
      <c r="K90" s="186" t="s">
        <v>32</v>
      </c>
      <c r="L90" s="391"/>
      <c r="M90" s="390" t="s">
        <v>32</v>
      </c>
      <c r="N90" s="225"/>
      <c r="O90" s="186" t="s">
        <v>32</v>
      </c>
      <c r="P90" s="186" t="s">
        <v>32</v>
      </c>
      <c r="Q90" s="186" t="s">
        <v>32</v>
      </c>
      <c r="R90" s="186" t="s">
        <v>32</v>
      </c>
      <c r="S90" s="389"/>
      <c r="T90" s="390" t="s">
        <v>32</v>
      </c>
      <c r="U90" s="186" t="s">
        <v>32</v>
      </c>
      <c r="V90" s="186" t="s">
        <v>32</v>
      </c>
      <c r="W90" s="186" t="s">
        <v>32</v>
      </c>
      <c r="X90" s="391"/>
      <c r="Y90" s="390" t="s">
        <v>32</v>
      </c>
      <c r="Z90" s="225"/>
      <c r="AA90" s="186" t="s">
        <v>32</v>
      </c>
      <c r="AB90" s="186" t="s">
        <v>32</v>
      </c>
      <c r="AC90" s="186" t="s">
        <v>32</v>
      </c>
      <c r="AD90" s="186" t="s">
        <v>32</v>
      </c>
      <c r="AE90" s="389"/>
      <c r="AF90" s="390" t="s">
        <v>32</v>
      </c>
      <c r="AG90" s="186" t="s">
        <v>32</v>
      </c>
      <c r="AH90" s="186" t="s">
        <v>32</v>
      </c>
      <c r="AI90" s="186" t="s">
        <v>32</v>
      </c>
      <c r="AJ90" s="391"/>
      <c r="AK90" s="390" t="s">
        <v>32</v>
      </c>
      <c r="AL90" s="225"/>
      <c r="AM90" s="186" t="s">
        <v>32</v>
      </c>
      <c r="AN90" s="186" t="s">
        <v>32</v>
      </c>
      <c r="AO90" s="186" t="s">
        <v>32</v>
      </c>
      <c r="AP90" s="186" t="s">
        <v>32</v>
      </c>
      <c r="AQ90" s="389"/>
      <c r="AR90" s="390" t="s">
        <v>32</v>
      </c>
      <c r="AS90" s="186" t="s">
        <v>32</v>
      </c>
      <c r="AT90" s="186" t="s">
        <v>32</v>
      </c>
      <c r="AU90" s="186" t="s">
        <v>32</v>
      </c>
      <c r="AV90" s="391"/>
      <c r="AW90" s="390" t="s">
        <v>32</v>
      </c>
      <c r="AX90" s="225"/>
      <c r="AY90" s="186" t="s">
        <v>32</v>
      </c>
      <c r="AZ90" s="186" t="s">
        <v>32</v>
      </c>
      <c r="BA90" s="186" t="s">
        <v>32</v>
      </c>
      <c r="BB90" s="186" t="s">
        <v>32</v>
      </c>
      <c r="BC90" s="389"/>
      <c r="BD90" s="390" t="s">
        <v>32</v>
      </c>
      <c r="BE90" s="186" t="s">
        <v>32</v>
      </c>
      <c r="BF90" s="186" t="s">
        <v>32</v>
      </c>
      <c r="BG90" s="186" t="s">
        <v>32</v>
      </c>
      <c r="BH90" s="391"/>
      <c r="BI90" s="390" t="s">
        <v>32</v>
      </c>
      <c r="BJ90" s="225"/>
      <c r="BK90" s="186" t="s">
        <v>32</v>
      </c>
      <c r="BL90" s="186" t="s">
        <v>32</v>
      </c>
      <c r="BM90" s="186" t="s">
        <v>32</v>
      </c>
      <c r="BN90" s="186" t="s">
        <v>32</v>
      </c>
      <c r="BO90" s="389"/>
      <c r="BP90" s="390" t="s">
        <v>32</v>
      </c>
      <c r="BQ90" s="186" t="s">
        <v>32</v>
      </c>
      <c r="BR90" s="186" t="s">
        <v>32</v>
      </c>
      <c r="BS90" s="186" t="s">
        <v>32</v>
      </c>
      <c r="BT90" s="391"/>
      <c r="BU90" s="390" t="s">
        <v>32</v>
      </c>
      <c r="BV90" s="225"/>
      <c r="BW90" s="186" t="s">
        <v>32</v>
      </c>
      <c r="BX90" s="186" t="s">
        <v>32</v>
      </c>
      <c r="BY90" s="186" t="s">
        <v>32</v>
      </c>
      <c r="BZ90" s="186" t="s">
        <v>32</v>
      </c>
      <c r="CA90" s="389"/>
      <c r="CB90" s="390" t="s">
        <v>32</v>
      </c>
      <c r="CC90" s="186" t="s">
        <v>32</v>
      </c>
      <c r="CD90" s="186" t="s">
        <v>32</v>
      </c>
      <c r="CE90" s="186" t="s">
        <v>32</v>
      </c>
      <c r="CF90" s="391"/>
      <c r="CG90" s="390" t="s">
        <v>32</v>
      </c>
      <c r="CH90" s="225"/>
      <c r="CI90" s="391" t="s">
        <v>32</v>
      </c>
      <c r="CJ90" s="391"/>
      <c r="CK90" s="391"/>
      <c r="CL90" s="391"/>
      <c r="CM90" s="186"/>
      <c r="CN90" s="391" t="s">
        <v>32</v>
      </c>
      <c r="CO90" s="391"/>
      <c r="CP90" s="391"/>
      <c r="CQ90" s="391"/>
      <c r="CR90" s="186"/>
      <c r="CS90" s="391" t="s">
        <v>32</v>
      </c>
      <c r="CT90" s="391"/>
      <c r="CU90" s="391"/>
      <c r="CV90" s="391"/>
      <c r="CW90" s="186"/>
    </row>
    <row r="91" spans="1:101" s="326" customFormat="1" ht="15.75" customHeight="1" x14ac:dyDescent="0.2">
      <c r="A91" s="19" t="s">
        <v>1386</v>
      </c>
      <c r="B91" s="225">
        <v>59</v>
      </c>
      <c r="C91" s="213">
        <f t="shared" ref="C91:F91" si="59">C31-C89</f>
        <v>-7840939.4134286251</v>
      </c>
      <c r="D91" s="213">
        <f t="shared" si="59"/>
        <v>-5453821.2151815211</v>
      </c>
      <c r="E91" s="213">
        <f t="shared" si="59"/>
        <v>-3947886.2676659748</v>
      </c>
      <c r="F91" s="213">
        <f t="shared" si="59"/>
        <v>0</v>
      </c>
      <c r="G91" s="218">
        <f>SUM(C91:F91)</f>
        <v>-17242646.89627612</v>
      </c>
      <c r="H91" s="215">
        <f t="shared" ref="H91:K91" si="60">H31-H89</f>
        <v>-4678563.182877358</v>
      </c>
      <c r="I91" s="213">
        <f t="shared" si="60"/>
        <v>-4693994.39153938</v>
      </c>
      <c r="J91" s="213">
        <f t="shared" si="60"/>
        <v>-3369840.3742109723</v>
      </c>
      <c r="K91" s="213">
        <f t="shared" si="60"/>
        <v>0</v>
      </c>
      <c r="L91" s="216">
        <f>SUM(H91:K91)</f>
        <v>-12742397.94862771</v>
      </c>
      <c r="M91" s="215">
        <f>M31-M89</f>
        <v>-29985044.844903827</v>
      </c>
      <c r="N91" s="225">
        <v>59</v>
      </c>
      <c r="O91" s="213">
        <f t="shared" ref="O91:R91" si="61">O31-O89</f>
        <v>-264062.16571613774</v>
      </c>
      <c r="P91" s="213">
        <f t="shared" si="61"/>
        <v>455277.78396602161</v>
      </c>
      <c r="Q91" s="213">
        <f t="shared" si="61"/>
        <v>1025611.2438888028</v>
      </c>
      <c r="R91" s="213">
        <f t="shared" si="61"/>
        <v>0</v>
      </c>
      <c r="S91" s="218">
        <f>SUM(O91:R91)</f>
        <v>1216826.8621386867</v>
      </c>
      <c r="T91" s="215">
        <f t="shared" ref="T91:W91" si="62">T31-T89</f>
        <v>-941824.95327554271</v>
      </c>
      <c r="U91" s="213">
        <f t="shared" si="62"/>
        <v>-2579772.1412830465</v>
      </c>
      <c r="V91" s="213">
        <f t="shared" si="62"/>
        <v>-3623663.9792743176</v>
      </c>
      <c r="W91" s="213">
        <f t="shared" si="62"/>
        <v>0</v>
      </c>
      <c r="X91" s="216">
        <f>SUM(T91:W91)</f>
        <v>-7145261.0738329068</v>
      </c>
      <c r="Y91" s="215">
        <f>Y31-Y89</f>
        <v>-5928434.2116941959</v>
      </c>
      <c r="Z91" s="225">
        <v>59</v>
      </c>
      <c r="AA91" s="213">
        <f t="shared" ref="AA91:AD91" si="63">AA31-AA89</f>
        <v>415995.70484931394</v>
      </c>
      <c r="AB91" s="213">
        <f t="shared" si="63"/>
        <v>397286.54559950856</v>
      </c>
      <c r="AC91" s="213">
        <f t="shared" si="63"/>
        <v>158039.72512925183</v>
      </c>
      <c r="AD91" s="213">
        <f t="shared" si="63"/>
        <v>0</v>
      </c>
      <c r="AE91" s="218">
        <f>SUM(AA91:AD91)</f>
        <v>971321.97557807434</v>
      </c>
      <c r="AF91" s="215">
        <f t="shared" ref="AF91:AI91" si="64">AF31-AF89</f>
        <v>-962554.4921495337</v>
      </c>
      <c r="AG91" s="213">
        <f t="shared" si="64"/>
        <v>-1667199.7080576885</v>
      </c>
      <c r="AH91" s="213">
        <f t="shared" si="64"/>
        <v>-1783808.6764730485</v>
      </c>
      <c r="AI91" s="213">
        <f t="shared" si="64"/>
        <v>0</v>
      </c>
      <c r="AJ91" s="216">
        <f>SUM(AF91:AI91)</f>
        <v>-4413562.8766802708</v>
      </c>
      <c r="AK91" s="215">
        <f>AK31-AK89</f>
        <v>-3442240.9011021815</v>
      </c>
      <c r="AL91" s="225">
        <v>59</v>
      </c>
      <c r="AM91" s="213">
        <f t="shared" ref="AM91:AP91" si="65">AM31-AM89</f>
        <v>46282912.452301398</v>
      </c>
      <c r="AN91" s="213">
        <f t="shared" si="65"/>
        <v>48438141.968739957</v>
      </c>
      <c r="AO91" s="213">
        <f t="shared" si="65"/>
        <v>51275755.790872112</v>
      </c>
      <c r="AP91" s="213">
        <f t="shared" si="65"/>
        <v>0</v>
      </c>
      <c r="AQ91" s="218">
        <f>SUM(AM91:AP91)</f>
        <v>145996810.21191347</v>
      </c>
      <c r="AR91" s="215">
        <f t="shared" ref="AR91:AU91" si="66">AR31-AR89</f>
        <v>-52351675.714469075</v>
      </c>
      <c r="AS91" s="213">
        <f t="shared" si="66"/>
        <v>-60017217.903128266</v>
      </c>
      <c r="AT91" s="213">
        <f t="shared" si="66"/>
        <v>-60604029.958257914</v>
      </c>
      <c r="AU91" s="213">
        <f t="shared" si="66"/>
        <v>0</v>
      </c>
      <c r="AV91" s="216">
        <f>SUM(AR91:AU91)</f>
        <v>-172972923.57585526</v>
      </c>
      <c r="AW91" s="215">
        <f>AW31-AW89</f>
        <v>-26976113.363941669</v>
      </c>
      <c r="AX91" s="225">
        <v>59</v>
      </c>
      <c r="AY91" s="213">
        <f t="shared" ref="AY91:BB91" si="67">AY31-AY89</f>
        <v>945199.78914453741</v>
      </c>
      <c r="AZ91" s="213">
        <f t="shared" si="67"/>
        <v>824686.92941755895</v>
      </c>
      <c r="BA91" s="213">
        <f t="shared" si="67"/>
        <v>463345.7581548728</v>
      </c>
      <c r="BB91" s="213">
        <f t="shared" si="67"/>
        <v>0</v>
      </c>
      <c r="BC91" s="218">
        <f>SUM(AY91:BB91)</f>
        <v>2233232.4767169692</v>
      </c>
      <c r="BD91" s="215">
        <f t="shared" ref="BD91:BG91" si="68">BD31-BD89</f>
        <v>-1222740.8064564671</v>
      </c>
      <c r="BE91" s="213">
        <f t="shared" si="68"/>
        <v>-1288374.0038079284</v>
      </c>
      <c r="BF91" s="213">
        <f t="shared" si="68"/>
        <v>-1420510.2520103594</v>
      </c>
      <c r="BG91" s="213">
        <f t="shared" si="68"/>
        <v>0</v>
      </c>
      <c r="BH91" s="216">
        <f>SUM(BD91:BG91)</f>
        <v>-3931625.062274755</v>
      </c>
      <c r="BI91" s="215">
        <f>BI31-BI89</f>
        <v>-1698392.5855577886</v>
      </c>
      <c r="BJ91" s="225">
        <v>59</v>
      </c>
      <c r="BK91" s="213">
        <f t="shared" ref="BK91:BN91" si="69">BK31-BK89</f>
        <v>0</v>
      </c>
      <c r="BL91" s="213">
        <f t="shared" si="69"/>
        <v>0</v>
      </c>
      <c r="BM91" s="213">
        <f t="shared" si="69"/>
        <v>0</v>
      </c>
      <c r="BN91" s="213">
        <f t="shared" si="69"/>
        <v>0</v>
      </c>
      <c r="BO91" s="218">
        <f>SUM(BK91:BN91)</f>
        <v>0</v>
      </c>
      <c r="BP91" s="215">
        <f t="shared" ref="BP91:BS91" si="70">BP31-BP89</f>
        <v>0</v>
      </c>
      <c r="BQ91" s="213">
        <f t="shared" si="70"/>
        <v>0</v>
      </c>
      <c r="BR91" s="213">
        <f t="shared" si="70"/>
        <v>0</v>
      </c>
      <c r="BS91" s="213">
        <f t="shared" si="70"/>
        <v>0</v>
      </c>
      <c r="BT91" s="216">
        <f>SUM(BP91:BS91)</f>
        <v>0</v>
      </c>
      <c r="BU91" s="215">
        <f>BU31-BU89</f>
        <v>0</v>
      </c>
      <c r="BV91" s="225">
        <v>59</v>
      </c>
      <c r="BW91" s="213">
        <f t="shared" ref="BW91:BZ91" si="71">BW31-BW89</f>
        <v>3872765.6985063711</v>
      </c>
      <c r="BX91" s="213">
        <f t="shared" si="71"/>
        <v>3194738.9876717497</v>
      </c>
      <c r="BY91" s="213">
        <f t="shared" si="71"/>
        <v>4373980.7572447658</v>
      </c>
      <c r="BZ91" s="213">
        <f t="shared" si="71"/>
        <v>0</v>
      </c>
      <c r="CA91" s="218">
        <f>SUM(BW91:BZ91)</f>
        <v>11441485.443422887</v>
      </c>
      <c r="CB91" s="215">
        <f t="shared" ref="CB91:CE91" si="72">CB31-CB89</f>
        <v>-1089618.095192574</v>
      </c>
      <c r="CC91" s="213">
        <f t="shared" si="72"/>
        <v>-1738446.2892472437</v>
      </c>
      <c r="CD91" s="213">
        <f t="shared" si="72"/>
        <v>-3090868.4516103454</v>
      </c>
      <c r="CE91" s="213">
        <f t="shared" si="72"/>
        <v>0</v>
      </c>
      <c r="CF91" s="216">
        <f>SUM(CB91:CE91)</f>
        <v>-5918932.836050163</v>
      </c>
      <c r="CG91" s="215">
        <f>CG31-CG89</f>
        <v>5522552.6073727272</v>
      </c>
      <c r="CH91" s="225">
        <v>59</v>
      </c>
      <c r="CI91" s="216">
        <f t="shared" ref="CI91:CW91" si="73">CI31-CI89</f>
        <v>43411872.0656569</v>
      </c>
      <c r="CJ91" s="216">
        <f t="shared" si="73"/>
        <v>47856311.000213325</v>
      </c>
      <c r="CK91" s="216">
        <f t="shared" si="73"/>
        <v>53348847.007623821</v>
      </c>
      <c r="CL91" s="216">
        <f t="shared" si="73"/>
        <v>0</v>
      </c>
      <c r="CM91" s="213">
        <f t="shared" si="73"/>
        <v>144617030.07349408</v>
      </c>
      <c r="CN91" s="216">
        <f t="shared" ref="CN91:CQ91" si="74">CN31-CN89</f>
        <v>-61246977.24442035</v>
      </c>
      <c r="CO91" s="216">
        <f t="shared" si="74"/>
        <v>-71985004.437063575</v>
      </c>
      <c r="CP91" s="216">
        <f t="shared" si="74"/>
        <v>-73892721.691836834</v>
      </c>
      <c r="CQ91" s="216">
        <f t="shared" si="74"/>
        <v>0</v>
      </c>
      <c r="CR91" s="213">
        <f t="shared" si="73"/>
        <v>-207124703.3733207</v>
      </c>
      <c r="CS91" s="216">
        <f t="shared" ref="CS91:CV91" si="75">CS31-CS89</f>
        <v>-17835105.178763688</v>
      </c>
      <c r="CT91" s="216">
        <f t="shared" si="75"/>
        <v>-24128693.436850131</v>
      </c>
      <c r="CU91" s="216">
        <f t="shared" si="75"/>
        <v>-20543874.684213161</v>
      </c>
      <c r="CV91" s="216">
        <f t="shared" si="75"/>
        <v>0</v>
      </c>
      <c r="CW91" s="213">
        <f t="shared" si="73"/>
        <v>-62507673.29982686</v>
      </c>
    </row>
    <row r="92" spans="1:101" ht="15.75" customHeight="1" x14ac:dyDescent="0.2">
      <c r="A92" s="131"/>
      <c r="B92" s="225"/>
      <c r="C92" s="315" t="s">
        <v>35</v>
      </c>
      <c r="D92" s="315" t="s">
        <v>35</v>
      </c>
      <c r="E92" s="315" t="s">
        <v>35</v>
      </c>
      <c r="F92" s="315" t="s">
        <v>35</v>
      </c>
      <c r="G92" s="395"/>
      <c r="H92" s="396" t="s">
        <v>35</v>
      </c>
      <c r="I92" s="315" t="s">
        <v>35</v>
      </c>
      <c r="J92" s="315" t="s">
        <v>35</v>
      </c>
      <c r="K92" s="315" t="s">
        <v>35</v>
      </c>
      <c r="L92" s="397"/>
      <c r="M92" s="396" t="s">
        <v>35</v>
      </c>
      <c r="N92" s="225"/>
      <c r="O92" s="315" t="s">
        <v>35</v>
      </c>
      <c r="P92" s="315" t="s">
        <v>35</v>
      </c>
      <c r="Q92" s="315" t="s">
        <v>35</v>
      </c>
      <c r="R92" s="315" t="s">
        <v>35</v>
      </c>
      <c r="S92" s="395"/>
      <c r="T92" s="396" t="s">
        <v>35</v>
      </c>
      <c r="U92" s="315" t="s">
        <v>35</v>
      </c>
      <c r="V92" s="315" t="s">
        <v>35</v>
      </c>
      <c r="W92" s="315" t="s">
        <v>35</v>
      </c>
      <c r="X92" s="397"/>
      <c r="Y92" s="396" t="s">
        <v>35</v>
      </c>
      <c r="Z92" s="225"/>
      <c r="AA92" s="315" t="s">
        <v>35</v>
      </c>
      <c r="AB92" s="315" t="s">
        <v>35</v>
      </c>
      <c r="AC92" s="315" t="s">
        <v>35</v>
      </c>
      <c r="AD92" s="315" t="s">
        <v>35</v>
      </c>
      <c r="AE92" s="395"/>
      <c r="AF92" s="396" t="s">
        <v>35</v>
      </c>
      <c r="AG92" s="315" t="s">
        <v>35</v>
      </c>
      <c r="AH92" s="315" t="s">
        <v>35</v>
      </c>
      <c r="AI92" s="315" t="s">
        <v>35</v>
      </c>
      <c r="AJ92" s="397"/>
      <c r="AK92" s="396" t="s">
        <v>35</v>
      </c>
      <c r="AL92" s="225"/>
      <c r="AM92" s="315" t="s">
        <v>35</v>
      </c>
      <c r="AN92" s="315" t="s">
        <v>35</v>
      </c>
      <c r="AO92" s="315" t="s">
        <v>35</v>
      </c>
      <c r="AP92" s="315" t="s">
        <v>35</v>
      </c>
      <c r="AQ92" s="395"/>
      <c r="AR92" s="396" t="s">
        <v>35</v>
      </c>
      <c r="AS92" s="315" t="s">
        <v>35</v>
      </c>
      <c r="AT92" s="315" t="s">
        <v>35</v>
      </c>
      <c r="AU92" s="315" t="s">
        <v>35</v>
      </c>
      <c r="AV92" s="397"/>
      <c r="AW92" s="396" t="s">
        <v>35</v>
      </c>
      <c r="AX92" s="225"/>
      <c r="AY92" s="315" t="s">
        <v>35</v>
      </c>
      <c r="AZ92" s="315" t="s">
        <v>35</v>
      </c>
      <c r="BA92" s="315" t="s">
        <v>35</v>
      </c>
      <c r="BB92" s="315" t="s">
        <v>35</v>
      </c>
      <c r="BC92" s="395"/>
      <c r="BD92" s="396" t="s">
        <v>35</v>
      </c>
      <c r="BE92" s="315" t="s">
        <v>35</v>
      </c>
      <c r="BF92" s="315" t="s">
        <v>35</v>
      </c>
      <c r="BG92" s="315" t="s">
        <v>35</v>
      </c>
      <c r="BH92" s="397"/>
      <c r="BI92" s="396" t="s">
        <v>35</v>
      </c>
      <c r="BJ92" s="225"/>
      <c r="BK92" s="315" t="s">
        <v>35</v>
      </c>
      <c r="BL92" s="315" t="s">
        <v>35</v>
      </c>
      <c r="BM92" s="315" t="s">
        <v>35</v>
      </c>
      <c r="BN92" s="315" t="s">
        <v>35</v>
      </c>
      <c r="BO92" s="395"/>
      <c r="BP92" s="396" t="s">
        <v>35</v>
      </c>
      <c r="BQ92" s="315" t="s">
        <v>35</v>
      </c>
      <c r="BR92" s="315" t="s">
        <v>35</v>
      </c>
      <c r="BS92" s="315" t="s">
        <v>35</v>
      </c>
      <c r="BT92" s="397"/>
      <c r="BU92" s="396" t="s">
        <v>35</v>
      </c>
      <c r="BV92" s="225"/>
      <c r="BW92" s="315" t="s">
        <v>35</v>
      </c>
      <c r="BX92" s="315" t="s">
        <v>35</v>
      </c>
      <c r="BY92" s="315" t="s">
        <v>35</v>
      </c>
      <c r="BZ92" s="315" t="s">
        <v>35</v>
      </c>
      <c r="CA92" s="395"/>
      <c r="CB92" s="396" t="s">
        <v>35</v>
      </c>
      <c r="CC92" s="315" t="s">
        <v>35</v>
      </c>
      <c r="CD92" s="315" t="s">
        <v>35</v>
      </c>
      <c r="CE92" s="315" t="s">
        <v>35</v>
      </c>
      <c r="CF92" s="397"/>
      <c r="CG92" s="396" t="s">
        <v>35</v>
      </c>
      <c r="CH92" s="225"/>
      <c r="CI92" s="397" t="s">
        <v>35</v>
      </c>
      <c r="CJ92" s="397"/>
      <c r="CK92" s="397"/>
      <c r="CL92" s="397"/>
      <c r="CM92" s="315"/>
      <c r="CN92" s="397" t="s">
        <v>35</v>
      </c>
      <c r="CO92" s="397"/>
      <c r="CP92" s="397"/>
      <c r="CQ92" s="397"/>
      <c r="CR92" s="315"/>
      <c r="CS92" s="397" t="s">
        <v>35</v>
      </c>
      <c r="CT92" s="397"/>
      <c r="CU92" s="397"/>
      <c r="CV92" s="397"/>
      <c r="CW92" s="315"/>
    </row>
    <row r="93" spans="1:101" ht="15.75" customHeight="1" x14ac:dyDescent="0.2">
      <c r="A93" s="130" t="s">
        <v>47</v>
      </c>
      <c r="B93" s="225">
        <v>60</v>
      </c>
      <c r="C93" s="398">
        <f t="shared" ref="C93:M93" si="76">IF((C31-C27)=0,"",C91/(C31-C27))</f>
        <v>-1.601831651561012</v>
      </c>
      <c r="D93" s="398">
        <f t="shared" si="76"/>
        <v>-1.3426435382787383</v>
      </c>
      <c r="E93" s="398">
        <f t="shared" si="76"/>
        <v>-1.0388566424573886</v>
      </c>
      <c r="F93" s="398" t="str">
        <f t="shared" si="76"/>
        <v/>
      </c>
      <c r="G93" s="399">
        <f t="shared" si="76"/>
        <v>-1.3516003382113608</v>
      </c>
      <c r="H93" s="400">
        <f t="shared" si="76"/>
        <v>-0.16325674233141746</v>
      </c>
      <c r="I93" s="398">
        <f t="shared" si="76"/>
        <v>-0.20922941287810795</v>
      </c>
      <c r="J93" s="398">
        <f t="shared" si="76"/>
        <v>-0.16620370816647412</v>
      </c>
      <c r="K93" s="398" t="str">
        <f t="shared" si="76"/>
        <v/>
      </c>
      <c r="L93" s="401">
        <f t="shared" si="76"/>
        <v>-0.178545622151765</v>
      </c>
      <c r="M93" s="400">
        <f t="shared" si="76"/>
        <v>-0.35643462107411039</v>
      </c>
      <c r="N93" s="225">
        <v>60</v>
      </c>
      <c r="O93" s="398">
        <f t="shared" ref="O93:Y93" si="77">IF((O31-O27)=0,"",O91/(O31-O27))</f>
        <v>-2.0056139815500688E-2</v>
      </c>
      <c r="P93" s="398">
        <f t="shared" si="77"/>
        <v>3.7138581141991853E-2</v>
      </c>
      <c r="Q93" s="398">
        <f t="shared" si="77"/>
        <v>8.8394954176851767E-2</v>
      </c>
      <c r="R93" s="398" t="str">
        <f t="shared" si="77"/>
        <v/>
      </c>
      <c r="S93" s="399">
        <f t="shared" si="77"/>
        <v>3.2862662731238459E-2</v>
      </c>
      <c r="T93" s="400">
        <f t="shared" si="77"/>
        <v>-3.0630644740322125E-2</v>
      </c>
      <c r="U93" s="398">
        <f t="shared" si="77"/>
        <v>-9.0391045756234537E-2</v>
      </c>
      <c r="V93" s="398">
        <f t="shared" si="77"/>
        <v>-0.13656428009476776</v>
      </c>
      <c r="W93" s="398" t="str">
        <f t="shared" si="77"/>
        <v/>
      </c>
      <c r="X93" s="401">
        <f t="shared" si="77"/>
        <v>-8.3256342655931584E-2</v>
      </c>
      <c r="Y93" s="400">
        <f t="shared" si="77"/>
        <v>-4.8257477708921213E-2</v>
      </c>
      <c r="Z93" s="225">
        <v>60</v>
      </c>
      <c r="AA93" s="398">
        <f t="shared" ref="AA93:AK93" si="78">IF((AA31-AA27)=0,"",AA91/(AA31-AA27))</f>
        <v>0.12289303108895715</v>
      </c>
      <c r="AB93" s="398">
        <f t="shared" si="78"/>
        <v>0.12815569726046866</v>
      </c>
      <c r="AC93" s="398">
        <f t="shared" si="78"/>
        <v>5.2032862858029438E-2</v>
      </c>
      <c r="AD93" s="398" t="str">
        <f t="shared" si="78"/>
        <v/>
      </c>
      <c r="AE93" s="399">
        <f t="shared" si="78"/>
        <v>0.10200434298872021</v>
      </c>
      <c r="AF93" s="400">
        <f t="shared" si="78"/>
        <v>-0.17261529465001008</v>
      </c>
      <c r="AG93" s="398">
        <f t="shared" si="78"/>
        <v>-0.3291603495801908</v>
      </c>
      <c r="AH93" s="398">
        <f t="shared" si="78"/>
        <v>-0.36177807447928734</v>
      </c>
      <c r="AI93" s="398" t="str">
        <f t="shared" si="78"/>
        <v/>
      </c>
      <c r="AJ93" s="401">
        <f t="shared" si="78"/>
        <v>-0.2834298218956996</v>
      </c>
      <c r="AK93" s="400">
        <f t="shared" si="78"/>
        <v>-0.13717202149327401</v>
      </c>
      <c r="AL93" s="225">
        <v>60</v>
      </c>
      <c r="AM93" s="398">
        <f t="shared" ref="AM93:AW93" si="79">IF((AM31-AM27)=0,"",AM91/(AM31-AM27))</f>
        <v>0.28705896343474852</v>
      </c>
      <c r="AN93" s="398">
        <f t="shared" si="79"/>
        <v>0.2982912889006531</v>
      </c>
      <c r="AO93" s="398">
        <f t="shared" si="79"/>
        <v>0.31067453815837553</v>
      </c>
      <c r="AP93" s="398" t="str">
        <f t="shared" si="79"/>
        <v/>
      </c>
      <c r="AQ93" s="399">
        <f t="shared" si="79"/>
        <v>0.29876770908220202</v>
      </c>
      <c r="AR93" s="400">
        <f t="shared" si="79"/>
        <v>-0.35021829781849195</v>
      </c>
      <c r="AS93" s="398">
        <f t="shared" si="79"/>
        <v>-0.40467732991160632</v>
      </c>
      <c r="AT93" s="398">
        <f t="shared" si="79"/>
        <v>-0.40827174506616104</v>
      </c>
      <c r="AU93" s="398" t="str">
        <f t="shared" si="79"/>
        <v/>
      </c>
      <c r="AV93" s="401">
        <f t="shared" si="79"/>
        <v>-0.38762983399603951</v>
      </c>
      <c r="AW93" s="400">
        <f t="shared" si="79"/>
        <v>-2.8854682743730372E-2</v>
      </c>
      <c r="AX93" s="225">
        <v>60</v>
      </c>
      <c r="AY93" s="398">
        <f t="shared" ref="AY93:BI93" si="80">IF((AY31-AY27)=0,"",AY91/(AY31-AY27))</f>
        <v>0.14060403269116101</v>
      </c>
      <c r="AZ93" s="398">
        <f t="shared" si="80"/>
        <v>0.11829735661607367</v>
      </c>
      <c r="BA93" s="398">
        <f t="shared" si="80"/>
        <v>6.5107213107027578E-2</v>
      </c>
      <c r="BB93" s="398" t="str">
        <f t="shared" si="80"/>
        <v/>
      </c>
      <c r="BC93" s="399">
        <f t="shared" si="80"/>
        <v>0.10731336324658637</v>
      </c>
      <c r="BD93" s="400">
        <f t="shared" si="80"/>
        <v>-0.4067077973761769</v>
      </c>
      <c r="BE93" s="398">
        <f t="shared" si="80"/>
        <v>-0.40966468539505874</v>
      </c>
      <c r="BF93" s="398">
        <f t="shared" si="80"/>
        <v>-0.44156593547907641</v>
      </c>
      <c r="BG93" s="398" t="str">
        <f t="shared" si="80"/>
        <v/>
      </c>
      <c r="BH93" s="401">
        <f t="shared" si="80"/>
        <v>-0.41967028187973093</v>
      </c>
      <c r="BI93" s="400">
        <f t="shared" si="80"/>
        <v>-5.6277760225111953E-2</v>
      </c>
      <c r="BJ93" s="225">
        <v>60</v>
      </c>
      <c r="BK93" s="398" t="str">
        <f t="shared" ref="BK93:BU93" si="81">IF((BK31-BK27)=0,"",BK91/(BK31-BK27))</f>
        <v/>
      </c>
      <c r="BL93" s="398" t="str">
        <f t="shared" si="81"/>
        <v/>
      </c>
      <c r="BM93" s="398" t="str">
        <f t="shared" si="81"/>
        <v/>
      </c>
      <c r="BN93" s="398" t="str">
        <f t="shared" si="81"/>
        <v/>
      </c>
      <c r="BO93" s="399" t="str">
        <f t="shared" si="81"/>
        <v/>
      </c>
      <c r="BP93" s="400" t="str">
        <f t="shared" si="81"/>
        <v/>
      </c>
      <c r="BQ93" s="398" t="str">
        <f t="shared" si="81"/>
        <v/>
      </c>
      <c r="BR93" s="398" t="str">
        <f t="shared" si="81"/>
        <v/>
      </c>
      <c r="BS93" s="398" t="str">
        <f t="shared" si="81"/>
        <v/>
      </c>
      <c r="BT93" s="401" t="str">
        <f t="shared" si="81"/>
        <v/>
      </c>
      <c r="BU93" s="400" t="str">
        <f t="shared" si="81"/>
        <v/>
      </c>
      <c r="BV93" s="225">
        <v>60</v>
      </c>
      <c r="BW93" s="398">
        <f t="shared" ref="BW93:CG93" si="82">IF((BW31-BW27)=0,"",BW91/(BW31-BW27))</f>
        <v>0.4188894328245894</v>
      </c>
      <c r="BX93" s="398">
        <f t="shared" si="82"/>
        <v>0.35932745959469536</v>
      </c>
      <c r="BY93" s="398">
        <f t="shared" si="82"/>
        <v>0.49476907063692771</v>
      </c>
      <c r="BZ93" s="398" t="str">
        <f t="shared" si="82"/>
        <v/>
      </c>
      <c r="CA93" s="399">
        <f t="shared" si="82"/>
        <v>0.42412549565529961</v>
      </c>
      <c r="CB93" s="400">
        <f t="shared" si="82"/>
        <v>-0.27529775532096123</v>
      </c>
      <c r="CC93" s="398">
        <f t="shared" si="82"/>
        <v>-0.45953783709263729</v>
      </c>
      <c r="CD93" s="398">
        <f t="shared" si="82"/>
        <v>-0.75904222701248181</v>
      </c>
      <c r="CE93" s="398" t="str">
        <f t="shared" si="82"/>
        <v/>
      </c>
      <c r="CF93" s="401">
        <f t="shared" si="82"/>
        <v>-0.50105001345881628</v>
      </c>
      <c r="CG93" s="400">
        <f t="shared" si="82"/>
        <v>0.14237159211712266</v>
      </c>
      <c r="CH93" s="225">
        <v>60</v>
      </c>
      <c r="CI93" s="401">
        <f t="shared" ref="CI93:CW93" si="83">IF((CI31-CI27)=0,"",CI91/(CI31-CI27))</f>
        <v>0.21853966472239816</v>
      </c>
      <c r="CJ93" s="401">
        <f t="shared" si="83"/>
        <v>0.24210390015281727</v>
      </c>
      <c r="CK93" s="401">
        <f t="shared" si="83"/>
        <v>0.26748816125689895</v>
      </c>
      <c r="CL93" s="401" t="str">
        <f t="shared" si="83"/>
        <v/>
      </c>
      <c r="CM93" s="431">
        <f t="shared" si="83"/>
        <v>0.24274477941890835</v>
      </c>
      <c r="CN93" s="401">
        <f t="shared" ref="CN93:CQ93" si="84">IF((CN31-CN27)=0,"",CN91/(CN31-CN27))</f>
        <v>-0.27659848874303822</v>
      </c>
      <c r="CO93" s="401">
        <f t="shared" si="84"/>
        <v>-0.34071449040187207</v>
      </c>
      <c r="CP93" s="401">
        <f t="shared" si="84"/>
        <v>-0.35616100328835976</v>
      </c>
      <c r="CQ93" s="401" t="str">
        <f t="shared" si="84"/>
        <v/>
      </c>
      <c r="CR93" s="431">
        <f t="shared" si="83"/>
        <v>-0.32354347895802815</v>
      </c>
      <c r="CS93" s="401">
        <f t="shared" ref="CS93:CV93" si="85">IF((CS31-CS27)=0,"",CS91/(CS31-CS27))</f>
        <v>-4.2457009246759672E-2</v>
      </c>
      <c r="CT93" s="401">
        <f t="shared" si="85"/>
        <v>-5.9002280345362354E-2</v>
      </c>
      <c r="CU93" s="401">
        <f t="shared" si="85"/>
        <v>-5.0487047850272956E-2</v>
      </c>
      <c r="CV93" s="401" t="str">
        <f t="shared" si="85"/>
        <v/>
      </c>
      <c r="CW93" s="431">
        <f t="shared" si="83"/>
        <v>-5.0575279539101702E-2</v>
      </c>
    </row>
    <row r="94" spans="1:101" ht="15.75" customHeight="1" x14ac:dyDescent="0.2">
      <c r="A94" s="130" t="s">
        <v>1253</v>
      </c>
      <c r="B94" s="225">
        <v>61</v>
      </c>
      <c r="C94" s="403">
        <f>IF((C31-C27-C24)=0,"",(C72+C65-C63)/(C31-C27-C24))</f>
        <v>1.8971444290782713</v>
      </c>
      <c r="D94" s="403">
        <f t="shared" ref="D94:M94" si="86">IF((D31-D27-D24)=0,"",(D72+D65-D63)/(D31-D27-D24))</f>
        <v>1.7179973603777234</v>
      </c>
      <c r="E94" s="403">
        <f t="shared" si="86"/>
        <v>1.5198197280539885</v>
      </c>
      <c r="F94" s="403" t="str">
        <f t="shared" si="86"/>
        <v/>
      </c>
      <c r="G94" s="399">
        <f t="shared" si="86"/>
        <v>1.7277019022200832</v>
      </c>
      <c r="H94" s="404">
        <f t="shared" si="86"/>
        <v>1.0428900707652551</v>
      </c>
      <c r="I94" s="403">
        <f t="shared" si="86"/>
        <v>1.0961315423434537</v>
      </c>
      <c r="J94" s="403">
        <f t="shared" si="86"/>
        <v>1.0689203311303257</v>
      </c>
      <c r="K94" s="403" t="str">
        <f t="shared" si="86"/>
        <v/>
      </c>
      <c r="L94" s="401">
        <f t="shared" si="86"/>
        <v>1.0670218163207421</v>
      </c>
      <c r="M94" s="405">
        <f t="shared" si="86"/>
        <v>1.1672112767777529</v>
      </c>
      <c r="N94" s="225">
        <v>61</v>
      </c>
      <c r="O94" s="403">
        <f>IF((O31-O27-O24)=0,"",(O72+O65-O63)/(O31-O27-O24))</f>
        <v>0.72565580400251051</v>
      </c>
      <c r="P94" s="403">
        <f t="shared" ref="P94:Y94" si="87">IF((P31-P27-P24)=0,"",(P72+P65-P63)/(P31-P27-P24))</f>
        <v>0.6937093470569784</v>
      </c>
      <c r="Q94" s="403">
        <f t="shared" si="87"/>
        <v>0.67972051354970187</v>
      </c>
      <c r="R94" s="403" t="str">
        <f t="shared" si="87"/>
        <v/>
      </c>
      <c r="S94" s="399">
        <f t="shared" si="87"/>
        <v>0.70068535313256652</v>
      </c>
      <c r="T94" s="404">
        <f t="shared" si="87"/>
        <v>0.90456896811279131</v>
      </c>
      <c r="U94" s="403">
        <f t="shared" si="87"/>
        <v>0.97478170080741844</v>
      </c>
      <c r="V94" s="403">
        <f t="shared" si="87"/>
        <v>1.0351693408450466</v>
      </c>
      <c r="W94" s="403" t="str">
        <f t="shared" si="87"/>
        <v/>
      </c>
      <c r="X94" s="401">
        <f t="shared" si="87"/>
        <v>0.96829701249396283</v>
      </c>
      <c r="Y94" s="405">
        <f t="shared" si="87"/>
        <v>0.88763748313435586</v>
      </c>
      <c r="Z94" s="225">
        <v>61</v>
      </c>
      <c r="AA94" s="403">
        <f>IF((AA31-AA27-AA24)=0,"",(AA72+AA65-AA63)/(AA31-AA27-AA24))</f>
        <v>0.70227442611987789</v>
      </c>
      <c r="AB94" s="403">
        <f t="shared" ref="AB94:AK94" si="88">IF((AB31-AB27-AB24)=0,"",(AB72+AB65-AB63)/(AB31-AB27-AB24))</f>
        <v>0.71202148402684817</v>
      </c>
      <c r="AC94" s="403">
        <f t="shared" si="88"/>
        <v>0.80990181346725421</v>
      </c>
      <c r="AD94" s="403" t="str">
        <f t="shared" si="88"/>
        <v/>
      </c>
      <c r="AE94" s="399">
        <f t="shared" si="88"/>
        <v>0.73977705341636424</v>
      </c>
      <c r="AF94" s="404">
        <f t="shared" si="88"/>
        <v>1.0664853803837082</v>
      </c>
      <c r="AG94" s="403">
        <f t="shared" si="88"/>
        <v>1.2313410351111693</v>
      </c>
      <c r="AH94" s="403">
        <f t="shared" si="88"/>
        <v>1.2767294820270951</v>
      </c>
      <c r="AI94" s="403" t="str">
        <f t="shared" si="88"/>
        <v/>
      </c>
      <c r="AJ94" s="401">
        <f t="shared" si="88"/>
        <v>1.1866781842719174</v>
      </c>
      <c r="AK94" s="405">
        <f t="shared" si="88"/>
        <v>1.0170959771110912</v>
      </c>
      <c r="AL94" s="225">
        <v>61</v>
      </c>
      <c r="AM94" s="403">
        <f>IF((AM31-AM27-AM24)=0,"",(AM72+AM65-AM63)/(AM31-AM27-AM24))</f>
        <v>0.62953769185730635</v>
      </c>
      <c r="AN94" s="403">
        <f t="shared" ref="AN94:AW94" si="89">IF((AN31-AN27-AN24)=0,"",(AN72+AN65-AN63)/(AN31-AN27-AN24))</f>
        <v>0.62531327416662408</v>
      </c>
      <c r="AO94" s="403">
        <f t="shared" si="89"/>
        <v>0.62357534565121286</v>
      </c>
      <c r="AP94" s="403" t="str">
        <f t="shared" si="89"/>
        <v/>
      </c>
      <c r="AQ94" s="399">
        <f t="shared" si="89"/>
        <v>0.62612010705632926</v>
      </c>
      <c r="AR94" s="404">
        <f t="shared" si="89"/>
        <v>1.2602599893509088</v>
      </c>
      <c r="AS94" s="403">
        <f t="shared" si="89"/>
        <v>1.3210309133935854</v>
      </c>
      <c r="AT94" s="403">
        <f t="shared" si="89"/>
        <v>1.3351661267616406</v>
      </c>
      <c r="AU94" s="403" t="str">
        <f t="shared" si="89"/>
        <v/>
      </c>
      <c r="AV94" s="401">
        <f t="shared" si="89"/>
        <v>1.3053754283200456</v>
      </c>
      <c r="AW94" s="405">
        <f t="shared" si="89"/>
        <v>0.95033346600121116</v>
      </c>
      <c r="AX94" s="225">
        <v>61</v>
      </c>
      <c r="AY94" s="403">
        <f>IF((AY31-AY27-AY24)=0,"",(AY72+AY65-AY63)/(AY31-AY27-AY24))</f>
        <v>0.8315169189642525</v>
      </c>
      <c r="AZ94" s="403">
        <f t="shared" ref="AZ94:BI94" si="90">IF((AZ31-AZ27-AZ24)=0,"",(AZ72+AZ65-AZ63)/(AZ31-AZ27-AZ24))</f>
        <v>0.85619466526450705</v>
      </c>
      <c r="BA94" s="403">
        <f t="shared" si="90"/>
        <v>0.91293798909382018</v>
      </c>
      <c r="BB94" s="403" t="str">
        <f t="shared" si="90"/>
        <v/>
      </c>
      <c r="BC94" s="399">
        <f t="shared" si="90"/>
        <v>0.86762783010018141</v>
      </c>
      <c r="BD94" s="404">
        <f t="shared" si="90"/>
        <v>1.3443699391779556</v>
      </c>
      <c r="BE94" s="403">
        <f t="shared" si="90"/>
        <v>1.3531219673572992</v>
      </c>
      <c r="BF94" s="403">
        <f t="shared" si="90"/>
        <v>1.3929972088575837</v>
      </c>
      <c r="BG94" s="403" t="str">
        <f t="shared" si="90"/>
        <v/>
      </c>
      <c r="BH94" s="401">
        <f t="shared" si="90"/>
        <v>1.3640059967637412</v>
      </c>
      <c r="BI94" s="405">
        <f t="shared" si="90"/>
        <v>1.0217181186742215</v>
      </c>
      <c r="BJ94" s="225">
        <v>61</v>
      </c>
      <c r="BK94" s="403" t="str">
        <f>IF((BK31-BK27-BK24)=0,"",(BK72+BK65-BK63)/(BK31-BK27-BK24))</f>
        <v/>
      </c>
      <c r="BL94" s="403" t="str">
        <f t="shared" ref="BL94:BU94" si="91">IF((BL31-BL27-BL24)=0,"",(BL72+BL65-BL63)/(BL31-BL27-BL24))</f>
        <v/>
      </c>
      <c r="BM94" s="403" t="str">
        <f t="shared" si="91"/>
        <v/>
      </c>
      <c r="BN94" s="403" t="str">
        <f t="shared" si="91"/>
        <v/>
      </c>
      <c r="BO94" s="399" t="str">
        <f t="shared" si="91"/>
        <v/>
      </c>
      <c r="BP94" s="404" t="str">
        <f t="shared" si="91"/>
        <v/>
      </c>
      <c r="BQ94" s="403" t="str">
        <f t="shared" si="91"/>
        <v/>
      </c>
      <c r="BR94" s="403" t="str">
        <f t="shared" si="91"/>
        <v/>
      </c>
      <c r="BS94" s="403" t="str">
        <f t="shared" si="91"/>
        <v/>
      </c>
      <c r="BT94" s="401" t="str">
        <f t="shared" si="91"/>
        <v/>
      </c>
      <c r="BU94" s="405" t="str">
        <f t="shared" si="91"/>
        <v/>
      </c>
      <c r="BV94" s="225">
        <v>61</v>
      </c>
      <c r="BW94" s="403">
        <f>IF((BW31-BW27-BW24)=0,"",(BW72+BW65-BW63)/(BW31-BW27-BW24))</f>
        <v>0.56032262677559108</v>
      </c>
      <c r="BX94" s="403">
        <f t="shared" ref="BX94:CG94" si="92">IF((BX31-BX27-BX24)=0,"",(BX72+BX65-BX63)/(BX31-BX27-BX24))</f>
        <v>0.62153635944641095</v>
      </c>
      <c r="BY94" s="403">
        <f t="shared" si="92"/>
        <v>0.48859313121132858</v>
      </c>
      <c r="BZ94" s="403" t="str">
        <f t="shared" si="92"/>
        <v/>
      </c>
      <c r="CA94" s="399">
        <f t="shared" si="92"/>
        <v>0.55699097838986211</v>
      </c>
      <c r="CB94" s="404">
        <f t="shared" si="92"/>
        <v>1.2267396598372737</v>
      </c>
      <c r="CC94" s="403">
        <f t="shared" si="92"/>
        <v>1.4145639689308973</v>
      </c>
      <c r="CD94" s="403">
        <f t="shared" si="92"/>
        <v>1.7229215741081958</v>
      </c>
      <c r="CE94" s="403" t="str">
        <f t="shared" si="92"/>
        <v/>
      </c>
      <c r="CF94" s="401">
        <f t="shared" si="92"/>
        <v>1.457927031181657</v>
      </c>
      <c r="CG94" s="405">
        <f t="shared" si="92"/>
        <v>0.8313629729051808</v>
      </c>
      <c r="CH94" s="225">
        <v>61</v>
      </c>
      <c r="CI94" s="401">
        <f t="shared" ref="CI94:CW94" si="93">IF((CI31-CI27-CI24)=0,"",(CI72+CI65-CI63)/(CI31-CI27-CI24))</f>
        <v>0.67199784901113091</v>
      </c>
      <c r="CJ94" s="401">
        <f t="shared" si="93"/>
        <v>0.66134181867150621</v>
      </c>
      <c r="CK94" s="401">
        <f t="shared" si="93"/>
        <v>0.65109829067153191</v>
      </c>
      <c r="CL94" s="401" t="str">
        <f t="shared" si="93"/>
        <v/>
      </c>
      <c r="CM94" s="402">
        <f t="shared" si="93"/>
        <v>0.66146563122256397</v>
      </c>
      <c r="CN94" s="401">
        <f t="shared" ref="CN94:CQ94" si="94">IF((CN31-CN27-CN24)=0,"",(CN72+CN65-CN63)/(CN31-CN27-CN24))</f>
        <v>1.1783991205518503</v>
      </c>
      <c r="CO94" s="401">
        <f t="shared" si="94"/>
        <v>1.2503791811252098</v>
      </c>
      <c r="CP94" s="401">
        <f t="shared" si="94"/>
        <v>1.2778970363106772</v>
      </c>
      <c r="CQ94" s="401" t="str">
        <f t="shared" si="94"/>
        <v/>
      </c>
      <c r="CR94" s="402">
        <f t="shared" si="93"/>
        <v>1.2344002003729833</v>
      </c>
      <c r="CS94" s="401">
        <f t="shared" ref="CS94:CV94" si="95">IF((CS31-CS27-CS24)=0,"",(CS72+CS65-CS63)/(CS31-CS27-CS24))</f>
        <v>0.93893152528075063</v>
      </c>
      <c r="CT94" s="401">
        <f t="shared" si="95"/>
        <v>0.96566095693746601</v>
      </c>
      <c r="CU94" s="401">
        <f t="shared" si="95"/>
        <v>0.97067935249825132</v>
      </c>
      <c r="CV94" s="401" t="str">
        <f t="shared" si="95"/>
        <v/>
      </c>
      <c r="CW94" s="402">
        <f t="shared" si="93"/>
        <v>0.95822827660028675</v>
      </c>
    </row>
    <row r="95" spans="1:101" ht="15.75" customHeight="1" x14ac:dyDescent="0.2">
      <c r="A95" s="130" t="s">
        <v>1603</v>
      </c>
      <c r="B95" s="225">
        <v>62</v>
      </c>
      <c r="C95" s="403">
        <f>IF((C31-C27)=0,"",(C72)/(C31-C27))</f>
        <v>0.24598206639492506</v>
      </c>
      <c r="D95" s="403">
        <f t="shared" ref="D95:M95" si="96">IF((D31-D27)=0,"",(D72)/(D31-D27))</f>
        <v>0.28993454320322376</v>
      </c>
      <c r="E95" s="403">
        <f t="shared" si="96"/>
        <v>0.23144409399772672</v>
      </c>
      <c r="F95" s="403" t="str">
        <f t="shared" si="96"/>
        <v/>
      </c>
      <c r="G95" s="399">
        <f t="shared" si="96"/>
        <v>0.25564621347242072</v>
      </c>
      <c r="H95" s="404">
        <f t="shared" si="96"/>
        <v>4.1904839873234241E-2</v>
      </c>
      <c r="I95" s="403">
        <f t="shared" si="96"/>
        <v>5.2359158411412088E-2</v>
      </c>
      <c r="J95" s="403">
        <f t="shared" si="96"/>
        <v>4.3279496006158741E-2</v>
      </c>
      <c r="K95" s="403" t="str">
        <f t="shared" si="96"/>
        <v/>
      </c>
      <c r="L95" s="401">
        <f t="shared" si="96"/>
        <v>4.5581723951454968E-2</v>
      </c>
      <c r="M95" s="405">
        <f t="shared" si="96"/>
        <v>7.7437153402812001E-2</v>
      </c>
      <c r="N95" s="225">
        <v>62</v>
      </c>
      <c r="O95" s="403">
        <f t="shared" ref="O95:Y95" si="97">IF((O31-O27)=0,"",(O72)/(O31-O27))</f>
        <v>0.102765029136615</v>
      </c>
      <c r="P95" s="403">
        <f t="shared" si="97"/>
        <v>0.12492909706428867</v>
      </c>
      <c r="Q95" s="403">
        <f t="shared" si="97"/>
        <v>0.10339978524610859</v>
      </c>
      <c r="R95" s="403" t="str">
        <f t="shared" si="97"/>
        <v/>
      </c>
      <c r="S95" s="399">
        <f t="shared" si="97"/>
        <v>0.11030187699974427</v>
      </c>
      <c r="T95" s="404">
        <f t="shared" si="97"/>
        <v>4.3887517237895919E-2</v>
      </c>
      <c r="U95" s="403">
        <f t="shared" si="97"/>
        <v>5.3521856577837874E-2</v>
      </c>
      <c r="V95" s="403">
        <f t="shared" si="97"/>
        <v>4.5108650645139581E-2</v>
      </c>
      <c r="W95" s="403" t="str">
        <f t="shared" si="97"/>
        <v/>
      </c>
      <c r="X95" s="401">
        <f t="shared" si="97"/>
        <v>4.7468952439699549E-2</v>
      </c>
      <c r="Y95" s="405">
        <f t="shared" si="97"/>
        <v>6.6407118793866918E-2</v>
      </c>
      <c r="Z95" s="225">
        <v>62</v>
      </c>
      <c r="AA95" s="403">
        <f t="shared" ref="AA95:AK95" si="98">IF((AA31-AA27)=0,"",(AA72)/(AA31-AA27))</f>
        <v>6.1028026018881312E-2</v>
      </c>
      <c r="AB95" s="403">
        <f t="shared" si="98"/>
        <v>7.4183045660540958E-2</v>
      </c>
      <c r="AC95" s="403">
        <f t="shared" si="98"/>
        <v>6.1564799850752722E-2</v>
      </c>
      <c r="AD95" s="403" t="str">
        <f t="shared" si="98"/>
        <v/>
      </c>
      <c r="AE95" s="399">
        <f t="shared" si="98"/>
        <v>6.548189148025467E-2</v>
      </c>
      <c r="AF95" s="404">
        <f t="shared" si="98"/>
        <v>3.6948409432796016E-2</v>
      </c>
      <c r="AG95" s="403">
        <f t="shared" si="98"/>
        <v>4.5285883436769737E-2</v>
      </c>
      <c r="AH95" s="403">
        <f t="shared" si="98"/>
        <v>3.7836476585268418E-2</v>
      </c>
      <c r="AI95" s="403" t="str">
        <f t="shared" si="98"/>
        <v/>
      </c>
      <c r="AJ95" s="401">
        <f t="shared" si="98"/>
        <v>3.994148699060935E-2</v>
      </c>
      <c r="AK95" s="405">
        <f t="shared" si="98"/>
        <v>4.9633111974512638E-2</v>
      </c>
      <c r="AL95" s="225">
        <v>62</v>
      </c>
      <c r="AM95" s="403">
        <f t="shared" ref="AM95:AW95" si="99">IF((AM31-AM27)=0,"",(AM72)/(AM31-AM27))</f>
        <v>2.9113238357335248E-2</v>
      </c>
      <c r="AN95" s="403">
        <f t="shared" si="99"/>
        <v>3.5459555975078196E-2</v>
      </c>
      <c r="AO95" s="403">
        <f t="shared" si="99"/>
        <v>2.9318677823573676E-2</v>
      </c>
      <c r="AP95" s="403" t="str">
        <f t="shared" si="99"/>
        <v/>
      </c>
      <c r="AQ95" s="399">
        <f t="shared" si="99"/>
        <v>3.1291540375638603E-2</v>
      </c>
      <c r="AR95" s="404">
        <f t="shared" si="99"/>
        <v>3.1318374617752699E-2</v>
      </c>
      <c r="AS95" s="403">
        <f t="shared" si="99"/>
        <v>3.872447776699784E-2</v>
      </c>
      <c r="AT95" s="403">
        <f t="shared" si="99"/>
        <v>3.2523277992936028E-2</v>
      </c>
      <c r="AU95" s="403" t="str">
        <f t="shared" si="99"/>
        <v/>
      </c>
      <c r="AV95" s="401">
        <f t="shared" si="99"/>
        <v>3.4180666316237299E-2</v>
      </c>
      <c r="AW95" s="405">
        <f t="shared" si="99"/>
        <v>3.2670540578204003E-2</v>
      </c>
      <c r="AX95" s="225">
        <v>62</v>
      </c>
      <c r="AY95" s="403">
        <f t="shared" ref="AY95:BI95" si="100">IF((AY31-AY27)=0,"",(AY72)/(AY31-AY27))</f>
        <v>9.7316166692569539E-3</v>
      </c>
      <c r="AZ95" s="403">
        <f t="shared" si="100"/>
        <v>1.1839733029253577E-2</v>
      </c>
      <c r="BA95" s="403">
        <f t="shared" si="100"/>
        <v>9.7898784161984734E-3</v>
      </c>
      <c r="BB95" s="403" t="str">
        <f t="shared" si="100"/>
        <v/>
      </c>
      <c r="BC95" s="399">
        <f t="shared" si="100"/>
        <v>1.0457742116724905E-2</v>
      </c>
      <c r="BD95" s="404">
        <f t="shared" si="100"/>
        <v>2.1702502294424195E-2</v>
      </c>
      <c r="BE95" s="403">
        <f t="shared" si="100"/>
        <v>2.6176700911832954E-2</v>
      </c>
      <c r="BF95" s="403">
        <f t="shared" si="100"/>
        <v>2.1607288664105977E-2</v>
      </c>
      <c r="BG95" s="403" t="str">
        <f t="shared" si="100"/>
        <v/>
      </c>
      <c r="BH95" s="401">
        <f t="shared" si="100"/>
        <v>2.3171789361439626E-2</v>
      </c>
      <c r="BI95" s="405">
        <f t="shared" si="100"/>
        <v>1.4404553923638914E-2</v>
      </c>
      <c r="BJ95" s="225">
        <v>62</v>
      </c>
      <c r="BK95" s="403" t="str">
        <f t="shared" ref="BK95:BU95" si="101">IF((BK31-BK27)=0,"",(BK72)/(BK31-BK27))</f>
        <v/>
      </c>
      <c r="BL95" s="403" t="str">
        <f t="shared" si="101"/>
        <v/>
      </c>
      <c r="BM95" s="403" t="str">
        <f t="shared" si="101"/>
        <v/>
      </c>
      <c r="BN95" s="403" t="str">
        <f t="shared" si="101"/>
        <v/>
      </c>
      <c r="BO95" s="399" t="str">
        <f t="shared" si="101"/>
        <v/>
      </c>
      <c r="BP95" s="404" t="str">
        <f t="shared" si="101"/>
        <v/>
      </c>
      <c r="BQ95" s="403" t="str">
        <f t="shared" si="101"/>
        <v/>
      </c>
      <c r="BR95" s="403" t="str">
        <f t="shared" si="101"/>
        <v/>
      </c>
      <c r="BS95" s="403" t="str">
        <f t="shared" si="101"/>
        <v/>
      </c>
      <c r="BT95" s="401" t="str">
        <f t="shared" si="101"/>
        <v/>
      </c>
      <c r="BU95" s="405" t="str">
        <f t="shared" si="101"/>
        <v/>
      </c>
      <c r="BV95" s="225">
        <v>62</v>
      </c>
      <c r="BW95" s="403">
        <f t="shared" ref="BW95:CG95" si="102">IF((BW31-BW27)=0,"",(BW72)/(BW31-BW27))</f>
        <v>7.2563548372943532E-3</v>
      </c>
      <c r="BX95" s="403">
        <f t="shared" si="102"/>
        <v>8.8822121726810331E-3</v>
      </c>
      <c r="BY95" s="403">
        <f t="shared" si="102"/>
        <v>7.4189715846579565E-3</v>
      </c>
      <c r="BZ95" s="403" t="str">
        <f t="shared" si="102"/>
        <v/>
      </c>
      <c r="CA95" s="399">
        <f t="shared" si="102"/>
        <v>7.845490794477928E-3</v>
      </c>
      <c r="CB95" s="404">
        <f t="shared" si="102"/>
        <v>1.6905171417609992E-2</v>
      </c>
      <c r="CC95" s="403">
        <f t="shared" si="102"/>
        <v>2.0820850793410638E-2</v>
      </c>
      <c r="CD95" s="403">
        <f t="shared" si="102"/>
        <v>1.6069381026215954E-2</v>
      </c>
      <c r="CE95" s="403" t="str">
        <f t="shared" si="102"/>
        <v/>
      </c>
      <c r="CF95" s="401">
        <f t="shared" si="102"/>
        <v>1.7871030393918977E-2</v>
      </c>
      <c r="CG95" s="405">
        <f t="shared" si="102"/>
        <v>1.0898678961903434E-2</v>
      </c>
      <c r="CH95" s="225">
        <v>62</v>
      </c>
      <c r="CI95" s="401">
        <f t="shared" ref="CI95:CW95" si="103">IF((CI31-CI27)=0,"",(CI72)/(CI31-CI27))</f>
        <v>3.8209588176848372E-2</v>
      </c>
      <c r="CJ95" s="401">
        <f t="shared" si="103"/>
        <v>4.4816445529298601E-2</v>
      </c>
      <c r="CK95" s="401">
        <f t="shared" si="103"/>
        <v>3.6303169099683681E-2</v>
      </c>
      <c r="CL95" s="401" t="str">
        <f t="shared" si="103"/>
        <v/>
      </c>
      <c r="CM95" s="402">
        <f t="shared" si="103"/>
        <v>3.9763482215408791E-2</v>
      </c>
      <c r="CN95" s="401">
        <f t="shared" si="103"/>
        <v>3.4187443635031234E-2</v>
      </c>
      <c r="CO95" s="401">
        <f t="shared" si="103"/>
        <v>4.1821130196358226E-2</v>
      </c>
      <c r="CP95" s="401">
        <f t="shared" si="103"/>
        <v>3.4818127715469126E-2</v>
      </c>
      <c r="CQ95" s="401" t="str">
        <f t="shared" si="103"/>
        <v/>
      </c>
      <c r="CR95" s="402">
        <f t="shared" si="103"/>
        <v>3.6911175932615024E-2</v>
      </c>
      <c r="CS95" s="401">
        <f t="shared" si="103"/>
        <v>3.6089439809589188E-2</v>
      </c>
      <c r="CT95" s="401">
        <f t="shared" si="103"/>
        <v>4.3268951534761242E-2</v>
      </c>
      <c r="CU95" s="401">
        <f t="shared" si="103"/>
        <v>3.5546002456122563E-2</v>
      </c>
      <c r="CV95" s="401" t="str">
        <f t="shared" si="103"/>
        <v/>
      </c>
      <c r="CW95" s="402">
        <f t="shared" si="103"/>
        <v>3.8286074491234355E-2</v>
      </c>
    </row>
    <row r="96" spans="1:101" ht="15.75" customHeight="1" x14ac:dyDescent="0.2">
      <c r="A96" s="130" t="s">
        <v>48</v>
      </c>
      <c r="B96" s="225">
        <v>63</v>
      </c>
      <c r="C96" s="403">
        <f t="shared" ref="C96:M96" si="104">IF((C31-C27)=0,"",C87/(C31-C27))</f>
        <v>0.70468722248274074</v>
      </c>
      <c r="D96" s="403">
        <f t="shared" si="104"/>
        <v>0.62464617790101507</v>
      </c>
      <c r="E96" s="403">
        <f t="shared" si="104"/>
        <v>0.51903691440340027</v>
      </c>
      <c r="F96" s="403" t="str">
        <f t="shared" si="104"/>
        <v/>
      </c>
      <c r="G96" s="406">
        <f t="shared" si="104"/>
        <v>0.6238984359912777</v>
      </c>
      <c r="H96" s="404">
        <f t="shared" si="104"/>
        <v>0.12036667156616243</v>
      </c>
      <c r="I96" s="403">
        <f t="shared" si="104"/>
        <v>0.11309787053465431</v>
      </c>
      <c r="J96" s="403">
        <f t="shared" si="104"/>
        <v>9.7283377036148422E-2</v>
      </c>
      <c r="K96" s="403" t="str">
        <f t="shared" si="104"/>
        <v/>
      </c>
      <c r="L96" s="407">
        <f t="shared" si="104"/>
        <v>0.11152380583102284</v>
      </c>
      <c r="M96" s="404">
        <f t="shared" si="104"/>
        <v>0.18922334429635743</v>
      </c>
      <c r="N96" s="225">
        <v>63</v>
      </c>
      <c r="O96" s="403">
        <f t="shared" ref="O96:Y96" si="105">IF((O31-O27)=0,"",O87/(O31-O27))</f>
        <v>0.29440033581299019</v>
      </c>
      <c r="P96" s="403">
        <f t="shared" si="105"/>
        <v>0.26915207180102979</v>
      </c>
      <c r="Q96" s="403">
        <f t="shared" si="105"/>
        <v>0.23188453227344641</v>
      </c>
      <c r="R96" s="403" t="str">
        <f t="shared" si="105"/>
        <v/>
      </c>
      <c r="S96" s="406">
        <f t="shared" si="105"/>
        <v>0.26645198413619492</v>
      </c>
      <c r="T96" s="404">
        <f t="shared" si="105"/>
        <v>0.12606167662753076</v>
      </c>
      <c r="U96" s="403">
        <f t="shared" si="105"/>
        <v>0.11560934494881606</v>
      </c>
      <c r="V96" s="403">
        <f t="shared" si="105"/>
        <v>0.10139493924972111</v>
      </c>
      <c r="W96" s="403" t="str">
        <f t="shared" si="105"/>
        <v/>
      </c>
      <c r="X96" s="407">
        <f t="shared" si="105"/>
        <v>0.11495933016196841</v>
      </c>
      <c r="Y96" s="404">
        <f t="shared" si="105"/>
        <v>0.16061999457456527</v>
      </c>
      <c r="Z96" s="225">
        <v>63</v>
      </c>
      <c r="AA96" s="403">
        <f t="shared" ref="AA96:AK96" si="106">IF((AA31-AA27)=0,"",AA87/(AA31-AA27))</f>
        <v>0.174832542791165</v>
      </c>
      <c r="AB96" s="403">
        <f t="shared" si="106"/>
        <v>0.159822818712683</v>
      </c>
      <c r="AC96" s="403">
        <f t="shared" si="106"/>
        <v>0.13806532367471636</v>
      </c>
      <c r="AD96" s="403" t="str">
        <f t="shared" si="106"/>
        <v/>
      </c>
      <c r="AE96" s="406">
        <f t="shared" si="106"/>
        <v>0.15821860359491566</v>
      </c>
      <c r="AF96" s="404">
        <f t="shared" si="106"/>
        <v>0.10612991426630185</v>
      </c>
      <c r="AG96" s="403">
        <f t="shared" si="106"/>
        <v>9.7819314469021465E-2</v>
      </c>
      <c r="AH96" s="403">
        <f t="shared" si="106"/>
        <v>8.5048592452192096E-2</v>
      </c>
      <c r="AI96" s="403" t="str">
        <f t="shared" si="106"/>
        <v/>
      </c>
      <c r="AJ96" s="407">
        <f t="shared" si="106"/>
        <v>9.6751637623782055E-2</v>
      </c>
      <c r="AK96" s="404">
        <f t="shared" si="106"/>
        <v>0.12007604438218279</v>
      </c>
      <c r="AL96" s="225">
        <v>63</v>
      </c>
      <c r="AM96" s="403">
        <f t="shared" ref="AM96:AW96" si="107">IF((AM31-AM27)=0,"",AM87/(AM31-AM27))</f>
        <v>8.3403344707945082E-2</v>
      </c>
      <c r="AN96" s="403">
        <f t="shared" si="107"/>
        <v>7.6395436932722868E-2</v>
      </c>
      <c r="AO96" s="403">
        <f t="shared" si="107"/>
        <v>6.5750116190411628E-2</v>
      </c>
      <c r="AP96" s="403" t="str">
        <f t="shared" si="107"/>
        <v/>
      </c>
      <c r="AQ96" s="406">
        <f t="shared" si="107"/>
        <v>7.5112183861468562E-2</v>
      </c>
      <c r="AR96" s="404">
        <f t="shared" si="107"/>
        <v>8.9958308467583001E-2</v>
      </c>
      <c r="AS96" s="403">
        <f t="shared" si="107"/>
        <v>8.364641651802103E-2</v>
      </c>
      <c r="AT96" s="403">
        <f t="shared" si="107"/>
        <v>7.31056183045206E-2</v>
      </c>
      <c r="AU96" s="403" t="str">
        <f t="shared" si="107"/>
        <v/>
      </c>
      <c r="AV96" s="407">
        <f t="shared" si="107"/>
        <v>8.225440567599375E-2</v>
      </c>
      <c r="AW96" s="404">
        <f t="shared" si="107"/>
        <v>7.852121674251919E-2</v>
      </c>
      <c r="AX96" s="225">
        <v>63</v>
      </c>
      <c r="AY96" s="403">
        <f t="shared" ref="AY96:BI96" si="108">IF((AY31-AY27)=0,"",AY87/(AY31-AY27))</f>
        <v>2.7879048344586602E-2</v>
      </c>
      <c r="AZ96" s="403">
        <f t="shared" si="108"/>
        <v>2.5507978119419274E-2</v>
      </c>
      <c r="BA96" s="403">
        <f t="shared" si="108"/>
        <v>2.1954797799152354E-2</v>
      </c>
      <c r="BB96" s="403" t="str">
        <f t="shared" si="108"/>
        <v/>
      </c>
      <c r="BC96" s="406">
        <f t="shared" si="108"/>
        <v>2.5058806653232228E-2</v>
      </c>
      <c r="BD96" s="404">
        <f t="shared" si="108"/>
        <v>6.2337858198221262E-2</v>
      </c>
      <c r="BE96" s="403">
        <f t="shared" si="108"/>
        <v>5.6542718037759364E-2</v>
      </c>
      <c r="BF96" s="403">
        <f t="shared" si="108"/>
        <v>4.8568726621492891E-2</v>
      </c>
      <c r="BG96" s="403" t="str">
        <f t="shared" si="108"/>
        <v/>
      </c>
      <c r="BH96" s="407">
        <f t="shared" si="108"/>
        <v>5.5664285115989212E-2</v>
      </c>
      <c r="BI96" s="404">
        <f t="shared" si="108"/>
        <v>3.4559641550890502E-2</v>
      </c>
      <c r="BJ96" s="225">
        <v>63</v>
      </c>
      <c r="BK96" s="403" t="str">
        <f t="shared" ref="BK96:BU96" si="109">IF((BK31-BK27)=0,"",BK87/(BK31-BK27))</f>
        <v/>
      </c>
      <c r="BL96" s="403" t="str">
        <f t="shared" si="109"/>
        <v/>
      </c>
      <c r="BM96" s="403" t="str">
        <f t="shared" si="109"/>
        <v/>
      </c>
      <c r="BN96" s="403" t="str">
        <f t="shared" si="109"/>
        <v/>
      </c>
      <c r="BO96" s="406" t="str">
        <f t="shared" si="109"/>
        <v/>
      </c>
      <c r="BP96" s="404" t="str">
        <f t="shared" si="109"/>
        <v/>
      </c>
      <c r="BQ96" s="403" t="str">
        <f t="shared" si="109"/>
        <v/>
      </c>
      <c r="BR96" s="403" t="str">
        <f t="shared" si="109"/>
        <v/>
      </c>
      <c r="BS96" s="403" t="str">
        <f t="shared" si="109"/>
        <v/>
      </c>
      <c r="BT96" s="407" t="str">
        <f t="shared" si="109"/>
        <v/>
      </c>
      <c r="BU96" s="404" t="str">
        <f t="shared" si="109"/>
        <v/>
      </c>
      <c r="BV96" s="225">
        <v>63</v>
      </c>
      <c r="BW96" s="403">
        <f t="shared" ref="BW96:CG96" si="110">IF((BW31-BW27)=0,"",BW87/(BW31-BW27))</f>
        <v>2.078794039981955E-2</v>
      </c>
      <c r="BX96" s="403">
        <f t="shared" si="110"/>
        <v>1.9136180958893717E-2</v>
      </c>
      <c r="BY96" s="403">
        <f t="shared" si="110"/>
        <v>1.6637798151743689E-2</v>
      </c>
      <c r="BZ96" s="403" t="str">
        <f t="shared" si="110"/>
        <v/>
      </c>
      <c r="CA96" s="406">
        <f t="shared" si="110"/>
        <v>1.8883525954838446E-2</v>
      </c>
      <c r="CB96" s="404">
        <f t="shared" si="110"/>
        <v>4.8558095483687377E-2</v>
      </c>
      <c r="CC96" s="403">
        <f t="shared" si="110"/>
        <v>4.4973868161740066E-2</v>
      </c>
      <c r="CD96" s="403">
        <f t="shared" si="110"/>
        <v>3.61206529042861E-2</v>
      </c>
      <c r="CE96" s="403" t="str">
        <f t="shared" si="110"/>
        <v/>
      </c>
      <c r="CF96" s="407">
        <f t="shared" si="110"/>
        <v>4.312298227715862E-2</v>
      </c>
      <c r="CG96" s="404">
        <f t="shared" si="110"/>
        <v>2.6265434977696574E-2</v>
      </c>
      <c r="CH96" s="225">
        <v>63</v>
      </c>
      <c r="CI96" s="407">
        <f t="shared" ref="CI96:CW96" si="111">IF((CI31-CI27)=0,"",CI87/(CI31-CI27))</f>
        <v>0.10946248626647107</v>
      </c>
      <c r="CJ96" s="407">
        <f t="shared" si="111"/>
        <v>9.6554281175676562E-2</v>
      </c>
      <c r="CK96" s="407">
        <f t="shared" si="111"/>
        <v>8.1413548071569114E-2</v>
      </c>
      <c r="CL96" s="407" t="str">
        <f t="shared" si="111"/>
        <v/>
      </c>
      <c r="CM96" s="431">
        <f t="shared" si="111"/>
        <v>9.578958935852773E-2</v>
      </c>
      <c r="CN96" s="407">
        <f t="shared" ref="CN96:CQ96" si="112">IF((CN31-CN27)=0,"",CN87/(CN31-CN27))</f>
        <v>9.8199368191187769E-2</v>
      </c>
      <c r="CO96" s="407">
        <f t="shared" si="112"/>
        <v>9.0335309276661918E-2</v>
      </c>
      <c r="CP96" s="407">
        <f t="shared" si="112"/>
        <v>7.8263966977682564E-2</v>
      </c>
      <c r="CQ96" s="407" t="str">
        <f t="shared" si="112"/>
        <v/>
      </c>
      <c r="CR96" s="431">
        <f t="shared" si="111"/>
        <v>8.9143278585044991E-2</v>
      </c>
      <c r="CS96" s="407">
        <f t="shared" ref="CS96:CV96" si="113">IF((CS31-CS27)=0,"",CS87/(CS31-CS27))</f>
        <v>0.103525483966009</v>
      </c>
      <c r="CT96" s="407">
        <f t="shared" si="113"/>
        <v>9.3341323407896415E-2</v>
      </c>
      <c r="CU96" s="407">
        <f t="shared" si="113"/>
        <v>7.9807695352021549E-2</v>
      </c>
      <c r="CV96" s="407" t="str">
        <f t="shared" si="113"/>
        <v/>
      </c>
      <c r="CW96" s="431">
        <f t="shared" si="111"/>
        <v>9.2347002938814995E-2</v>
      </c>
    </row>
    <row r="98" spans="7:7" x14ac:dyDescent="0.2">
      <c r="G98" s="327"/>
    </row>
    <row r="99" spans="7:7" x14ac:dyDescent="0.2">
      <c r="G99" s="327"/>
    </row>
  </sheetData>
  <sheetProtection formatColumns="0"/>
  <mergeCells count="18">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 ref="B10:B12"/>
    <mergeCell ref="N10:N12"/>
    <mergeCell ref="Z10:Z12"/>
    <mergeCell ref="AK11:AK12"/>
    <mergeCell ref="AL10:AL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A17" zoomScale="50" zoomScaleNormal="50" workbookViewId="0">
      <selection activeCell="D68" sqref="D68"/>
    </sheetView>
  </sheetViews>
  <sheetFormatPr defaultColWidth="9.42578125" defaultRowHeight="12.75" x14ac:dyDescent="0.2"/>
  <cols>
    <col min="1" max="1" width="49.42578125" style="131" bestFit="1" customWidth="1"/>
    <col min="2" max="2" width="8.5703125" style="131" bestFit="1" customWidth="1"/>
    <col min="3" max="13" width="15.5703125" style="131" customWidth="1"/>
    <col min="14" max="14" width="7.42578125" style="131" bestFit="1" customWidth="1"/>
    <col min="15" max="25" width="15.5703125" style="131" customWidth="1"/>
    <col min="26" max="26" width="7.42578125" style="131" bestFit="1" customWidth="1"/>
    <col min="27" max="37" width="15.5703125" style="131" customWidth="1"/>
    <col min="38" max="38" width="7.42578125" style="131" bestFit="1" customWidth="1"/>
    <col min="39" max="49" width="15.5703125" style="131" customWidth="1"/>
    <col min="50" max="50" width="7.42578125" style="131" bestFit="1" customWidth="1"/>
    <col min="51" max="61" width="15.5703125" style="131" customWidth="1"/>
    <col min="62" max="62" width="7.42578125" style="131" bestFit="1" customWidth="1"/>
    <col min="63" max="73" width="15.5703125" style="131" customWidth="1"/>
    <col min="74" max="74" width="7.42578125" style="131" bestFit="1" customWidth="1"/>
    <col min="75" max="85" width="15.5703125" style="131" customWidth="1"/>
    <col min="86" max="86" width="7.42578125" style="131" bestFit="1" customWidth="1"/>
    <col min="87" max="101" width="15.5703125" style="131" customWidth="1"/>
    <col min="102" max="102" width="13.42578125" style="325" bestFit="1" customWidth="1"/>
    <col min="103" max="103" width="11.42578125" style="325" bestFit="1" customWidth="1"/>
    <col min="104" max="104" width="13.42578125" style="325" bestFit="1" customWidth="1"/>
    <col min="105" max="105" width="11.42578125" style="325" bestFit="1" customWidth="1"/>
    <col min="106" max="106" width="13.42578125" style="325" bestFit="1" customWidth="1"/>
    <col min="107" max="135" width="9.42578125" style="325"/>
    <col min="136" max="16384" width="9.42578125" style="131"/>
  </cols>
  <sheetData>
    <row r="1" spans="1:137" s="178" customFormat="1" ht="27" customHeight="1" x14ac:dyDescent="0.2">
      <c r="A1" s="18" t="s">
        <v>1202</v>
      </c>
      <c r="E1" s="179"/>
      <c r="F1" s="179"/>
      <c r="G1" s="329"/>
      <c r="H1" s="179"/>
      <c r="I1" s="179"/>
      <c r="J1" s="179"/>
      <c r="K1" s="179"/>
      <c r="L1" s="329"/>
      <c r="M1" s="179"/>
      <c r="N1" s="179"/>
      <c r="O1" s="179"/>
      <c r="P1" s="179"/>
      <c r="Q1" s="179"/>
      <c r="R1" s="179"/>
      <c r="S1" s="329"/>
      <c r="T1" s="179"/>
      <c r="U1" s="179"/>
      <c r="V1" s="179"/>
      <c r="W1" s="179"/>
      <c r="X1" s="329"/>
      <c r="Y1" s="179"/>
      <c r="Z1" s="179"/>
      <c r="AA1" s="179"/>
      <c r="AB1" s="179"/>
      <c r="AC1" s="179"/>
      <c r="AD1" s="179"/>
      <c r="AE1" s="329"/>
      <c r="AF1" s="179"/>
      <c r="AG1" s="179"/>
      <c r="AH1" s="179"/>
      <c r="AI1" s="179"/>
      <c r="AJ1" s="329"/>
      <c r="AK1" s="179"/>
      <c r="AL1" s="179"/>
      <c r="AM1" s="179"/>
      <c r="AN1" s="179"/>
      <c r="AO1" s="179"/>
      <c r="AP1" s="179"/>
      <c r="AQ1" s="329"/>
      <c r="AR1" s="179"/>
      <c r="AS1" s="179"/>
      <c r="AT1" s="179"/>
      <c r="AU1" s="179"/>
      <c r="AV1" s="329"/>
      <c r="AW1" s="179"/>
      <c r="AX1" s="179"/>
      <c r="AY1" s="179"/>
      <c r="AZ1" s="179"/>
      <c r="BA1" s="179"/>
      <c r="BB1" s="179"/>
      <c r="BC1" s="329"/>
      <c r="BD1" s="179"/>
      <c r="BE1" s="179"/>
      <c r="BF1" s="179"/>
      <c r="BG1" s="179"/>
      <c r="BH1" s="329"/>
      <c r="BI1" s="179"/>
      <c r="BJ1" s="179"/>
      <c r="BK1" s="179"/>
      <c r="BL1" s="179"/>
      <c r="BM1" s="179"/>
      <c r="BN1" s="179"/>
      <c r="BO1" s="329"/>
      <c r="BP1" s="179"/>
      <c r="BQ1" s="179"/>
      <c r="BR1" s="179"/>
      <c r="BS1" s="179"/>
      <c r="BT1" s="329"/>
      <c r="BU1" s="179"/>
      <c r="BV1" s="179"/>
      <c r="BW1" s="179"/>
      <c r="BX1" s="179"/>
      <c r="BY1" s="179"/>
      <c r="BZ1" s="179"/>
      <c r="CA1" s="329"/>
      <c r="CB1" s="179"/>
      <c r="CC1" s="179"/>
      <c r="CD1" s="179"/>
      <c r="CE1" s="179"/>
      <c r="CF1" s="329"/>
      <c r="CG1" s="179"/>
      <c r="CH1" s="179"/>
      <c r="CI1" s="179"/>
      <c r="CJ1" s="179"/>
      <c r="CK1" s="179"/>
      <c r="CL1" s="179"/>
      <c r="CM1" s="179"/>
      <c r="CN1" s="179"/>
      <c r="CO1" s="179"/>
      <c r="CP1" s="179"/>
      <c r="CQ1" s="179"/>
      <c r="CR1" s="179"/>
      <c r="CS1" s="179"/>
      <c r="CT1" s="179"/>
      <c r="CU1" s="179"/>
      <c r="CV1" s="179"/>
      <c r="CW1" s="179"/>
      <c r="CX1" s="179"/>
      <c r="CY1" s="179"/>
      <c r="CZ1" s="179"/>
      <c r="DA1" s="179"/>
      <c r="DB1" s="179"/>
      <c r="DC1" s="179"/>
      <c r="DD1" s="179"/>
      <c r="DE1" s="179"/>
      <c r="DF1" s="179"/>
      <c r="DG1" s="179"/>
      <c r="DH1" s="179"/>
      <c r="DI1" s="179"/>
      <c r="DJ1" s="179"/>
      <c r="DK1" s="179"/>
      <c r="DL1" s="179"/>
      <c r="DM1" s="179"/>
      <c r="DN1" s="179"/>
      <c r="DO1" s="179"/>
      <c r="DP1" s="179"/>
      <c r="DQ1" s="179"/>
      <c r="DR1" s="179"/>
      <c r="DS1" s="179"/>
      <c r="DT1" s="179"/>
      <c r="DU1" s="179"/>
      <c r="DV1" s="179"/>
      <c r="DW1" s="179"/>
      <c r="DX1" s="179"/>
      <c r="DY1" s="179"/>
      <c r="DZ1" s="179"/>
      <c r="EA1" s="179"/>
      <c r="EB1" s="179"/>
      <c r="EC1" s="179"/>
      <c r="ED1" s="179"/>
      <c r="EE1" s="179"/>
    </row>
    <row r="2" spans="1:137" s="178" customFormat="1" ht="15.75" x14ac:dyDescent="0.2">
      <c r="A2" s="134" t="s">
        <v>26</v>
      </c>
      <c r="B2" s="408" t="str">
        <f>'Schedule 3A_Income Statement'!B2</f>
        <v>CCA One Care-Commonwealth Care Alliance</v>
      </c>
      <c r="C2" s="409"/>
      <c r="D2" s="409"/>
      <c r="E2" s="409"/>
      <c r="F2" s="409"/>
      <c r="G2" s="433"/>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c r="DP2" s="179"/>
      <c r="DQ2" s="179"/>
      <c r="DR2" s="179"/>
      <c r="DS2" s="179"/>
      <c r="DT2" s="179"/>
      <c r="DU2" s="179"/>
      <c r="DV2" s="179"/>
      <c r="DW2" s="179"/>
      <c r="DX2" s="179"/>
      <c r="DY2" s="179"/>
      <c r="DZ2" s="179"/>
      <c r="EA2" s="179"/>
      <c r="EB2" s="179"/>
      <c r="EC2" s="179"/>
      <c r="ED2" s="179"/>
      <c r="EE2" s="179"/>
      <c r="EF2" s="179"/>
      <c r="EG2" s="179"/>
    </row>
    <row r="3" spans="1:137" s="178" customFormat="1" ht="15.75" x14ac:dyDescent="0.2">
      <c r="A3" s="134" t="s">
        <v>0</v>
      </c>
      <c r="B3" s="539" t="str">
        <f>'Schedule 3A_Income Statement'!B3</f>
        <v>January 2024-September 2024</v>
      </c>
      <c r="C3" s="540"/>
      <c r="D3" s="540"/>
      <c r="E3" s="540"/>
      <c r="F3" s="540"/>
      <c r="G3" s="433"/>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c r="CV3" s="179"/>
      <c r="CW3" s="179"/>
      <c r="CX3" s="179"/>
      <c r="CY3" s="179"/>
      <c r="CZ3" s="179"/>
      <c r="DA3" s="179"/>
      <c r="DB3" s="179"/>
      <c r="DC3" s="179"/>
      <c r="DD3" s="179"/>
      <c r="DE3" s="179"/>
      <c r="DF3" s="179"/>
      <c r="DG3" s="179"/>
      <c r="DH3" s="179"/>
      <c r="DI3" s="179"/>
      <c r="DJ3" s="179"/>
      <c r="DK3" s="179"/>
      <c r="DL3" s="179"/>
      <c r="DM3" s="179"/>
      <c r="DN3" s="179"/>
      <c r="DO3" s="179"/>
      <c r="DP3" s="179"/>
      <c r="DQ3" s="179"/>
      <c r="DR3" s="179"/>
      <c r="DS3" s="179"/>
      <c r="DT3" s="179"/>
      <c r="DU3" s="179"/>
      <c r="DV3" s="179"/>
      <c r="DW3" s="179"/>
      <c r="DX3" s="179"/>
      <c r="DY3" s="179"/>
      <c r="DZ3" s="179"/>
      <c r="EA3" s="179"/>
      <c r="EB3" s="179"/>
      <c r="EC3" s="179"/>
      <c r="ED3" s="179"/>
      <c r="EE3" s="179"/>
      <c r="EF3" s="179"/>
      <c r="EG3" s="179"/>
    </row>
    <row r="4" spans="1:137" s="178" customFormat="1" ht="15.75" x14ac:dyDescent="0.2">
      <c r="A4" s="134" t="s">
        <v>27</v>
      </c>
      <c r="B4" s="411">
        <f>'Schedule 3A_Income Statement'!B4</f>
        <v>45565</v>
      </c>
      <c r="C4" s="409"/>
      <c r="D4" s="409"/>
      <c r="E4" s="409"/>
      <c r="F4" s="409"/>
      <c r="G4" s="433"/>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c r="CT4" s="179"/>
      <c r="CU4" s="179"/>
      <c r="CV4" s="179"/>
      <c r="CW4" s="179"/>
      <c r="CX4" s="179"/>
      <c r="CY4" s="179"/>
      <c r="CZ4" s="179"/>
      <c r="DA4" s="179"/>
      <c r="DB4" s="179"/>
      <c r="DC4" s="179"/>
      <c r="DD4" s="179"/>
      <c r="DE4" s="179"/>
      <c r="DF4" s="179"/>
      <c r="DG4" s="179"/>
      <c r="DH4" s="179"/>
      <c r="DI4" s="179"/>
      <c r="DJ4" s="179"/>
      <c r="DK4" s="179"/>
      <c r="DL4" s="179"/>
      <c r="DM4" s="179"/>
      <c r="DN4" s="179"/>
      <c r="DO4" s="179"/>
      <c r="DP4" s="179"/>
      <c r="DQ4" s="179"/>
      <c r="DR4" s="179"/>
      <c r="DS4" s="179"/>
      <c r="DT4" s="179"/>
      <c r="DU4" s="179"/>
      <c r="DV4" s="179"/>
      <c r="DW4" s="179"/>
      <c r="DX4" s="179"/>
      <c r="DY4" s="179"/>
      <c r="DZ4" s="179"/>
      <c r="EA4" s="179"/>
      <c r="EB4" s="179"/>
      <c r="EC4" s="179"/>
      <c r="ED4" s="179"/>
      <c r="EE4" s="179"/>
      <c r="EF4" s="179"/>
      <c r="EG4" s="179"/>
    </row>
    <row r="5" spans="1:137" s="178" customFormat="1" ht="15.75" x14ac:dyDescent="0.2">
      <c r="A5" s="134" t="s">
        <v>28</v>
      </c>
      <c r="B5" s="408" t="str">
        <f>'Schedule 3A_Income Statement'!B5</f>
        <v>CCA</v>
      </c>
      <c r="C5" s="409"/>
      <c r="D5" s="409"/>
      <c r="E5" s="409"/>
      <c r="F5" s="409"/>
      <c r="G5" s="433"/>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T5" s="179"/>
      <c r="CU5" s="179"/>
      <c r="CV5" s="179"/>
      <c r="CW5" s="179"/>
      <c r="CX5" s="179"/>
      <c r="CY5" s="179"/>
      <c r="CZ5" s="179"/>
      <c r="DA5" s="179"/>
      <c r="DB5" s="179"/>
      <c r="DC5" s="179"/>
      <c r="DD5" s="179"/>
      <c r="DE5" s="179"/>
      <c r="DF5" s="179"/>
      <c r="DG5" s="179"/>
      <c r="DH5" s="179"/>
      <c r="DI5" s="179"/>
      <c r="DJ5" s="179"/>
      <c r="DK5" s="179"/>
      <c r="DL5" s="179"/>
      <c r="DM5" s="179"/>
      <c r="DN5" s="179"/>
      <c r="DO5" s="179"/>
      <c r="DP5" s="179"/>
      <c r="DQ5" s="179"/>
      <c r="DR5" s="179"/>
      <c r="DS5" s="179"/>
      <c r="DT5" s="179"/>
      <c r="DU5" s="179"/>
      <c r="DV5" s="179"/>
      <c r="DW5" s="179"/>
      <c r="DX5" s="179"/>
      <c r="DY5" s="179"/>
      <c r="DZ5" s="179"/>
      <c r="EA5" s="179"/>
      <c r="EB5" s="179"/>
      <c r="EC5" s="179"/>
      <c r="ED5" s="179"/>
      <c r="EE5" s="179"/>
      <c r="EF5" s="179"/>
      <c r="EG5" s="179"/>
    </row>
    <row r="6" spans="1:137" s="178" customFormat="1" ht="15.75" x14ac:dyDescent="0.2">
      <c r="A6" s="134" t="s">
        <v>29</v>
      </c>
      <c r="B6" s="411">
        <f>'Schedule 3A_Income Statement'!B6</f>
        <v>45623</v>
      </c>
      <c r="C6" s="409"/>
      <c r="D6" s="409"/>
      <c r="E6" s="409"/>
      <c r="F6" s="409"/>
      <c r="G6" s="433"/>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c r="CT6" s="179"/>
      <c r="CU6" s="179"/>
      <c r="CV6" s="179"/>
      <c r="CW6" s="179"/>
      <c r="CX6" s="179"/>
      <c r="CY6" s="179"/>
      <c r="CZ6" s="179"/>
      <c r="DA6" s="179"/>
      <c r="DB6" s="179"/>
      <c r="DC6" s="179"/>
      <c r="DD6" s="179"/>
      <c r="DE6" s="179"/>
      <c r="DF6" s="179"/>
      <c r="DG6" s="179"/>
      <c r="DH6" s="179"/>
      <c r="DI6" s="179"/>
      <c r="DJ6" s="179"/>
      <c r="DK6" s="179"/>
      <c r="DL6" s="179"/>
      <c r="DM6" s="179"/>
      <c r="DN6" s="179"/>
      <c r="DO6" s="179"/>
      <c r="DP6" s="179"/>
      <c r="DQ6" s="179"/>
      <c r="DR6" s="179"/>
      <c r="DS6" s="179"/>
      <c r="DT6" s="179"/>
      <c r="DU6" s="179"/>
      <c r="DV6" s="179"/>
      <c r="DW6" s="179"/>
      <c r="DX6" s="179"/>
      <c r="DY6" s="179"/>
      <c r="DZ6" s="179"/>
      <c r="EA6" s="179"/>
      <c r="EB6" s="179"/>
      <c r="EC6" s="179"/>
      <c r="ED6" s="179"/>
      <c r="EE6" s="179"/>
      <c r="EF6" s="179"/>
      <c r="EG6" s="179"/>
    </row>
    <row r="7" spans="1:137" s="178" customFormat="1" x14ac:dyDescent="0.2">
      <c r="A7" s="226" t="s">
        <v>463</v>
      </c>
      <c r="B7" s="180"/>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c r="CT7" s="179"/>
      <c r="CU7" s="179"/>
      <c r="CV7" s="179"/>
      <c r="CW7" s="179"/>
      <c r="CX7" s="179"/>
      <c r="CY7" s="179"/>
      <c r="CZ7" s="179"/>
      <c r="DA7" s="179"/>
      <c r="DB7" s="179"/>
      <c r="DC7" s="179"/>
      <c r="DD7" s="179"/>
      <c r="DE7" s="179"/>
      <c r="DF7" s="179"/>
      <c r="DG7" s="179"/>
      <c r="DH7" s="179"/>
      <c r="DI7" s="179"/>
      <c r="DJ7" s="179"/>
      <c r="DK7" s="179"/>
      <c r="DL7" s="179"/>
      <c r="DM7" s="179"/>
      <c r="DN7" s="179"/>
      <c r="DO7" s="179"/>
      <c r="DP7" s="179"/>
      <c r="DQ7" s="179"/>
      <c r="DR7" s="179"/>
      <c r="DS7" s="179"/>
      <c r="DT7" s="179"/>
      <c r="DU7" s="179"/>
      <c r="DV7" s="179"/>
      <c r="DW7" s="179"/>
      <c r="DX7" s="179"/>
      <c r="DY7" s="179"/>
      <c r="DZ7" s="179"/>
      <c r="EA7" s="179"/>
      <c r="EB7" s="179"/>
      <c r="EC7" s="179"/>
      <c r="ED7" s="179"/>
      <c r="EE7" s="179"/>
    </row>
    <row r="8" spans="1:137" s="178" customFormat="1" x14ac:dyDescent="0.2">
      <c r="A8" s="226" t="s">
        <v>1291</v>
      </c>
      <c r="B8" s="180"/>
      <c r="E8" s="179"/>
      <c r="F8" s="179"/>
      <c r="G8" s="179"/>
      <c r="H8" s="179"/>
      <c r="I8" s="179"/>
      <c r="J8" s="179"/>
      <c r="K8" s="179"/>
      <c r="L8" s="179"/>
      <c r="M8" s="179"/>
      <c r="N8" s="352"/>
      <c r="O8" s="179"/>
      <c r="P8" s="179"/>
      <c r="Q8" s="179"/>
      <c r="R8" s="179"/>
      <c r="S8" s="179"/>
      <c r="T8" s="179"/>
      <c r="U8" s="179"/>
      <c r="V8" s="179"/>
      <c r="W8" s="179"/>
      <c r="X8" s="179"/>
      <c r="Y8" s="179"/>
      <c r="Z8" s="352"/>
      <c r="AA8" s="179"/>
      <c r="AB8" s="179"/>
      <c r="AC8" s="179"/>
      <c r="AD8" s="179"/>
      <c r="AE8" s="179"/>
      <c r="AF8" s="179"/>
      <c r="AG8" s="179"/>
      <c r="AH8" s="179"/>
      <c r="AI8" s="179"/>
      <c r="AJ8" s="179"/>
      <c r="AK8" s="179"/>
      <c r="AL8" s="352"/>
      <c r="AM8" s="179"/>
      <c r="AN8" s="179"/>
      <c r="AO8" s="179"/>
      <c r="AP8" s="179"/>
      <c r="AQ8" s="179"/>
      <c r="AR8" s="179"/>
      <c r="AS8" s="179"/>
      <c r="AT8" s="179"/>
      <c r="AU8" s="179"/>
      <c r="AV8" s="179"/>
      <c r="AW8" s="179"/>
      <c r="AX8" s="352"/>
      <c r="AY8" s="179"/>
      <c r="AZ8" s="179"/>
      <c r="BA8" s="179"/>
      <c r="BB8" s="179"/>
      <c r="BC8" s="179"/>
      <c r="BD8" s="179"/>
      <c r="BE8" s="179"/>
      <c r="BF8" s="179"/>
      <c r="BG8" s="179"/>
      <c r="BH8" s="179"/>
      <c r="BI8" s="179"/>
      <c r="BJ8" s="352"/>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c r="DI8" s="179"/>
      <c r="DJ8" s="179"/>
      <c r="DK8" s="179"/>
      <c r="DL8" s="179"/>
      <c r="DM8" s="179"/>
      <c r="DN8" s="179"/>
      <c r="DO8" s="179"/>
      <c r="DP8" s="179"/>
      <c r="DQ8" s="179"/>
      <c r="DR8" s="179"/>
      <c r="DS8" s="179"/>
      <c r="DT8" s="179"/>
      <c r="DU8" s="179"/>
      <c r="DV8" s="179"/>
      <c r="DW8" s="179"/>
      <c r="DX8" s="179"/>
      <c r="DY8" s="179"/>
      <c r="DZ8" s="179"/>
      <c r="EA8" s="179"/>
      <c r="EB8" s="179"/>
      <c r="EC8" s="179"/>
      <c r="ED8" s="179"/>
      <c r="EE8" s="179"/>
    </row>
    <row r="9" spans="1:137" s="178" customFormat="1" x14ac:dyDescent="0.2">
      <c r="A9" s="226"/>
      <c r="B9" s="180"/>
      <c r="E9" s="179"/>
      <c r="F9" s="179"/>
      <c r="G9" s="179"/>
      <c r="H9" s="179"/>
      <c r="I9" s="179"/>
      <c r="J9" s="179"/>
      <c r="K9" s="179"/>
      <c r="L9" s="179"/>
      <c r="M9" s="179"/>
      <c r="N9" s="352"/>
      <c r="O9" s="179"/>
      <c r="P9" s="179"/>
      <c r="Q9" s="179"/>
      <c r="R9" s="179"/>
      <c r="S9" s="179"/>
      <c r="T9" s="179"/>
      <c r="U9" s="179"/>
      <c r="V9" s="179"/>
      <c r="W9" s="179"/>
      <c r="X9" s="179"/>
      <c r="Y9" s="179"/>
      <c r="Z9" s="352"/>
      <c r="AA9" s="179"/>
      <c r="AB9" s="179"/>
      <c r="AC9" s="179"/>
      <c r="AD9" s="179"/>
      <c r="AE9" s="179"/>
      <c r="AF9" s="179"/>
      <c r="AG9" s="179"/>
      <c r="AH9" s="179"/>
      <c r="AI9" s="179"/>
      <c r="AJ9" s="179"/>
      <c r="AK9" s="179"/>
      <c r="AL9" s="352"/>
      <c r="AM9" s="179"/>
      <c r="AN9" s="179"/>
      <c r="AO9" s="179"/>
      <c r="AP9" s="179"/>
      <c r="AQ9" s="179"/>
      <c r="AR9" s="179"/>
      <c r="AS9" s="179"/>
      <c r="AT9" s="179"/>
      <c r="AU9" s="179"/>
      <c r="AV9" s="179"/>
      <c r="AW9" s="179"/>
      <c r="AX9" s="352"/>
      <c r="AY9" s="179"/>
      <c r="AZ9" s="179"/>
      <c r="BA9" s="179"/>
      <c r="BB9" s="179"/>
      <c r="BC9" s="179"/>
      <c r="BD9" s="179"/>
      <c r="BE9" s="179"/>
      <c r="BF9" s="179"/>
      <c r="BG9" s="179"/>
      <c r="BH9" s="179"/>
      <c r="BI9" s="179"/>
      <c r="BJ9" s="352"/>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c r="CT9" s="179"/>
      <c r="CU9" s="179"/>
      <c r="CV9" s="179"/>
      <c r="CW9" s="179"/>
      <c r="CX9" s="179"/>
      <c r="CY9" s="179"/>
      <c r="CZ9" s="179"/>
      <c r="DA9" s="179"/>
      <c r="DB9" s="179"/>
      <c r="DC9" s="179"/>
      <c r="DD9" s="179"/>
      <c r="DE9" s="179"/>
      <c r="DF9" s="179"/>
      <c r="DG9" s="179"/>
      <c r="DH9" s="179"/>
      <c r="DI9" s="179"/>
      <c r="DJ9" s="179"/>
      <c r="DK9" s="179"/>
      <c r="DL9" s="179"/>
      <c r="DM9" s="179"/>
      <c r="DN9" s="179"/>
      <c r="DO9" s="179"/>
      <c r="DP9" s="179"/>
      <c r="DQ9" s="179"/>
      <c r="DR9" s="179"/>
      <c r="DS9" s="179"/>
      <c r="DT9" s="179"/>
      <c r="DU9" s="179"/>
      <c r="DV9" s="179"/>
      <c r="DW9" s="179"/>
      <c r="DX9" s="179"/>
      <c r="DY9" s="179"/>
      <c r="DZ9" s="179"/>
      <c r="EA9" s="179"/>
      <c r="EB9" s="179"/>
      <c r="EC9" s="179"/>
      <c r="ED9" s="179"/>
      <c r="EE9" s="179"/>
    </row>
    <row r="10" spans="1:137" s="178" customFormat="1" ht="15.75" customHeight="1" x14ac:dyDescent="0.2">
      <c r="A10" s="414"/>
      <c r="B10" s="897" t="s">
        <v>248</v>
      </c>
      <c r="C10" s="415" t="s">
        <v>1401</v>
      </c>
      <c r="D10" s="416"/>
      <c r="E10" s="416"/>
      <c r="F10" s="416"/>
      <c r="G10" s="416"/>
      <c r="H10" s="416"/>
      <c r="I10" s="416"/>
      <c r="J10" s="416"/>
      <c r="K10" s="416"/>
      <c r="L10" s="416"/>
      <c r="M10" s="417"/>
      <c r="N10" s="897" t="s">
        <v>248</v>
      </c>
      <c r="O10" s="415" t="s">
        <v>1404</v>
      </c>
      <c r="P10" s="416"/>
      <c r="Q10" s="416"/>
      <c r="R10" s="416"/>
      <c r="S10" s="416"/>
      <c r="T10" s="416"/>
      <c r="U10" s="416"/>
      <c r="V10" s="416"/>
      <c r="W10" s="416"/>
      <c r="X10" s="416"/>
      <c r="Y10" s="417"/>
      <c r="Z10" s="897" t="s">
        <v>248</v>
      </c>
      <c r="AA10" s="415" t="s">
        <v>1407</v>
      </c>
      <c r="AB10" s="416"/>
      <c r="AC10" s="416"/>
      <c r="AD10" s="416"/>
      <c r="AE10" s="416"/>
      <c r="AF10" s="416"/>
      <c r="AG10" s="416"/>
      <c r="AH10" s="416"/>
      <c r="AI10" s="416"/>
      <c r="AJ10" s="416"/>
      <c r="AK10" s="417"/>
      <c r="AL10" s="897" t="s">
        <v>248</v>
      </c>
      <c r="AM10" s="415" t="s">
        <v>1410</v>
      </c>
      <c r="AN10" s="416"/>
      <c r="AO10" s="416"/>
      <c r="AP10" s="416"/>
      <c r="AQ10" s="416"/>
      <c r="AR10" s="416"/>
      <c r="AS10" s="416"/>
      <c r="AT10" s="416"/>
      <c r="AU10" s="416"/>
      <c r="AV10" s="416"/>
      <c r="AW10" s="417"/>
      <c r="AX10" s="897" t="s">
        <v>248</v>
      </c>
      <c r="AY10" s="415" t="s">
        <v>1413</v>
      </c>
      <c r="AZ10" s="416"/>
      <c r="BA10" s="416"/>
      <c r="BB10" s="416"/>
      <c r="BC10" s="416"/>
      <c r="BD10" s="416"/>
      <c r="BE10" s="416"/>
      <c r="BF10" s="416"/>
      <c r="BG10" s="416"/>
      <c r="BH10" s="416"/>
      <c r="BI10" s="417"/>
      <c r="BJ10" s="897" t="s">
        <v>248</v>
      </c>
      <c r="BK10" s="415" t="s">
        <v>1416</v>
      </c>
      <c r="BL10" s="416"/>
      <c r="BM10" s="416"/>
      <c r="BN10" s="416"/>
      <c r="BO10" s="416"/>
      <c r="BP10" s="416"/>
      <c r="BQ10" s="416"/>
      <c r="BR10" s="416"/>
      <c r="BS10" s="416"/>
      <c r="BT10" s="416"/>
      <c r="BU10" s="417"/>
      <c r="BV10" s="897" t="s">
        <v>248</v>
      </c>
      <c r="BW10" s="415" t="s">
        <v>1419</v>
      </c>
      <c r="BX10" s="416"/>
      <c r="BY10" s="416"/>
      <c r="BZ10" s="416"/>
      <c r="CA10" s="416"/>
      <c r="CB10" s="416"/>
      <c r="CC10" s="416"/>
      <c r="CD10" s="416"/>
      <c r="CE10" s="416"/>
      <c r="CF10" s="416"/>
      <c r="CG10" s="417"/>
      <c r="CH10" s="897" t="s">
        <v>248</v>
      </c>
      <c r="CI10" s="667"/>
      <c r="CJ10" s="668"/>
      <c r="CK10" s="668"/>
      <c r="CL10" s="669"/>
      <c r="CM10" s="902" t="s">
        <v>247</v>
      </c>
      <c r="CN10" s="667"/>
      <c r="CO10" s="668"/>
      <c r="CP10" s="668"/>
      <c r="CQ10" s="669"/>
      <c r="CR10" s="902" t="s">
        <v>247</v>
      </c>
      <c r="CS10" s="667"/>
      <c r="CT10" s="668"/>
      <c r="CU10" s="668"/>
      <c r="CV10" s="669"/>
      <c r="CW10" s="902" t="s">
        <v>247</v>
      </c>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row>
    <row r="11" spans="1:137" s="178" customFormat="1" ht="32.1" customHeight="1" x14ac:dyDescent="0.2">
      <c r="A11" s="133" t="s">
        <v>246</v>
      </c>
      <c r="B11" s="898"/>
      <c r="C11" s="415" t="s">
        <v>245</v>
      </c>
      <c r="D11" s="416"/>
      <c r="E11" s="416"/>
      <c r="F11" s="416"/>
      <c r="G11" s="418"/>
      <c r="H11" s="419" t="s">
        <v>244</v>
      </c>
      <c r="I11" s="416"/>
      <c r="J11" s="416"/>
      <c r="K11" s="416"/>
      <c r="L11" s="416"/>
      <c r="M11" s="900" t="s">
        <v>243</v>
      </c>
      <c r="N11" s="898"/>
      <c r="O11" s="416" t="s">
        <v>245</v>
      </c>
      <c r="P11" s="416"/>
      <c r="Q11" s="416"/>
      <c r="R11" s="416"/>
      <c r="S11" s="418"/>
      <c r="T11" s="419" t="s">
        <v>244</v>
      </c>
      <c r="U11" s="416"/>
      <c r="V11" s="416"/>
      <c r="W11" s="416"/>
      <c r="X11" s="416"/>
      <c r="Y11" s="900" t="s">
        <v>243</v>
      </c>
      <c r="Z11" s="898"/>
      <c r="AA11" s="415" t="s">
        <v>245</v>
      </c>
      <c r="AB11" s="416"/>
      <c r="AC11" s="416"/>
      <c r="AD11" s="416"/>
      <c r="AE11" s="418"/>
      <c r="AF11" s="419" t="s">
        <v>244</v>
      </c>
      <c r="AG11" s="416"/>
      <c r="AH11" s="416"/>
      <c r="AI11" s="416"/>
      <c r="AJ11" s="416"/>
      <c r="AK11" s="900" t="s">
        <v>243</v>
      </c>
      <c r="AL11" s="898"/>
      <c r="AM11" s="415" t="s">
        <v>245</v>
      </c>
      <c r="AN11" s="416"/>
      <c r="AO11" s="416"/>
      <c r="AP11" s="416"/>
      <c r="AQ11" s="418"/>
      <c r="AR11" s="419" t="s">
        <v>244</v>
      </c>
      <c r="AS11" s="416"/>
      <c r="AT11" s="416"/>
      <c r="AU11" s="416"/>
      <c r="AV11" s="416"/>
      <c r="AW11" s="900" t="s">
        <v>243</v>
      </c>
      <c r="AX11" s="898"/>
      <c r="AY11" s="415" t="s">
        <v>245</v>
      </c>
      <c r="AZ11" s="416"/>
      <c r="BA11" s="416"/>
      <c r="BB11" s="416"/>
      <c r="BC11" s="418"/>
      <c r="BD11" s="419" t="s">
        <v>244</v>
      </c>
      <c r="BE11" s="416"/>
      <c r="BF11" s="416"/>
      <c r="BG11" s="416"/>
      <c r="BH11" s="416"/>
      <c r="BI11" s="900" t="s">
        <v>243</v>
      </c>
      <c r="BJ11" s="898"/>
      <c r="BK11" s="415" t="s">
        <v>245</v>
      </c>
      <c r="BL11" s="416"/>
      <c r="BM11" s="416"/>
      <c r="BN11" s="416"/>
      <c r="BO11" s="418"/>
      <c r="BP11" s="419" t="s">
        <v>244</v>
      </c>
      <c r="BQ11" s="416"/>
      <c r="BR11" s="416"/>
      <c r="BS11" s="416"/>
      <c r="BT11" s="416"/>
      <c r="BU11" s="900" t="s">
        <v>243</v>
      </c>
      <c r="BV11" s="898"/>
      <c r="BW11" s="415" t="s">
        <v>245</v>
      </c>
      <c r="BX11" s="416"/>
      <c r="BY11" s="416"/>
      <c r="BZ11" s="416"/>
      <c r="CA11" s="418"/>
      <c r="CB11" s="419" t="s">
        <v>244</v>
      </c>
      <c r="CC11" s="416"/>
      <c r="CD11" s="416"/>
      <c r="CE11" s="416"/>
      <c r="CF11" s="416"/>
      <c r="CG11" s="900" t="s">
        <v>243</v>
      </c>
      <c r="CH11" s="898"/>
      <c r="CI11" s="666" t="s">
        <v>245</v>
      </c>
      <c r="CJ11" s="666"/>
      <c r="CK11" s="666"/>
      <c r="CL11" s="666"/>
      <c r="CM11" s="903"/>
      <c r="CN11" s="666" t="s">
        <v>244</v>
      </c>
      <c r="CO11" s="666"/>
      <c r="CP11" s="666"/>
      <c r="CQ11" s="666"/>
      <c r="CR11" s="903"/>
      <c r="CS11" s="666" t="s">
        <v>1275</v>
      </c>
      <c r="CT11" s="666"/>
      <c r="CU11" s="666"/>
      <c r="CV11" s="666"/>
      <c r="CW11" s="903"/>
      <c r="CX11" s="179"/>
      <c r="CY11" s="179"/>
      <c r="CZ11" s="179"/>
      <c r="DA11" s="179"/>
      <c r="DB11" s="179"/>
      <c r="DC11" s="179"/>
      <c r="DD11" s="179"/>
      <c r="DE11" s="179"/>
      <c r="DF11" s="179"/>
      <c r="DG11" s="179"/>
      <c r="DH11" s="179"/>
      <c r="DI11" s="179"/>
      <c r="DJ11" s="179"/>
      <c r="DK11" s="179"/>
      <c r="DL11" s="179"/>
      <c r="DM11" s="179"/>
      <c r="DN11" s="179"/>
      <c r="DO11" s="179"/>
      <c r="DP11" s="179"/>
      <c r="DQ11" s="179"/>
      <c r="DR11" s="179"/>
      <c r="DS11" s="179"/>
      <c r="DT11" s="179"/>
      <c r="DU11" s="179"/>
      <c r="DV11" s="179"/>
      <c r="DW11" s="179"/>
      <c r="DX11" s="179"/>
      <c r="DY11" s="179"/>
      <c r="DZ11" s="179"/>
      <c r="EA11" s="179"/>
      <c r="EB11" s="179"/>
      <c r="EC11" s="179"/>
      <c r="ED11" s="179"/>
      <c r="EE11" s="179"/>
    </row>
    <row r="12" spans="1:137" ht="12.75" customHeight="1" x14ac:dyDescent="0.2">
      <c r="A12" s="95" t="s">
        <v>242</v>
      </c>
      <c r="B12" s="899"/>
      <c r="C12" s="321" t="s">
        <v>125</v>
      </c>
      <c r="D12" s="321" t="s">
        <v>126</v>
      </c>
      <c r="E12" s="321" t="s">
        <v>127</v>
      </c>
      <c r="F12" s="321" t="s">
        <v>128</v>
      </c>
      <c r="G12" s="727" t="s">
        <v>1274</v>
      </c>
      <c r="H12" s="322" t="s">
        <v>125</v>
      </c>
      <c r="I12" s="321" t="s">
        <v>126</v>
      </c>
      <c r="J12" s="321" t="s">
        <v>127</v>
      </c>
      <c r="K12" s="321" t="s">
        <v>128</v>
      </c>
      <c r="L12" s="727" t="s">
        <v>1274</v>
      </c>
      <c r="M12" s="901"/>
      <c r="N12" s="899"/>
      <c r="O12" s="323" t="s">
        <v>125</v>
      </c>
      <c r="P12" s="321" t="s">
        <v>126</v>
      </c>
      <c r="Q12" s="321" t="s">
        <v>127</v>
      </c>
      <c r="R12" s="321" t="s">
        <v>128</v>
      </c>
      <c r="S12" s="727" t="s">
        <v>1274</v>
      </c>
      <c r="T12" s="322" t="s">
        <v>125</v>
      </c>
      <c r="U12" s="321" t="s">
        <v>126</v>
      </c>
      <c r="V12" s="321" t="s">
        <v>127</v>
      </c>
      <c r="W12" s="321" t="s">
        <v>128</v>
      </c>
      <c r="X12" s="727" t="s">
        <v>1274</v>
      </c>
      <c r="Y12" s="901"/>
      <c r="Z12" s="899"/>
      <c r="AA12" s="321" t="s">
        <v>125</v>
      </c>
      <c r="AB12" s="321" t="s">
        <v>126</v>
      </c>
      <c r="AC12" s="321" t="s">
        <v>127</v>
      </c>
      <c r="AD12" s="321" t="s">
        <v>128</v>
      </c>
      <c r="AE12" s="727" t="s">
        <v>1274</v>
      </c>
      <c r="AF12" s="322" t="s">
        <v>125</v>
      </c>
      <c r="AG12" s="321" t="s">
        <v>126</v>
      </c>
      <c r="AH12" s="321" t="s">
        <v>127</v>
      </c>
      <c r="AI12" s="321" t="s">
        <v>128</v>
      </c>
      <c r="AJ12" s="727" t="s">
        <v>1274</v>
      </c>
      <c r="AK12" s="901"/>
      <c r="AL12" s="899"/>
      <c r="AM12" s="321" t="s">
        <v>125</v>
      </c>
      <c r="AN12" s="321" t="s">
        <v>126</v>
      </c>
      <c r="AO12" s="321" t="s">
        <v>127</v>
      </c>
      <c r="AP12" s="321" t="s">
        <v>128</v>
      </c>
      <c r="AQ12" s="727" t="s">
        <v>1274</v>
      </c>
      <c r="AR12" s="322" t="s">
        <v>125</v>
      </c>
      <c r="AS12" s="321" t="s">
        <v>126</v>
      </c>
      <c r="AT12" s="321" t="s">
        <v>127</v>
      </c>
      <c r="AU12" s="321" t="s">
        <v>128</v>
      </c>
      <c r="AV12" s="727" t="s">
        <v>1274</v>
      </c>
      <c r="AW12" s="901"/>
      <c r="AX12" s="899"/>
      <c r="AY12" s="321" t="s">
        <v>125</v>
      </c>
      <c r="AZ12" s="321" t="s">
        <v>126</v>
      </c>
      <c r="BA12" s="321" t="s">
        <v>127</v>
      </c>
      <c r="BB12" s="321" t="s">
        <v>128</v>
      </c>
      <c r="BC12" s="727" t="s">
        <v>1274</v>
      </c>
      <c r="BD12" s="322" t="s">
        <v>125</v>
      </c>
      <c r="BE12" s="321" t="s">
        <v>126</v>
      </c>
      <c r="BF12" s="321" t="s">
        <v>127</v>
      </c>
      <c r="BG12" s="321" t="s">
        <v>128</v>
      </c>
      <c r="BH12" s="727" t="s">
        <v>1274</v>
      </c>
      <c r="BI12" s="901"/>
      <c r="BJ12" s="899"/>
      <c r="BK12" s="321" t="s">
        <v>125</v>
      </c>
      <c r="BL12" s="321" t="s">
        <v>126</v>
      </c>
      <c r="BM12" s="321" t="s">
        <v>127</v>
      </c>
      <c r="BN12" s="321" t="s">
        <v>128</v>
      </c>
      <c r="BO12" s="727" t="s">
        <v>1274</v>
      </c>
      <c r="BP12" s="322" t="s">
        <v>125</v>
      </c>
      <c r="BQ12" s="321" t="s">
        <v>126</v>
      </c>
      <c r="BR12" s="321" t="s">
        <v>127</v>
      </c>
      <c r="BS12" s="321" t="s">
        <v>128</v>
      </c>
      <c r="BT12" s="727" t="s">
        <v>1274</v>
      </c>
      <c r="BU12" s="901"/>
      <c r="BV12" s="899"/>
      <c r="BW12" s="321" t="s">
        <v>125</v>
      </c>
      <c r="BX12" s="321" t="s">
        <v>126</v>
      </c>
      <c r="BY12" s="321" t="s">
        <v>127</v>
      </c>
      <c r="BZ12" s="321" t="s">
        <v>128</v>
      </c>
      <c r="CA12" s="727" t="s">
        <v>1274</v>
      </c>
      <c r="CB12" s="322" t="s">
        <v>125</v>
      </c>
      <c r="CC12" s="321" t="s">
        <v>126</v>
      </c>
      <c r="CD12" s="321" t="s">
        <v>127</v>
      </c>
      <c r="CE12" s="321" t="s">
        <v>128</v>
      </c>
      <c r="CF12" s="727" t="s">
        <v>1274</v>
      </c>
      <c r="CG12" s="901"/>
      <c r="CH12" s="899"/>
      <c r="CI12" s="321" t="s">
        <v>125</v>
      </c>
      <c r="CJ12" s="321" t="s">
        <v>126</v>
      </c>
      <c r="CK12" s="321" t="s">
        <v>127</v>
      </c>
      <c r="CL12" s="321" t="s">
        <v>128</v>
      </c>
      <c r="CM12" s="904"/>
      <c r="CN12" s="321" t="s">
        <v>125</v>
      </c>
      <c r="CO12" s="321" t="s">
        <v>126</v>
      </c>
      <c r="CP12" s="321" t="s">
        <v>127</v>
      </c>
      <c r="CQ12" s="321" t="s">
        <v>128</v>
      </c>
      <c r="CR12" s="904"/>
      <c r="CS12" s="321" t="s">
        <v>125</v>
      </c>
      <c r="CT12" s="321" t="s">
        <v>126</v>
      </c>
      <c r="CU12" s="321" t="s">
        <v>127</v>
      </c>
      <c r="CV12" s="321" t="s">
        <v>128</v>
      </c>
      <c r="CW12" s="904"/>
    </row>
    <row r="13" spans="1:137" ht="15.75" customHeight="1" x14ac:dyDescent="0.2">
      <c r="A13" s="19" t="s">
        <v>183</v>
      </c>
      <c r="B13" s="135"/>
      <c r="C13" s="661">
        <f>INDEX('Schedule 1_Enrollment'!$D$11:$J$31,MATCH(C12,'Schedule 1_Enrollment'!$B$10:$B$28,0)+MATCH($A$8,'Schedule 1_Enrollment'!$C$11:$C$13,0)-1,MATCH(C10,'Schedule 1_Enrollment'!$D$10:$J$10,0))</f>
        <v>7503</v>
      </c>
      <c r="D13" s="661">
        <f>INDEX('Schedule 1_Enrollment'!$D$11:$J$31,MATCH(D12,'Schedule 1_Enrollment'!$B$10:$B$28,0)+MATCH($A$8,'Schedule 1_Enrollment'!$C$11:$C$13,0)-1,MATCH(C10,'Schedule 1_Enrollment'!$D$10:$J$10,0))</f>
        <v>5957</v>
      </c>
      <c r="E13" s="661">
        <f>INDEX('Schedule 1_Enrollment'!$D$11:$J$31,MATCH(E12,'Schedule 1_Enrollment'!$B$10:$B$28,0)+MATCH($A$8,'Schedule 1_Enrollment'!$C$11:$C$13,0)-1,MATCH(C10,'Schedule 1_Enrollment'!$D$10:$J$10,0))</f>
        <v>5356</v>
      </c>
      <c r="F13" s="661">
        <f>INDEX('Schedule 1_Enrollment'!$D$11:$J$31,MATCH(F12,'Schedule 1_Enrollment'!$B$10:$B$28,0)+MATCH($A$8,'Schedule 1_Enrollment'!$C$11:$C$13,0)-1,MATCH(C10,'Schedule 1_Enrollment'!$D$10:$J$10,0))</f>
        <v>0</v>
      </c>
      <c r="G13" s="664">
        <f>SUM(C13:F13)</f>
        <v>18816</v>
      </c>
      <c r="H13" s="663">
        <f>INDEX('Schedule 1_Enrollment'!$D$11:$J$31,MATCH(H12,'Schedule 1_Enrollment'!$B$10:$B$28,0)+MATCH($A$8,'Schedule 1_Enrollment'!$C$11:$C$13,0)-1,MATCH(C10,'Schedule 1_Enrollment'!$D$10:$J$10,0))</f>
        <v>7503</v>
      </c>
      <c r="I13" s="661">
        <f>INDEX('Schedule 1_Enrollment'!$D$11:$J$31,MATCH(I12,'Schedule 1_Enrollment'!$B$10:$B$28,0)+MATCH($A$8,'Schedule 1_Enrollment'!$C$11:$C$13,0)-1,MATCH(C10,'Schedule 1_Enrollment'!$D$10:$J$10,0))</f>
        <v>5957</v>
      </c>
      <c r="J13" s="661">
        <f>INDEX('Schedule 1_Enrollment'!$D$11:$J$31,MATCH(J12,'Schedule 1_Enrollment'!$B$10:$B$28,0)+MATCH($A$8,'Schedule 1_Enrollment'!$C$11:$C$13,0)-1,MATCH(C10,'Schedule 1_Enrollment'!$D$10:$J$10,0))</f>
        <v>5356</v>
      </c>
      <c r="K13" s="661">
        <f>INDEX('Schedule 1_Enrollment'!$D$11:$J$31,MATCH(K12,'Schedule 1_Enrollment'!$B$10:$B$28,0)+MATCH($A$8,'Schedule 1_Enrollment'!$C$11:$C$13,0)-1,MATCH(C10,'Schedule 1_Enrollment'!$D$10:$J$10,0))</f>
        <v>0</v>
      </c>
      <c r="L13" s="664">
        <f>SUM(H13:K13)</f>
        <v>18816</v>
      </c>
      <c r="M13" s="661">
        <f>L13</f>
        <v>18816</v>
      </c>
      <c r="N13" s="135"/>
      <c r="O13" s="661">
        <f>INDEX('Schedule 1_Enrollment'!$D$11:$J$31,MATCH(O12,'Schedule 1_Enrollment'!$B$10:$B$28,0)+MATCH($A$8,'Schedule 1_Enrollment'!$C$11:$C$13,0)-1,MATCH(O10,'Schedule 1_Enrollment'!$D$10:$J$10,0))</f>
        <v>8788</v>
      </c>
      <c r="P13" s="661">
        <f>INDEX('Schedule 1_Enrollment'!$D$11:$J$31,MATCH(P12,'Schedule 1_Enrollment'!$B$10:$B$28,0)+MATCH($A$8,'Schedule 1_Enrollment'!$C$11:$C$13,0)-1,MATCH(O10,'Schedule 1_Enrollment'!$D$10:$J$10,0))</f>
        <v>8138</v>
      </c>
      <c r="Q13" s="661">
        <f>INDEX('Schedule 1_Enrollment'!$D$11:$J$31,MATCH(Q12,'Schedule 1_Enrollment'!$B$10:$B$28,0)+MATCH($A$8,'Schedule 1_Enrollment'!$C$11:$C$13,0)-1,MATCH(O10,'Schedule 1_Enrollment'!$D$10:$J$10,0))</f>
        <v>7696</v>
      </c>
      <c r="R13" s="661">
        <f>INDEX('Schedule 1_Enrollment'!$D$11:$J$31,MATCH(R12,'Schedule 1_Enrollment'!$B$10:$B$28,0)+MATCH($A$8,'Schedule 1_Enrollment'!$C$11:$C$13,0)-1,MATCH(O10,'Schedule 1_Enrollment'!$D$10:$J$10,0))</f>
        <v>0</v>
      </c>
      <c r="S13" s="664">
        <f>SUM(O13:R13)</f>
        <v>24622</v>
      </c>
      <c r="T13" s="663">
        <f>INDEX('Schedule 1_Enrollment'!$D$11:$J$31,MATCH(T12,'Schedule 1_Enrollment'!$B$10:$B$28,0)+MATCH($A$8,'Schedule 1_Enrollment'!$C$11:$C$13,0)-1,MATCH(O10,'Schedule 1_Enrollment'!$D$10:$J$10,0))</f>
        <v>8788</v>
      </c>
      <c r="U13" s="661">
        <f>INDEX('Schedule 1_Enrollment'!$D$11:$J$31,MATCH(U12,'Schedule 1_Enrollment'!$B$10:$B$28,0)+MATCH($A$8,'Schedule 1_Enrollment'!$C$11:$C$13,0)-1,MATCH(O10,'Schedule 1_Enrollment'!$D$10:$J$10,0))</f>
        <v>8138</v>
      </c>
      <c r="V13" s="661">
        <f>INDEX('Schedule 1_Enrollment'!$D$11:$J$31,MATCH(V12,'Schedule 1_Enrollment'!$B$10:$B$28,0)+MATCH($A$8,'Schedule 1_Enrollment'!$C$11:$C$13,0)-1,MATCH(O10,'Schedule 1_Enrollment'!$D$10:$J$10,0))</f>
        <v>7696</v>
      </c>
      <c r="W13" s="661">
        <f>INDEX('Schedule 1_Enrollment'!$D$11:$J$31,MATCH(W12,'Schedule 1_Enrollment'!$B$10:$B$28,0)+MATCH($A$8,'Schedule 1_Enrollment'!$C$11:$C$13,0)-1,MATCH(O10,'Schedule 1_Enrollment'!$D$10:$J$10,0))</f>
        <v>0</v>
      </c>
      <c r="X13" s="664">
        <f>SUM(T13:W13)</f>
        <v>24622</v>
      </c>
      <c r="Y13" s="661">
        <f>X13</f>
        <v>24622</v>
      </c>
      <c r="Z13" s="135"/>
      <c r="AA13" s="661">
        <f>INDEX('Schedule 1_Enrollment'!$D$11:$J$31,MATCH(AA12,'Schedule 1_Enrollment'!$B$10:$B$28,0)+MATCH($A$8,'Schedule 1_Enrollment'!$C$11:$C$13,0)-1,MATCH(AA10,'Schedule 1_Enrollment'!$D$10:$J$10,0))</f>
        <v>1217</v>
      </c>
      <c r="AB13" s="661">
        <f>INDEX('Schedule 1_Enrollment'!$D$11:$J$31,MATCH(AB12,'Schedule 1_Enrollment'!$B$10:$B$28,0)+MATCH($A$8,'Schedule 1_Enrollment'!$C$11:$C$13,0)-1,MATCH(AA10,'Schedule 1_Enrollment'!$D$10:$J$10,0))</f>
        <v>1112</v>
      </c>
      <c r="AC13" s="661">
        <f>INDEX('Schedule 1_Enrollment'!$D$11:$J$31,MATCH(AC12,'Schedule 1_Enrollment'!$B$10:$B$28,0)+MATCH($A$8,'Schedule 1_Enrollment'!$C$11:$C$13,0)-1,MATCH(AA10,'Schedule 1_Enrollment'!$D$10:$J$10,0))</f>
        <v>1112</v>
      </c>
      <c r="AD13" s="661">
        <f>INDEX('Schedule 1_Enrollment'!$D$11:$J$31,MATCH(AD12,'Schedule 1_Enrollment'!$B$10:$B$28,0)+MATCH($A$8,'Schedule 1_Enrollment'!$C$11:$C$13,0)-1,MATCH(AA10,'Schedule 1_Enrollment'!$D$10:$J$10,0))</f>
        <v>0</v>
      </c>
      <c r="AE13" s="664">
        <f>SUM(AA13:AD13)</f>
        <v>3441</v>
      </c>
      <c r="AF13" s="663">
        <f>INDEX('Schedule 1_Enrollment'!$D$11:$J$31,MATCH(AF12,'Schedule 1_Enrollment'!$B$10:$B$28,0)+MATCH($A$8,'Schedule 1_Enrollment'!$C$11:$C$13,0)-1,MATCH(AA10,'Schedule 1_Enrollment'!$D$10:$J$10,0))</f>
        <v>1217</v>
      </c>
      <c r="AG13" s="661">
        <f>INDEX('Schedule 1_Enrollment'!$D$11:$J$31,MATCH(AG12,'Schedule 1_Enrollment'!$B$10:$B$28,0)+MATCH($A$8,'Schedule 1_Enrollment'!$C$11:$C$13,0)-1,MATCH(AA10,'Schedule 1_Enrollment'!$D$10:$J$10,0))</f>
        <v>1112</v>
      </c>
      <c r="AH13" s="661">
        <f>INDEX('Schedule 1_Enrollment'!$D$11:$J$31,MATCH(AH12,'Schedule 1_Enrollment'!$B$10:$B$28,0)+MATCH($A$8,'Schedule 1_Enrollment'!$C$11:$C$13,0)-1,MATCH(AA10,'Schedule 1_Enrollment'!$D$10:$J$10,0))</f>
        <v>1112</v>
      </c>
      <c r="AI13" s="661">
        <f>INDEX('Schedule 1_Enrollment'!$D$11:$J$31,MATCH(AI12,'Schedule 1_Enrollment'!$B$10:$B$28,0)+MATCH($A$8,'Schedule 1_Enrollment'!$C$11:$C$13,0)-1,MATCH(AA10,'Schedule 1_Enrollment'!$D$10:$J$10,0))</f>
        <v>0</v>
      </c>
      <c r="AJ13" s="664">
        <f>SUM(AF13:AI13)</f>
        <v>3441</v>
      </c>
      <c r="AK13" s="661">
        <f>AJ13</f>
        <v>3441</v>
      </c>
      <c r="AL13" s="135"/>
      <c r="AM13" s="661">
        <f>INDEX('Schedule 1_Enrollment'!$D$11:$J$31,MATCH(AM12,'Schedule 1_Enrollment'!$B$10:$B$28,0)+MATCH($A$8,'Schedule 1_Enrollment'!$C$11:$C$13,0)-1,MATCH(AM10,'Schedule 1_Enrollment'!$D$10:$J$10,0))</f>
        <v>27958</v>
      </c>
      <c r="AN13" s="661">
        <f>INDEX('Schedule 1_Enrollment'!$D$11:$J$31,MATCH(AN12,'Schedule 1_Enrollment'!$B$10:$B$28,0)+MATCH($A$8,'Schedule 1_Enrollment'!$C$11:$C$13,0)-1,MATCH(AM10,'Schedule 1_Enrollment'!$D$10:$J$10,0))</f>
        <v>28294</v>
      </c>
      <c r="AO13" s="661">
        <f>INDEX('Schedule 1_Enrollment'!$D$11:$J$31,MATCH(AO12,'Schedule 1_Enrollment'!$B$10:$B$28,0)+MATCH($A$8,'Schedule 1_Enrollment'!$C$11:$C$13,0)-1,MATCH(AM10,'Schedule 1_Enrollment'!$D$10:$J$10,0))</f>
        <v>28766</v>
      </c>
      <c r="AP13" s="661">
        <f>INDEX('Schedule 1_Enrollment'!$D$11:$J$31,MATCH(AP12,'Schedule 1_Enrollment'!$B$10:$B$28,0)+MATCH($A$8,'Schedule 1_Enrollment'!$C$11:$C$13,0)-1,MATCH(AM10,'Schedule 1_Enrollment'!$D$10:$J$10,0))</f>
        <v>0</v>
      </c>
      <c r="AQ13" s="664">
        <f>SUM(AM13:AP13)</f>
        <v>85018</v>
      </c>
      <c r="AR13" s="663">
        <f>INDEX('Schedule 1_Enrollment'!$D$11:$J$31,MATCH(AR12,'Schedule 1_Enrollment'!$B$10:$B$28,0)+MATCH($A$8,'Schedule 1_Enrollment'!$C$11:$C$13,0)-1,MATCH(AM10,'Schedule 1_Enrollment'!$D$10:$J$10,0))</f>
        <v>27958</v>
      </c>
      <c r="AS13" s="661">
        <f>INDEX('Schedule 1_Enrollment'!$D$11:$J$31,MATCH(AS12,'Schedule 1_Enrollment'!$B$10:$B$28,0)+MATCH($A$8,'Schedule 1_Enrollment'!$C$11:$C$13,0)-1,MATCH(AM10,'Schedule 1_Enrollment'!$D$10:$J$10,0))</f>
        <v>28294</v>
      </c>
      <c r="AT13" s="661">
        <f>INDEX('Schedule 1_Enrollment'!$D$11:$J$31,MATCH(AT12,'Schedule 1_Enrollment'!$B$10:$B$28,0)+MATCH($A$8,'Schedule 1_Enrollment'!$C$11:$C$13,0)-1,MATCH(AM10,'Schedule 1_Enrollment'!$D$10:$J$10,0))</f>
        <v>28766</v>
      </c>
      <c r="AU13" s="661">
        <f>INDEX('Schedule 1_Enrollment'!$D$11:$J$31,MATCH(AU12,'Schedule 1_Enrollment'!$B$10:$B$28,0)+MATCH($A$8,'Schedule 1_Enrollment'!$C$11:$C$13,0)-1,MATCH(AM10,'Schedule 1_Enrollment'!$D$10:$J$10,0))</f>
        <v>0</v>
      </c>
      <c r="AV13" s="664">
        <f>SUM(AR13:AU13)</f>
        <v>85018</v>
      </c>
      <c r="AW13" s="661">
        <f>AV13</f>
        <v>85018</v>
      </c>
      <c r="AX13" s="135"/>
      <c r="AY13" s="661">
        <f>INDEX('Schedule 1_Enrollment'!$D$11:$J$31,MATCH(AY12,'Schedule 1_Enrollment'!$B$10:$B$28,0)+MATCH($A$8,'Schedule 1_Enrollment'!$C$11:$C$13,0)-1,MATCH(AY10,'Schedule 1_Enrollment'!$D$10:$J$10,0))</f>
        <v>537</v>
      </c>
      <c r="AZ13" s="661">
        <f>INDEX('Schedule 1_Enrollment'!$D$11:$J$31,MATCH(AZ12,'Schedule 1_Enrollment'!$B$10:$B$28,0)+MATCH($A$8,'Schedule 1_Enrollment'!$C$11:$C$13,0)-1,MATCH(AY10,'Schedule 1_Enrollment'!$D$10:$J$10,0))</f>
        <v>559</v>
      </c>
      <c r="BA13" s="661">
        <f>INDEX('Schedule 1_Enrollment'!$D$11:$J$31,MATCH(BA12,'Schedule 1_Enrollment'!$B$10:$B$28,0)+MATCH($A$8,'Schedule 1_Enrollment'!$C$11:$C$13,0)-1,MATCH(AY10,'Schedule 1_Enrollment'!$D$10:$J$10,0))</f>
        <v>565</v>
      </c>
      <c r="BB13" s="661">
        <f>INDEX('Schedule 1_Enrollment'!$D$11:$J$31,MATCH(BB12,'Schedule 1_Enrollment'!$B$10:$B$28,0)+MATCH($A$8,'Schedule 1_Enrollment'!$C$11:$C$13,0)-1,MATCH(AY10,'Schedule 1_Enrollment'!$D$10:$J$10,0))</f>
        <v>0</v>
      </c>
      <c r="BC13" s="664">
        <f>SUM(AY13:BB13)</f>
        <v>1661</v>
      </c>
      <c r="BD13" s="663">
        <f>INDEX('Schedule 1_Enrollment'!$D$11:$J$31,MATCH(BD12,'Schedule 1_Enrollment'!$B$10:$B$28,0)+MATCH($A$8,'Schedule 1_Enrollment'!$C$11:$C$13,0)-1,MATCH(AY10,'Schedule 1_Enrollment'!$D$10:$J$10,0))</f>
        <v>537</v>
      </c>
      <c r="BE13" s="661">
        <f>INDEX('Schedule 1_Enrollment'!$D$11:$J$31,MATCH(BE12,'Schedule 1_Enrollment'!$B$10:$B$28,0)+MATCH($A$8,'Schedule 1_Enrollment'!$C$11:$C$13,0)-1,MATCH(AY10,'Schedule 1_Enrollment'!$D$10:$J$10,0))</f>
        <v>559</v>
      </c>
      <c r="BF13" s="661">
        <f>INDEX('Schedule 1_Enrollment'!$D$11:$J$31,MATCH(BF12,'Schedule 1_Enrollment'!$B$10:$B$28,0)+MATCH($A$8,'Schedule 1_Enrollment'!$C$11:$C$13,0)-1,MATCH(AY10,'Schedule 1_Enrollment'!$D$10:$J$10,0))</f>
        <v>565</v>
      </c>
      <c r="BG13" s="661">
        <f>INDEX('Schedule 1_Enrollment'!$D$11:$J$31,MATCH(BG12,'Schedule 1_Enrollment'!$B$10:$B$28,0)+MATCH($A$8,'Schedule 1_Enrollment'!$C$11:$C$13,0)-1,MATCH(AY10,'Schedule 1_Enrollment'!$D$10:$J$10,0))</f>
        <v>0</v>
      </c>
      <c r="BH13" s="664">
        <f>SUM(BD13:BG13)</f>
        <v>1661</v>
      </c>
      <c r="BI13" s="661">
        <f>BH13</f>
        <v>1661</v>
      </c>
      <c r="BJ13" s="135"/>
      <c r="BK13" s="661">
        <f>INDEX('Schedule 1_Enrollment'!$D$11:$J$31,MATCH(BK12,'Schedule 1_Enrollment'!$B$10:$B$28,0)+MATCH($A$8,'Schedule 1_Enrollment'!$C$11:$C$13,0)-1,MATCH(BK10,'Schedule 1_Enrollment'!$D$10:$J$10,0))</f>
        <v>0</v>
      </c>
      <c r="BL13" s="661">
        <f>INDEX('Schedule 1_Enrollment'!$D$11:$J$31,MATCH(BL12,'Schedule 1_Enrollment'!$B$10:$B$28,0)+MATCH($A$8,'Schedule 1_Enrollment'!$C$11:$C$13,0)-1,MATCH(BK10,'Schedule 1_Enrollment'!$D$10:$J$10,0))</f>
        <v>0</v>
      </c>
      <c r="BM13" s="661">
        <f>INDEX('Schedule 1_Enrollment'!$D$11:$J$31,MATCH(BM12,'Schedule 1_Enrollment'!$B$10:$B$28,0)+MATCH($A$8,'Schedule 1_Enrollment'!$C$11:$C$13,0)-1,MATCH(BK10,'Schedule 1_Enrollment'!$D$10:$J$10,0))</f>
        <v>0</v>
      </c>
      <c r="BN13" s="661">
        <f>INDEX('Schedule 1_Enrollment'!$D$11:$J$31,MATCH(BN12,'Schedule 1_Enrollment'!$B$10:$B$28,0)+MATCH($A$8,'Schedule 1_Enrollment'!$C$11:$C$13,0)-1,MATCH(BK10,'Schedule 1_Enrollment'!$D$10:$J$10,0))</f>
        <v>0</v>
      </c>
      <c r="BO13" s="664">
        <f>SUM(BK13:BN13)</f>
        <v>0</v>
      </c>
      <c r="BP13" s="663">
        <f>INDEX('Schedule 1_Enrollment'!$D$11:$J$31,MATCH(BP12,'Schedule 1_Enrollment'!$B$10:$B$28,0)+MATCH($A$8,'Schedule 1_Enrollment'!$C$11:$C$13,0)-1,MATCH(BK10,'Schedule 1_Enrollment'!$D$10:$J$10,0))</f>
        <v>0</v>
      </c>
      <c r="BQ13" s="661">
        <f>INDEX('Schedule 1_Enrollment'!$D$11:$J$31,MATCH(BQ12,'Schedule 1_Enrollment'!$B$10:$B$28,0)+MATCH($A$8,'Schedule 1_Enrollment'!$C$11:$C$13,0)-1,MATCH(BK10,'Schedule 1_Enrollment'!$D$10:$J$10,0))</f>
        <v>0</v>
      </c>
      <c r="BR13" s="661">
        <f>INDEX('Schedule 1_Enrollment'!$D$11:$J$31,MATCH(BR12,'Schedule 1_Enrollment'!$B$10:$B$28,0)+MATCH($A$8,'Schedule 1_Enrollment'!$C$11:$C$13,0)-1,MATCH(BK10,'Schedule 1_Enrollment'!$D$10:$J$10,0))</f>
        <v>0</v>
      </c>
      <c r="BS13" s="661">
        <f>INDEX('Schedule 1_Enrollment'!$D$11:$J$31,MATCH(BS12,'Schedule 1_Enrollment'!$B$10:$B$28,0)+MATCH($A$8,'Schedule 1_Enrollment'!$C$11:$C$13,0)-1,MATCH(BK10,'Schedule 1_Enrollment'!$D$10:$J$10,0))</f>
        <v>0</v>
      </c>
      <c r="BT13" s="664">
        <f>SUM(BP13:BS13)</f>
        <v>0</v>
      </c>
      <c r="BU13" s="661">
        <f>BT13</f>
        <v>0</v>
      </c>
      <c r="BV13" s="135"/>
      <c r="BW13" s="661">
        <f>INDEX('Schedule 1_Enrollment'!$D$11:$J$31,MATCH(BW12,'Schedule 1_Enrollment'!$B$10:$B$28,0)+MATCH($A$8,'Schedule 1_Enrollment'!$C$11:$C$13,0)-1,MATCH(BW10,'Schedule 1_Enrollment'!$D$10:$J$10,0))</f>
        <v>495</v>
      </c>
      <c r="BX13" s="661">
        <f>INDEX('Schedule 1_Enrollment'!$D$11:$J$31,MATCH(BX12,'Schedule 1_Enrollment'!$B$10:$B$28,0)+MATCH($A$8,'Schedule 1_Enrollment'!$C$11:$C$13,0)-1,MATCH(BW10,'Schedule 1_Enrollment'!$D$10:$J$10,0))</f>
        <v>471</v>
      </c>
      <c r="BY13" s="661">
        <f>INDEX('Schedule 1_Enrollment'!$D$11:$J$31,MATCH(BY12,'Schedule 1_Enrollment'!$B$10:$B$28,0)+MATCH($A$8,'Schedule 1_Enrollment'!$C$11:$C$13,0)-1,MATCH(BW10,'Schedule 1_Enrollment'!$D$10:$J$10,0))</f>
        <v>459</v>
      </c>
      <c r="BZ13" s="661">
        <f>INDEX('Schedule 1_Enrollment'!$D$11:$J$31,MATCH(BZ12,'Schedule 1_Enrollment'!$B$10:$B$28,0)+MATCH($A$8,'Schedule 1_Enrollment'!$C$11:$C$13,0)-1,MATCH(BW10,'Schedule 1_Enrollment'!$D$10:$J$10,0))</f>
        <v>0</v>
      </c>
      <c r="CA13" s="664">
        <f>SUM(BW13:BZ13)</f>
        <v>1425</v>
      </c>
      <c r="CB13" s="663">
        <f>INDEX('Schedule 1_Enrollment'!$D$11:$J$31,MATCH(CB12,'Schedule 1_Enrollment'!$B$10:$B$28,0)+MATCH($A$8,'Schedule 1_Enrollment'!$C$11:$C$13,0)-1,MATCH(BW10,'Schedule 1_Enrollment'!$D$10:$J$10,0))</f>
        <v>495</v>
      </c>
      <c r="CC13" s="661">
        <f>INDEX('Schedule 1_Enrollment'!$D$11:$J$31,MATCH(CC12,'Schedule 1_Enrollment'!$B$10:$B$28,0)+MATCH($A$8,'Schedule 1_Enrollment'!$C$11:$C$13,0)-1,MATCH(BW10,'Schedule 1_Enrollment'!$D$10:$J$10,0))</f>
        <v>471</v>
      </c>
      <c r="CD13" s="661">
        <f>INDEX('Schedule 1_Enrollment'!$D$11:$J$31,MATCH(CD12,'Schedule 1_Enrollment'!$B$10:$B$28,0)+MATCH($A$8,'Schedule 1_Enrollment'!$C$11:$C$13,0)-1,MATCH(BW10,'Schedule 1_Enrollment'!$D$10:$J$10,0))</f>
        <v>459</v>
      </c>
      <c r="CE13" s="661">
        <f>INDEX('Schedule 1_Enrollment'!$D$11:$J$31,MATCH(CE12,'Schedule 1_Enrollment'!$B$10:$B$28,0)+MATCH($A$8,'Schedule 1_Enrollment'!$C$11:$C$13,0)-1,MATCH(BW10,'Schedule 1_Enrollment'!$D$10:$J$10,0))</f>
        <v>0</v>
      </c>
      <c r="CF13" s="664">
        <f>SUM(CB13:CE13)</f>
        <v>1425</v>
      </c>
      <c r="CG13" s="661">
        <f>CF13</f>
        <v>1425</v>
      </c>
      <c r="CH13" s="135"/>
      <c r="CI13" s="661">
        <f>+C13+O13+AA13+AM13+AY13+BK13+BW13</f>
        <v>46498</v>
      </c>
      <c r="CJ13" s="661">
        <f t="shared" ref="CJ13:CL13" si="0">+D13+P13+AB13+AN13+AZ13+BL13+BX13</f>
        <v>44531</v>
      </c>
      <c r="CK13" s="661">
        <f t="shared" si="0"/>
        <v>43954</v>
      </c>
      <c r="CL13" s="661">
        <f t="shared" si="0"/>
        <v>0</v>
      </c>
      <c r="CM13" s="662">
        <f>SUM(CI13:CL13)</f>
        <v>134983</v>
      </c>
      <c r="CN13" s="661">
        <f>+H13+T13+AF13+AR13+BD13+BP13+CB13</f>
        <v>46498</v>
      </c>
      <c r="CO13" s="661">
        <f t="shared" ref="CO13:CQ13" si="1">+I13+U13+AG13+AS13+BE13+BQ13+CC13</f>
        <v>44531</v>
      </c>
      <c r="CP13" s="661">
        <f t="shared" si="1"/>
        <v>43954</v>
      </c>
      <c r="CQ13" s="661">
        <f t="shared" si="1"/>
        <v>0</v>
      </c>
      <c r="CR13" s="662">
        <f>SUM(CN13:CQ13)</f>
        <v>134983</v>
      </c>
      <c r="CS13" s="661">
        <f>CI13</f>
        <v>46498</v>
      </c>
      <c r="CT13" s="661">
        <f t="shared" ref="CT13:CV13" si="2">CJ13</f>
        <v>44531</v>
      </c>
      <c r="CU13" s="661">
        <f t="shared" si="2"/>
        <v>43954</v>
      </c>
      <c r="CV13" s="661">
        <f t="shared" si="2"/>
        <v>0</v>
      </c>
      <c r="CW13" s="662">
        <f>SUM(CS13:CV13)</f>
        <v>134983</v>
      </c>
    </row>
    <row r="14" spans="1:137" ht="15.75" customHeight="1" x14ac:dyDescent="0.2">
      <c r="A14" s="19" t="s">
        <v>71</v>
      </c>
      <c r="B14" s="192"/>
      <c r="C14" s="96"/>
      <c r="D14" s="96"/>
      <c r="E14" s="96"/>
      <c r="F14" s="96"/>
      <c r="G14" s="386"/>
      <c r="H14" s="387"/>
      <c r="I14" s="96"/>
      <c r="J14" s="96"/>
      <c r="K14" s="96"/>
      <c r="L14" s="96"/>
      <c r="M14" s="387"/>
      <c r="N14" s="192"/>
      <c r="O14" s="96"/>
      <c r="P14" s="96"/>
      <c r="Q14" s="96"/>
      <c r="R14" s="96"/>
      <c r="S14" s="386"/>
      <c r="T14" s="387"/>
      <c r="U14" s="96"/>
      <c r="V14" s="96"/>
      <c r="W14" s="96"/>
      <c r="X14" s="96"/>
      <c r="Y14" s="387"/>
      <c r="Z14" s="192"/>
      <c r="AA14" s="96"/>
      <c r="AB14" s="96"/>
      <c r="AC14" s="96"/>
      <c r="AD14" s="96"/>
      <c r="AE14" s="386"/>
      <c r="AF14" s="387"/>
      <c r="AG14" s="96"/>
      <c r="AH14" s="96"/>
      <c r="AI14" s="96"/>
      <c r="AJ14" s="96"/>
      <c r="AK14" s="387"/>
      <c r="AL14" s="192"/>
      <c r="AM14" s="96"/>
      <c r="AN14" s="96"/>
      <c r="AO14" s="96"/>
      <c r="AP14" s="96"/>
      <c r="AQ14" s="386"/>
      <c r="AR14" s="387"/>
      <c r="AS14" s="96"/>
      <c r="AT14" s="96"/>
      <c r="AU14" s="96"/>
      <c r="AV14" s="96"/>
      <c r="AW14" s="387"/>
      <c r="AX14" s="192"/>
      <c r="AY14" s="96"/>
      <c r="AZ14" s="96"/>
      <c r="BA14" s="96"/>
      <c r="BB14" s="96"/>
      <c r="BC14" s="386"/>
      <c r="BD14" s="387"/>
      <c r="BE14" s="96"/>
      <c r="BF14" s="96"/>
      <c r="BG14" s="96"/>
      <c r="BH14" s="96"/>
      <c r="BI14" s="387"/>
      <c r="BJ14" s="192"/>
      <c r="BK14" s="96"/>
      <c r="BL14" s="96"/>
      <c r="BM14" s="96"/>
      <c r="BN14" s="96"/>
      <c r="BO14" s="386"/>
      <c r="BP14" s="387"/>
      <c r="BQ14" s="96"/>
      <c r="BR14" s="96"/>
      <c r="BS14" s="96"/>
      <c r="BT14" s="96"/>
      <c r="BU14" s="387"/>
      <c r="BV14" s="192"/>
      <c r="BW14" s="96"/>
      <c r="BX14" s="96"/>
      <c r="BY14" s="96"/>
      <c r="BZ14" s="96"/>
      <c r="CA14" s="386"/>
      <c r="CB14" s="387"/>
      <c r="CC14" s="96"/>
      <c r="CD14" s="96"/>
      <c r="CE14" s="96"/>
      <c r="CF14" s="96"/>
      <c r="CG14" s="387"/>
      <c r="CH14" s="192"/>
      <c r="CI14" s="198"/>
      <c r="CJ14" s="198"/>
      <c r="CK14" s="198"/>
      <c r="CL14" s="198"/>
      <c r="CM14" s="192"/>
      <c r="CN14" s="198"/>
      <c r="CO14" s="198"/>
      <c r="CP14" s="198"/>
      <c r="CQ14" s="198"/>
      <c r="CR14" s="192"/>
      <c r="CS14" s="198"/>
      <c r="CT14" s="198"/>
      <c r="CU14" s="198"/>
      <c r="CV14" s="198"/>
      <c r="CW14" s="192"/>
    </row>
    <row r="15" spans="1:137" ht="15.75" customHeight="1" x14ac:dyDescent="0.2">
      <c r="A15" s="130" t="s">
        <v>195</v>
      </c>
      <c r="B15" s="225">
        <v>1</v>
      </c>
      <c r="C15" s="229">
        <v>2401851.7026544739</v>
      </c>
      <c r="D15" s="229">
        <v>1964747.9448403323</v>
      </c>
      <c r="E15" s="229">
        <v>1830604.3613037795</v>
      </c>
      <c r="F15" s="229">
        <v>0</v>
      </c>
      <c r="G15" s="420">
        <f t="shared" ref="G15:G22" si="3">SUM(C15:F15)</f>
        <v>6197204.0087985853</v>
      </c>
      <c r="H15" s="421">
        <v>0</v>
      </c>
      <c r="I15" s="229">
        <v>0</v>
      </c>
      <c r="J15" s="229">
        <v>0</v>
      </c>
      <c r="K15" s="229">
        <v>0</v>
      </c>
      <c r="L15" s="422">
        <f t="shared" ref="L15:L22" si="4">SUM(H15:K15)</f>
        <v>0</v>
      </c>
      <c r="M15" s="423">
        <f t="shared" ref="M15:M22" si="5">SUM(G15,L15)</f>
        <v>6197204.0087985853</v>
      </c>
      <c r="N15" s="225">
        <v>1</v>
      </c>
      <c r="O15" s="229">
        <v>6706025.3815956758</v>
      </c>
      <c r="P15" s="229">
        <v>6197165.3301799102</v>
      </c>
      <c r="Q15" s="229">
        <v>5887315.0308652045</v>
      </c>
      <c r="R15" s="229">
        <v>0</v>
      </c>
      <c r="S15" s="420">
        <f t="shared" ref="S15:S22" si="6">SUM(O15:R15)</f>
        <v>18790505.74264079</v>
      </c>
      <c r="T15" s="421">
        <v>0</v>
      </c>
      <c r="U15" s="229">
        <v>0</v>
      </c>
      <c r="V15" s="229">
        <v>0</v>
      </c>
      <c r="W15" s="229">
        <v>0</v>
      </c>
      <c r="X15" s="422">
        <f t="shared" ref="X15:X22" si="7">SUM(T15:W15)</f>
        <v>0</v>
      </c>
      <c r="Y15" s="423">
        <f t="shared" ref="Y15:Y22" si="8">SUM(S15,X15)</f>
        <v>18790505.74264079</v>
      </c>
      <c r="Z15" s="225">
        <v>1</v>
      </c>
      <c r="AA15" s="229">
        <v>1570158.2822183901</v>
      </c>
      <c r="AB15" s="229">
        <v>1432703.4180917258</v>
      </c>
      <c r="AC15" s="229">
        <v>1436675.3415206622</v>
      </c>
      <c r="AD15" s="229">
        <v>0</v>
      </c>
      <c r="AE15" s="420">
        <f t="shared" ref="AE15:AE22" si="9">SUM(AA15:AD15)</f>
        <v>4439537.0418307781</v>
      </c>
      <c r="AF15" s="421">
        <v>0</v>
      </c>
      <c r="AG15" s="229">
        <v>0</v>
      </c>
      <c r="AH15" s="229">
        <v>0</v>
      </c>
      <c r="AI15" s="229">
        <v>0</v>
      </c>
      <c r="AJ15" s="422">
        <f t="shared" ref="AJ15:AJ22" si="10">SUM(AF15:AI15)</f>
        <v>0</v>
      </c>
      <c r="AK15" s="423">
        <f t="shared" ref="AK15:AK22" si="11">SUM(AE15,AJ15)</f>
        <v>4439537.0418307781</v>
      </c>
      <c r="AL15" s="225">
        <v>1</v>
      </c>
      <c r="AM15" s="229">
        <v>77597585.835363105</v>
      </c>
      <c r="AN15" s="229">
        <v>78278280.251521662</v>
      </c>
      <c r="AO15" s="229">
        <v>79957780.8856861</v>
      </c>
      <c r="AP15" s="229">
        <v>0</v>
      </c>
      <c r="AQ15" s="420">
        <f t="shared" ref="AQ15:AQ22" si="12">SUM(AM15:AP15)</f>
        <v>235833646.97257087</v>
      </c>
      <c r="AR15" s="421">
        <v>0</v>
      </c>
      <c r="AS15" s="229">
        <v>0</v>
      </c>
      <c r="AT15" s="229">
        <v>0</v>
      </c>
      <c r="AU15" s="229">
        <v>0</v>
      </c>
      <c r="AV15" s="422">
        <f t="shared" ref="AV15:AV22" si="13">SUM(AR15:AU15)</f>
        <v>0</v>
      </c>
      <c r="AW15" s="423">
        <f t="shared" ref="AW15:AW22" si="14">SUM(AQ15,AV15)</f>
        <v>235833646.97257087</v>
      </c>
      <c r="AX15" s="225">
        <v>1</v>
      </c>
      <c r="AY15" s="229">
        <v>4422962.8627480278</v>
      </c>
      <c r="AZ15" s="229">
        <v>4613159.0301407119</v>
      </c>
      <c r="BA15" s="229">
        <v>4671044.8202167423</v>
      </c>
      <c r="BB15" s="229">
        <v>0</v>
      </c>
      <c r="BC15" s="420">
        <f t="shared" ref="BC15:BC22" si="15">SUM(AY15:BB15)</f>
        <v>13707166.713105481</v>
      </c>
      <c r="BD15" s="421">
        <v>0</v>
      </c>
      <c r="BE15" s="229">
        <v>0</v>
      </c>
      <c r="BF15" s="229">
        <v>0</v>
      </c>
      <c r="BG15" s="229">
        <v>0</v>
      </c>
      <c r="BH15" s="422">
        <f t="shared" ref="BH15:BH22" si="16">SUM(BD15:BG15)</f>
        <v>0</v>
      </c>
      <c r="BI15" s="423">
        <f t="shared" ref="BI15:BI22" si="17">SUM(BC15,BH15)</f>
        <v>13707166.713105481</v>
      </c>
      <c r="BJ15" s="225">
        <v>1</v>
      </c>
      <c r="BK15" s="229">
        <v>0</v>
      </c>
      <c r="BL15" s="229">
        <v>0</v>
      </c>
      <c r="BM15" s="229">
        <v>0</v>
      </c>
      <c r="BN15" s="229">
        <v>0</v>
      </c>
      <c r="BO15" s="420">
        <f t="shared" ref="BO15:BO22" si="18">SUM(BK15:BN15)</f>
        <v>0</v>
      </c>
      <c r="BP15" s="421">
        <v>0</v>
      </c>
      <c r="BQ15" s="229">
        <v>0</v>
      </c>
      <c r="BR15" s="229">
        <v>0</v>
      </c>
      <c r="BS15" s="229">
        <v>0</v>
      </c>
      <c r="BT15" s="422">
        <f t="shared" ref="BT15:BT22" si="19">SUM(BP15:BS15)</f>
        <v>0</v>
      </c>
      <c r="BU15" s="423">
        <f t="shared" ref="BU15:BU22" si="20">SUM(BO15,BT15)</f>
        <v>0</v>
      </c>
      <c r="BV15" s="225">
        <v>1</v>
      </c>
      <c r="BW15" s="229">
        <v>5907351.587661501</v>
      </c>
      <c r="BX15" s="229">
        <v>5564632.8792126393</v>
      </c>
      <c r="BY15" s="229">
        <v>5405202.0762539357</v>
      </c>
      <c r="BZ15" s="229">
        <v>0</v>
      </c>
      <c r="CA15" s="420">
        <f t="shared" ref="CA15:CA22" si="21">SUM(BW15:BZ15)</f>
        <v>16877186.543128077</v>
      </c>
      <c r="CB15" s="421">
        <v>0</v>
      </c>
      <c r="CC15" s="229">
        <v>0</v>
      </c>
      <c r="CD15" s="229">
        <v>0</v>
      </c>
      <c r="CE15" s="229">
        <v>0</v>
      </c>
      <c r="CF15" s="422">
        <f t="shared" ref="CF15:CF22" si="22">SUM(CB15:CE15)</f>
        <v>0</v>
      </c>
      <c r="CG15" s="423">
        <f t="shared" ref="CG15:CG22" si="23">SUM(CA15,CF15)</f>
        <v>16877186.543128077</v>
      </c>
      <c r="CH15" s="225">
        <v>1</v>
      </c>
      <c r="CI15" s="422">
        <f>+C15+O15+AA15+AM15+AY15+BK15+BW15</f>
        <v>98605935.65224117</v>
      </c>
      <c r="CJ15" s="422">
        <f t="shared" ref="CJ15:CJ22" si="24">+D15+P15+AB15+AN15+AZ15+BL15+BX15</f>
        <v>98050688.853986979</v>
      </c>
      <c r="CK15" s="422">
        <f t="shared" ref="CK15:CK22" si="25">+E15+Q15+AC15+AO15+BA15+BM15+BY15</f>
        <v>99188622.515846431</v>
      </c>
      <c r="CL15" s="422">
        <f t="shared" ref="CL15:CL22" si="26">+F15+R15+AD15+AP15+BB15+BN15+BZ15</f>
        <v>0</v>
      </c>
      <c r="CM15" s="424">
        <f>SUM(CI15:CL15)</f>
        <v>295845247.02207458</v>
      </c>
      <c r="CN15" s="422">
        <f>+H15+T15+AF15+AR15+BD15+BP15+CB15</f>
        <v>0</v>
      </c>
      <c r="CO15" s="422">
        <f t="shared" ref="CO15:CO22" si="27">+I15+U15+AG15+AS15+BE15+BQ15+CC15</f>
        <v>0</v>
      </c>
      <c r="CP15" s="422">
        <f t="shared" ref="CP15:CP22" si="28">+J15+V15+AH15+AT15+BF15+BR15+CD15</f>
        <v>0</v>
      </c>
      <c r="CQ15" s="422">
        <f t="shared" ref="CQ15:CQ22" si="29">+K15+W15+AI15+AU15+BG15+BS15+CE15</f>
        <v>0</v>
      </c>
      <c r="CR15" s="424">
        <f>SUM(CN15:CQ15)</f>
        <v>0</v>
      </c>
      <c r="CS15" s="422">
        <f>CI15+CN15</f>
        <v>98605935.65224117</v>
      </c>
      <c r="CT15" s="422">
        <f t="shared" ref="CT15:CT22" si="30">CJ15+CO15</f>
        <v>98050688.853986979</v>
      </c>
      <c r="CU15" s="422">
        <f t="shared" ref="CU15:CU22" si="31">CK15+CP15</f>
        <v>99188622.515846431</v>
      </c>
      <c r="CV15" s="422">
        <f t="shared" ref="CV15:CV22" si="32">CL15+CQ15</f>
        <v>0</v>
      </c>
      <c r="CW15" s="424">
        <f>SUM(CS15:CV15)</f>
        <v>295845247.02207458</v>
      </c>
      <c r="CX15" s="327"/>
      <c r="CY15" s="327"/>
      <c r="CZ15" s="327"/>
      <c r="DA15" s="327"/>
      <c r="DB15" s="327"/>
    </row>
    <row r="16" spans="1:137" ht="15.75" customHeight="1" x14ac:dyDescent="0.2">
      <c r="A16" s="85" t="s">
        <v>216</v>
      </c>
      <c r="B16" s="225"/>
      <c r="C16" s="229">
        <v>0</v>
      </c>
      <c r="D16" s="229">
        <v>0</v>
      </c>
      <c r="E16" s="229">
        <v>0</v>
      </c>
      <c r="F16" s="229">
        <v>0</v>
      </c>
      <c r="G16" s="420">
        <f t="shared" si="3"/>
        <v>0</v>
      </c>
      <c r="H16" s="425">
        <v>9247545.7988592926</v>
      </c>
      <c r="I16" s="227">
        <v>6934584.2320123371</v>
      </c>
      <c r="J16" s="227">
        <v>6366879.2737010093</v>
      </c>
      <c r="K16" s="227">
        <v>0</v>
      </c>
      <c r="L16" s="422">
        <f t="shared" si="4"/>
        <v>22549009.304572638</v>
      </c>
      <c r="M16" s="423">
        <f t="shared" si="5"/>
        <v>22549009.304572638</v>
      </c>
      <c r="N16" s="225"/>
      <c r="O16" s="229">
        <v>0</v>
      </c>
      <c r="P16" s="229">
        <v>0</v>
      </c>
      <c r="Q16" s="229">
        <v>0</v>
      </c>
      <c r="R16" s="229">
        <v>0</v>
      </c>
      <c r="S16" s="420">
        <f t="shared" si="6"/>
        <v>0</v>
      </c>
      <c r="T16" s="425">
        <v>9949560.0921672042</v>
      </c>
      <c r="U16" s="227">
        <v>9104931.6769946571</v>
      </c>
      <c r="V16" s="227">
        <v>8498815.6029243376</v>
      </c>
      <c r="W16" s="227">
        <v>0</v>
      </c>
      <c r="X16" s="422">
        <f t="shared" si="7"/>
        <v>27553307.372086197</v>
      </c>
      <c r="Y16" s="423">
        <f t="shared" si="8"/>
        <v>27553307.372086197</v>
      </c>
      <c r="Z16" s="225"/>
      <c r="AA16" s="229">
        <v>0</v>
      </c>
      <c r="AB16" s="229">
        <v>0</v>
      </c>
      <c r="AC16" s="229">
        <v>0</v>
      </c>
      <c r="AD16" s="229">
        <v>0</v>
      </c>
      <c r="AE16" s="420">
        <f t="shared" si="9"/>
        <v>0</v>
      </c>
      <c r="AF16" s="425">
        <v>1878497.7139031007</v>
      </c>
      <c r="AG16" s="227">
        <v>1681068.1369966038</v>
      </c>
      <c r="AH16" s="227">
        <v>1699274.1302114644</v>
      </c>
      <c r="AI16" s="227">
        <v>0</v>
      </c>
      <c r="AJ16" s="422">
        <f t="shared" si="10"/>
        <v>5258839.9811111689</v>
      </c>
      <c r="AK16" s="423">
        <f t="shared" si="11"/>
        <v>5258839.9811111689</v>
      </c>
      <c r="AL16" s="225"/>
      <c r="AM16" s="229">
        <v>0</v>
      </c>
      <c r="AN16" s="229">
        <v>0</v>
      </c>
      <c r="AO16" s="229">
        <v>0</v>
      </c>
      <c r="AP16" s="229">
        <v>0</v>
      </c>
      <c r="AQ16" s="420">
        <f t="shared" si="12"/>
        <v>0</v>
      </c>
      <c r="AR16" s="425">
        <v>52368753.473243408</v>
      </c>
      <c r="AS16" s="227">
        <v>51800571.746564314</v>
      </c>
      <c r="AT16" s="227">
        <v>51799624.51219748</v>
      </c>
      <c r="AU16" s="227">
        <v>0</v>
      </c>
      <c r="AV16" s="422">
        <f t="shared" si="13"/>
        <v>155968949.73200518</v>
      </c>
      <c r="AW16" s="423">
        <f t="shared" si="14"/>
        <v>155968949.73200518</v>
      </c>
      <c r="AX16" s="225"/>
      <c r="AY16" s="229">
        <v>0</v>
      </c>
      <c r="AZ16" s="229">
        <v>0</v>
      </c>
      <c r="BA16" s="229">
        <v>0</v>
      </c>
      <c r="BB16" s="229">
        <v>0</v>
      </c>
      <c r="BC16" s="420">
        <f t="shared" si="15"/>
        <v>0</v>
      </c>
      <c r="BD16" s="425">
        <v>1627495.3265643497</v>
      </c>
      <c r="BE16" s="227">
        <v>1695597.3848502282</v>
      </c>
      <c r="BF16" s="227">
        <v>1739301.5747342133</v>
      </c>
      <c r="BG16" s="227">
        <v>0</v>
      </c>
      <c r="BH16" s="422">
        <f t="shared" si="16"/>
        <v>5062394.2861487912</v>
      </c>
      <c r="BI16" s="423">
        <f t="shared" si="17"/>
        <v>5062394.2861487912</v>
      </c>
      <c r="BJ16" s="225"/>
      <c r="BK16" s="229">
        <v>0</v>
      </c>
      <c r="BL16" s="229">
        <v>0</v>
      </c>
      <c r="BM16" s="229">
        <v>0</v>
      </c>
      <c r="BN16" s="229">
        <v>0</v>
      </c>
      <c r="BO16" s="420">
        <f t="shared" si="18"/>
        <v>0</v>
      </c>
      <c r="BP16" s="425">
        <v>0</v>
      </c>
      <c r="BQ16" s="227">
        <v>0</v>
      </c>
      <c r="BR16" s="227">
        <v>0</v>
      </c>
      <c r="BS16" s="227">
        <v>0</v>
      </c>
      <c r="BT16" s="422">
        <f t="shared" si="19"/>
        <v>0</v>
      </c>
      <c r="BU16" s="423">
        <f t="shared" si="20"/>
        <v>0</v>
      </c>
      <c r="BV16" s="225"/>
      <c r="BW16" s="229">
        <v>0</v>
      </c>
      <c r="BX16" s="229">
        <v>0</v>
      </c>
      <c r="BY16" s="229">
        <v>0</v>
      </c>
      <c r="BZ16" s="229">
        <v>0</v>
      </c>
      <c r="CA16" s="420">
        <f t="shared" si="21"/>
        <v>0</v>
      </c>
      <c r="CB16" s="425">
        <v>1846764.2981118576</v>
      </c>
      <c r="CC16" s="227">
        <v>1703909.4820802396</v>
      </c>
      <c r="CD16" s="227">
        <v>1816024.7256565236</v>
      </c>
      <c r="CE16" s="227">
        <v>0</v>
      </c>
      <c r="CF16" s="422">
        <f t="shared" si="22"/>
        <v>5366698.505848621</v>
      </c>
      <c r="CG16" s="423">
        <f t="shared" si="23"/>
        <v>5366698.505848621</v>
      </c>
      <c r="CH16" s="225"/>
      <c r="CI16" s="422">
        <f t="shared" ref="CI16:CI22" si="33">+C16+O16+AA16+AM16+AY16+BK16+BW16</f>
        <v>0</v>
      </c>
      <c r="CJ16" s="422">
        <f t="shared" si="24"/>
        <v>0</v>
      </c>
      <c r="CK16" s="422">
        <f t="shared" si="25"/>
        <v>0</v>
      </c>
      <c r="CL16" s="422">
        <f t="shared" si="26"/>
        <v>0</v>
      </c>
      <c r="CM16" s="424">
        <f t="shared" ref="CM16:CM29" si="34">SUM(CI16:CL16)</f>
        <v>0</v>
      </c>
      <c r="CN16" s="422">
        <f t="shared" ref="CN16:CN22" si="35">+H16+T16+AF16+AR16+BD16+BP16+CB16</f>
        <v>76918616.702849224</v>
      </c>
      <c r="CO16" s="422">
        <f t="shared" si="27"/>
        <v>72920662.659498379</v>
      </c>
      <c r="CP16" s="422">
        <f t="shared" si="28"/>
        <v>71919919.819425032</v>
      </c>
      <c r="CQ16" s="422">
        <f t="shared" si="29"/>
        <v>0</v>
      </c>
      <c r="CR16" s="424">
        <f t="shared" ref="CR16:CR29" si="36">SUM(CN16:CQ16)</f>
        <v>221759199.18177265</v>
      </c>
      <c r="CS16" s="422">
        <f t="shared" ref="CS16:CS22" si="37">CI16+CN16</f>
        <v>76918616.702849224</v>
      </c>
      <c r="CT16" s="422">
        <f t="shared" si="30"/>
        <v>72920662.659498379</v>
      </c>
      <c r="CU16" s="422">
        <f t="shared" si="31"/>
        <v>71919919.819425032</v>
      </c>
      <c r="CV16" s="422">
        <f t="shared" si="32"/>
        <v>0</v>
      </c>
      <c r="CW16" s="424">
        <f t="shared" ref="CW16:CW29" si="38">SUM(CS16:CV16)</f>
        <v>221759199.18177265</v>
      </c>
      <c r="CX16" s="327"/>
      <c r="CZ16" s="327"/>
      <c r="DB16" s="327"/>
    </row>
    <row r="17" spans="1:135" ht="15.75" customHeight="1" x14ac:dyDescent="0.2">
      <c r="A17" s="85" t="s">
        <v>196</v>
      </c>
      <c r="B17" s="225"/>
      <c r="C17" s="227">
        <v>0</v>
      </c>
      <c r="D17" s="227">
        <v>0</v>
      </c>
      <c r="E17" s="227">
        <v>0</v>
      </c>
      <c r="F17" s="227">
        <v>0</v>
      </c>
      <c r="G17" s="420">
        <f t="shared" si="3"/>
        <v>0</v>
      </c>
      <c r="H17" s="425">
        <v>736369.73571241437</v>
      </c>
      <c r="I17" s="227">
        <v>568729.73808724817</v>
      </c>
      <c r="J17" s="227">
        <v>512918.4229305255</v>
      </c>
      <c r="K17" s="227">
        <v>0</v>
      </c>
      <c r="L17" s="422">
        <f t="shared" si="4"/>
        <v>1818017.8967301883</v>
      </c>
      <c r="M17" s="423">
        <f t="shared" si="5"/>
        <v>1818017.8967301883</v>
      </c>
      <c r="N17" s="225"/>
      <c r="O17" s="227">
        <v>0</v>
      </c>
      <c r="P17" s="227">
        <v>0</v>
      </c>
      <c r="Q17" s="227">
        <v>0</v>
      </c>
      <c r="R17" s="227">
        <v>0</v>
      </c>
      <c r="S17" s="420">
        <f t="shared" si="6"/>
        <v>0</v>
      </c>
      <c r="T17" s="425">
        <v>946734.18185980874</v>
      </c>
      <c r="U17" s="227">
        <v>867532.61332602007</v>
      </c>
      <c r="V17" s="227">
        <v>815182.64133601228</v>
      </c>
      <c r="W17" s="227">
        <v>0</v>
      </c>
      <c r="X17" s="422">
        <f t="shared" si="7"/>
        <v>2629449.4365218412</v>
      </c>
      <c r="Y17" s="423">
        <f t="shared" si="8"/>
        <v>2629449.4365218412</v>
      </c>
      <c r="Z17" s="225"/>
      <c r="AA17" s="227">
        <v>0</v>
      </c>
      <c r="AB17" s="227">
        <v>0</v>
      </c>
      <c r="AC17" s="227">
        <v>0</v>
      </c>
      <c r="AD17" s="227">
        <v>0</v>
      </c>
      <c r="AE17" s="420">
        <f t="shared" si="9"/>
        <v>0</v>
      </c>
      <c r="AF17" s="425">
        <v>128414.01206125808</v>
      </c>
      <c r="AG17" s="227">
        <v>116990.35760449051</v>
      </c>
      <c r="AH17" s="227">
        <v>115428.24320594431</v>
      </c>
      <c r="AI17" s="227">
        <v>0</v>
      </c>
      <c r="AJ17" s="422">
        <f t="shared" si="10"/>
        <v>360832.61287169287</v>
      </c>
      <c r="AK17" s="423">
        <f t="shared" si="11"/>
        <v>360832.61287169287</v>
      </c>
      <c r="AL17" s="225"/>
      <c r="AM17" s="227">
        <v>0</v>
      </c>
      <c r="AN17" s="227">
        <v>0</v>
      </c>
      <c r="AO17" s="227">
        <v>0</v>
      </c>
      <c r="AP17" s="227">
        <v>0</v>
      </c>
      <c r="AQ17" s="420">
        <f t="shared" si="12"/>
        <v>0</v>
      </c>
      <c r="AR17" s="425">
        <v>3674186.9243746283</v>
      </c>
      <c r="AS17" s="227">
        <v>3709109.7540986203</v>
      </c>
      <c r="AT17" s="227">
        <v>3760854.7242887029</v>
      </c>
      <c r="AU17" s="227">
        <v>0</v>
      </c>
      <c r="AV17" s="422">
        <f t="shared" si="13"/>
        <v>11144151.402761951</v>
      </c>
      <c r="AW17" s="423">
        <f t="shared" si="14"/>
        <v>11144151.402761951</v>
      </c>
      <c r="AX17" s="225"/>
      <c r="AY17" s="227">
        <v>0</v>
      </c>
      <c r="AZ17" s="227">
        <v>0</v>
      </c>
      <c r="BA17" s="227">
        <v>0</v>
      </c>
      <c r="BB17" s="227">
        <v>0</v>
      </c>
      <c r="BC17" s="420">
        <f t="shared" si="15"/>
        <v>0</v>
      </c>
      <c r="BD17" s="425">
        <v>56904.2100806667</v>
      </c>
      <c r="BE17" s="227">
        <v>58993.677358244531</v>
      </c>
      <c r="BF17" s="227">
        <v>59845.197767356294</v>
      </c>
      <c r="BG17" s="227">
        <v>0</v>
      </c>
      <c r="BH17" s="422">
        <f t="shared" si="16"/>
        <v>175743.08520626754</v>
      </c>
      <c r="BI17" s="423">
        <f t="shared" si="17"/>
        <v>175743.08520626754</v>
      </c>
      <c r="BJ17" s="225"/>
      <c r="BK17" s="227">
        <v>0</v>
      </c>
      <c r="BL17" s="227">
        <v>0</v>
      </c>
      <c r="BM17" s="227">
        <v>0</v>
      </c>
      <c r="BN17" s="227">
        <v>0</v>
      </c>
      <c r="BO17" s="420">
        <f t="shared" si="18"/>
        <v>0</v>
      </c>
      <c r="BP17" s="425">
        <v>0</v>
      </c>
      <c r="BQ17" s="227">
        <v>0</v>
      </c>
      <c r="BR17" s="227">
        <v>0</v>
      </c>
      <c r="BS17" s="227">
        <v>0</v>
      </c>
      <c r="BT17" s="422">
        <f t="shared" si="19"/>
        <v>0</v>
      </c>
      <c r="BU17" s="423">
        <f t="shared" si="20"/>
        <v>0</v>
      </c>
      <c r="BV17" s="225"/>
      <c r="BW17" s="227">
        <v>0</v>
      </c>
      <c r="BX17" s="227">
        <v>0</v>
      </c>
      <c r="BY17" s="227">
        <v>0</v>
      </c>
      <c r="BZ17" s="227">
        <v>0</v>
      </c>
      <c r="CA17" s="420">
        <f t="shared" si="21"/>
        <v>0</v>
      </c>
      <c r="CB17" s="425">
        <v>84387.815914962062</v>
      </c>
      <c r="CC17" s="227">
        <v>78540.618476374235</v>
      </c>
      <c r="CD17" s="227">
        <v>79116.643370269725</v>
      </c>
      <c r="CE17" s="227">
        <v>0</v>
      </c>
      <c r="CF17" s="422">
        <f t="shared" si="22"/>
        <v>242045.07776160602</v>
      </c>
      <c r="CG17" s="423">
        <f t="shared" si="23"/>
        <v>242045.07776160602</v>
      </c>
      <c r="CH17" s="225"/>
      <c r="CI17" s="422">
        <f t="shared" si="33"/>
        <v>0</v>
      </c>
      <c r="CJ17" s="422">
        <f t="shared" si="24"/>
        <v>0</v>
      </c>
      <c r="CK17" s="422">
        <f t="shared" si="25"/>
        <v>0</v>
      </c>
      <c r="CL17" s="422">
        <f t="shared" si="26"/>
        <v>0</v>
      </c>
      <c r="CM17" s="424">
        <f t="shared" si="34"/>
        <v>0</v>
      </c>
      <c r="CN17" s="422">
        <f t="shared" si="35"/>
        <v>5626996.8800037382</v>
      </c>
      <c r="CO17" s="422">
        <f t="shared" si="27"/>
        <v>5399896.7589509981</v>
      </c>
      <c r="CP17" s="422">
        <f t="shared" si="28"/>
        <v>5343345.8728988115</v>
      </c>
      <c r="CQ17" s="422">
        <f t="shared" si="29"/>
        <v>0</v>
      </c>
      <c r="CR17" s="424">
        <f t="shared" si="36"/>
        <v>16370239.511853548</v>
      </c>
      <c r="CS17" s="422">
        <f t="shared" si="37"/>
        <v>5626996.8800037382</v>
      </c>
      <c r="CT17" s="422">
        <f t="shared" si="30"/>
        <v>5399896.7589509981</v>
      </c>
      <c r="CU17" s="422">
        <f t="shared" si="31"/>
        <v>5343345.8728988115</v>
      </c>
      <c r="CV17" s="422">
        <f t="shared" si="32"/>
        <v>0</v>
      </c>
      <c r="CW17" s="424">
        <f t="shared" si="38"/>
        <v>16370239.511853548</v>
      </c>
      <c r="CZ17" s="327"/>
      <c r="DB17" s="327"/>
    </row>
    <row r="18" spans="1:135" ht="15.75" customHeight="1" x14ac:dyDescent="0.2">
      <c r="A18" s="85" t="s">
        <v>197</v>
      </c>
      <c r="B18" s="225"/>
      <c r="C18" s="227">
        <v>0</v>
      </c>
      <c r="D18" s="227">
        <v>0</v>
      </c>
      <c r="E18" s="227">
        <v>0</v>
      </c>
      <c r="F18" s="227">
        <v>0</v>
      </c>
      <c r="G18" s="420">
        <f t="shared" si="3"/>
        <v>0</v>
      </c>
      <c r="H18" s="425">
        <v>4579684.2131599514</v>
      </c>
      <c r="I18" s="227">
        <v>3646061.6384571223</v>
      </c>
      <c r="J18" s="227">
        <v>3277376.0220095636</v>
      </c>
      <c r="K18" s="227">
        <v>0</v>
      </c>
      <c r="L18" s="422">
        <f t="shared" si="4"/>
        <v>11503121.873626638</v>
      </c>
      <c r="M18" s="423">
        <f t="shared" si="5"/>
        <v>11503121.873626638</v>
      </c>
      <c r="N18" s="225"/>
      <c r="O18" s="227">
        <v>0</v>
      </c>
      <c r="P18" s="227">
        <v>0</v>
      </c>
      <c r="Q18" s="227">
        <v>0</v>
      </c>
      <c r="R18" s="227">
        <v>0</v>
      </c>
      <c r="S18" s="420">
        <f t="shared" si="6"/>
        <v>0</v>
      </c>
      <c r="T18" s="425">
        <v>5394485.0446550418</v>
      </c>
      <c r="U18" s="227">
        <v>4997533.5309465285</v>
      </c>
      <c r="V18" s="227">
        <v>4727778.5549124144</v>
      </c>
      <c r="W18" s="227">
        <v>0</v>
      </c>
      <c r="X18" s="422">
        <f t="shared" si="7"/>
        <v>15119797.130513985</v>
      </c>
      <c r="Y18" s="423">
        <f t="shared" si="8"/>
        <v>15119797.130513985</v>
      </c>
      <c r="Z18" s="225"/>
      <c r="AA18" s="227">
        <v>0</v>
      </c>
      <c r="AB18" s="227">
        <v>0</v>
      </c>
      <c r="AC18" s="227">
        <v>0</v>
      </c>
      <c r="AD18" s="227">
        <v>0</v>
      </c>
      <c r="AE18" s="420">
        <f t="shared" si="9"/>
        <v>0</v>
      </c>
      <c r="AF18" s="425">
        <v>745973.89727887604</v>
      </c>
      <c r="AG18" s="227">
        <v>683297.34248279198</v>
      </c>
      <c r="AH18" s="227">
        <v>683297.34248279221</v>
      </c>
      <c r="AI18" s="227">
        <v>0</v>
      </c>
      <c r="AJ18" s="422">
        <f t="shared" si="10"/>
        <v>2112568.5822444605</v>
      </c>
      <c r="AK18" s="423">
        <f t="shared" si="11"/>
        <v>2112568.5822444605</v>
      </c>
      <c r="AL18" s="225"/>
      <c r="AM18" s="227">
        <v>0</v>
      </c>
      <c r="AN18" s="227">
        <v>0</v>
      </c>
      <c r="AO18" s="227">
        <v>0</v>
      </c>
      <c r="AP18" s="227">
        <v>0</v>
      </c>
      <c r="AQ18" s="420">
        <f t="shared" si="12"/>
        <v>0</v>
      </c>
      <c r="AR18" s="425">
        <v>17176823.76208375</v>
      </c>
      <c r="AS18" s="227">
        <v>17381683.387421351</v>
      </c>
      <c r="AT18" s="227">
        <v>17672660.49633608</v>
      </c>
      <c r="AU18" s="227">
        <v>0</v>
      </c>
      <c r="AV18" s="422">
        <f t="shared" si="13"/>
        <v>52231167.645841181</v>
      </c>
      <c r="AW18" s="423">
        <f t="shared" si="14"/>
        <v>52231167.645841181</v>
      </c>
      <c r="AX18" s="225"/>
      <c r="AY18" s="227">
        <v>0</v>
      </c>
      <c r="AZ18" s="227">
        <v>0</v>
      </c>
      <c r="BA18" s="227">
        <v>0</v>
      </c>
      <c r="BB18" s="227">
        <v>0</v>
      </c>
      <c r="BC18" s="420">
        <f t="shared" si="15"/>
        <v>0</v>
      </c>
      <c r="BD18" s="425">
        <v>330588.10274796962</v>
      </c>
      <c r="BE18" s="227">
        <v>343492.09932363383</v>
      </c>
      <c r="BF18" s="227">
        <v>347178.9554881092</v>
      </c>
      <c r="BG18" s="227">
        <v>0</v>
      </c>
      <c r="BH18" s="422">
        <f t="shared" si="16"/>
        <v>1021259.1575597127</v>
      </c>
      <c r="BI18" s="423">
        <f t="shared" si="17"/>
        <v>1021259.1575597127</v>
      </c>
      <c r="BJ18" s="225"/>
      <c r="BK18" s="227">
        <v>0</v>
      </c>
      <c r="BL18" s="227">
        <v>0</v>
      </c>
      <c r="BM18" s="227">
        <v>0</v>
      </c>
      <c r="BN18" s="227">
        <v>0</v>
      </c>
      <c r="BO18" s="420">
        <f t="shared" si="18"/>
        <v>0</v>
      </c>
      <c r="BP18" s="425">
        <v>0</v>
      </c>
      <c r="BQ18" s="227">
        <v>0</v>
      </c>
      <c r="BR18" s="227">
        <v>0</v>
      </c>
      <c r="BS18" s="227">
        <v>0</v>
      </c>
      <c r="BT18" s="422">
        <f t="shared" si="19"/>
        <v>0</v>
      </c>
      <c r="BU18" s="423">
        <f t="shared" si="20"/>
        <v>0</v>
      </c>
      <c r="BV18" s="225"/>
      <c r="BW18" s="227">
        <v>0</v>
      </c>
      <c r="BX18" s="227">
        <v>0</v>
      </c>
      <c r="BY18" s="227">
        <v>0</v>
      </c>
      <c r="BZ18" s="227">
        <v>0</v>
      </c>
      <c r="CA18" s="420">
        <f t="shared" si="21"/>
        <v>0</v>
      </c>
      <c r="CB18" s="425">
        <v>303881.10549036379</v>
      </c>
      <c r="CC18" s="227">
        <v>289418.2089113266</v>
      </c>
      <c r="CD18" s="227">
        <v>282044.49658237561</v>
      </c>
      <c r="CE18" s="227">
        <v>0</v>
      </c>
      <c r="CF18" s="422">
        <f t="shared" si="22"/>
        <v>875343.81098406599</v>
      </c>
      <c r="CG18" s="423">
        <f t="shared" si="23"/>
        <v>875343.81098406599</v>
      </c>
      <c r="CH18" s="225"/>
      <c r="CI18" s="422">
        <f t="shared" si="33"/>
        <v>0</v>
      </c>
      <c r="CJ18" s="422">
        <f t="shared" si="24"/>
        <v>0</v>
      </c>
      <c r="CK18" s="422">
        <f t="shared" si="25"/>
        <v>0</v>
      </c>
      <c r="CL18" s="422">
        <f t="shared" si="26"/>
        <v>0</v>
      </c>
      <c r="CM18" s="424">
        <f t="shared" si="34"/>
        <v>0</v>
      </c>
      <c r="CN18" s="422">
        <f t="shared" si="35"/>
        <v>28531436.125415951</v>
      </c>
      <c r="CO18" s="422">
        <f t="shared" si="27"/>
        <v>27341486.207542755</v>
      </c>
      <c r="CP18" s="422">
        <f t="shared" si="28"/>
        <v>26990335.867811333</v>
      </c>
      <c r="CQ18" s="422">
        <f t="shared" si="29"/>
        <v>0</v>
      </c>
      <c r="CR18" s="424">
        <f t="shared" si="36"/>
        <v>82863258.200770035</v>
      </c>
      <c r="CS18" s="422">
        <f t="shared" si="37"/>
        <v>28531436.125415951</v>
      </c>
      <c r="CT18" s="422">
        <f t="shared" si="30"/>
        <v>27341486.207542755</v>
      </c>
      <c r="CU18" s="422">
        <f t="shared" si="31"/>
        <v>26990335.867811333</v>
      </c>
      <c r="CV18" s="422">
        <f t="shared" si="32"/>
        <v>0</v>
      </c>
      <c r="CW18" s="424">
        <f t="shared" si="38"/>
        <v>82863258.200770035</v>
      </c>
    </row>
    <row r="19" spans="1:135" ht="15.75" customHeight="1" x14ac:dyDescent="0.2">
      <c r="A19" s="130" t="s">
        <v>194</v>
      </c>
      <c r="B19" s="225">
        <v>2</v>
      </c>
      <c r="C19" s="228">
        <f t="shared" ref="C19:F19" si="39">SUM(C16:C18)</f>
        <v>0</v>
      </c>
      <c r="D19" s="228">
        <f t="shared" si="39"/>
        <v>0</v>
      </c>
      <c r="E19" s="228">
        <f t="shared" si="39"/>
        <v>0</v>
      </c>
      <c r="F19" s="228">
        <f t="shared" si="39"/>
        <v>0</v>
      </c>
      <c r="G19" s="420">
        <f t="shared" si="3"/>
        <v>0</v>
      </c>
      <c r="H19" s="426">
        <f t="shared" ref="H19:K19" si="40">SUM(H16:H18)</f>
        <v>14563599.74773166</v>
      </c>
      <c r="I19" s="228">
        <f t="shared" si="40"/>
        <v>11149375.608556706</v>
      </c>
      <c r="J19" s="228">
        <f t="shared" si="40"/>
        <v>10157173.718641099</v>
      </c>
      <c r="K19" s="228">
        <f t="shared" si="40"/>
        <v>0</v>
      </c>
      <c r="L19" s="422">
        <f t="shared" si="4"/>
        <v>35870149.074929461</v>
      </c>
      <c r="M19" s="423">
        <f t="shared" si="5"/>
        <v>35870149.074929461</v>
      </c>
      <c r="N19" s="225">
        <v>2</v>
      </c>
      <c r="O19" s="228">
        <f t="shared" ref="O19:R19" si="41">SUM(O16:O18)</f>
        <v>0</v>
      </c>
      <c r="P19" s="228">
        <f t="shared" si="41"/>
        <v>0</v>
      </c>
      <c r="Q19" s="228">
        <f t="shared" si="41"/>
        <v>0</v>
      </c>
      <c r="R19" s="228">
        <f t="shared" si="41"/>
        <v>0</v>
      </c>
      <c r="S19" s="420">
        <f t="shared" si="6"/>
        <v>0</v>
      </c>
      <c r="T19" s="426">
        <f t="shared" ref="T19:W19" si="42">SUM(T16:T18)</f>
        <v>16290779.318682054</v>
      </c>
      <c r="U19" s="228">
        <f t="shared" si="42"/>
        <v>14969997.821267206</v>
      </c>
      <c r="V19" s="228">
        <f t="shared" si="42"/>
        <v>14041776.799172765</v>
      </c>
      <c r="W19" s="228">
        <f t="shared" si="42"/>
        <v>0</v>
      </c>
      <c r="X19" s="422">
        <f t="shared" si="7"/>
        <v>45302553.939122029</v>
      </c>
      <c r="Y19" s="423">
        <f t="shared" si="8"/>
        <v>45302553.939122029</v>
      </c>
      <c r="Z19" s="225">
        <v>2</v>
      </c>
      <c r="AA19" s="228">
        <f t="shared" ref="AA19:AD19" si="43">SUM(AA16:AA18)</f>
        <v>0</v>
      </c>
      <c r="AB19" s="228">
        <f t="shared" si="43"/>
        <v>0</v>
      </c>
      <c r="AC19" s="228">
        <f t="shared" si="43"/>
        <v>0</v>
      </c>
      <c r="AD19" s="228">
        <f t="shared" si="43"/>
        <v>0</v>
      </c>
      <c r="AE19" s="420">
        <f t="shared" si="9"/>
        <v>0</v>
      </c>
      <c r="AF19" s="426">
        <f t="shared" ref="AF19:AI19" si="44">SUM(AF16:AF18)</f>
        <v>2752885.6232432351</v>
      </c>
      <c r="AG19" s="228">
        <f t="shared" si="44"/>
        <v>2481355.8370838864</v>
      </c>
      <c r="AH19" s="228">
        <f t="shared" si="44"/>
        <v>2497999.7159002009</v>
      </c>
      <c r="AI19" s="228">
        <f t="shared" si="44"/>
        <v>0</v>
      </c>
      <c r="AJ19" s="422">
        <f t="shared" si="10"/>
        <v>7732241.1762273218</v>
      </c>
      <c r="AK19" s="423">
        <f t="shared" si="11"/>
        <v>7732241.1762273218</v>
      </c>
      <c r="AL19" s="225">
        <v>2</v>
      </c>
      <c r="AM19" s="228">
        <f t="shared" ref="AM19:AP19" si="45">SUM(AM16:AM18)</f>
        <v>0</v>
      </c>
      <c r="AN19" s="228">
        <f t="shared" si="45"/>
        <v>0</v>
      </c>
      <c r="AO19" s="228">
        <f t="shared" si="45"/>
        <v>0</v>
      </c>
      <c r="AP19" s="228">
        <f t="shared" si="45"/>
        <v>0</v>
      </c>
      <c r="AQ19" s="420">
        <f t="shared" si="12"/>
        <v>0</v>
      </c>
      <c r="AR19" s="426">
        <f t="shared" ref="AR19:AU19" si="46">SUM(AR16:AR18)</f>
        <v>73219764.159701779</v>
      </c>
      <c r="AS19" s="228">
        <f t="shared" si="46"/>
        <v>72891364.888084292</v>
      </c>
      <c r="AT19" s="228">
        <f t="shared" si="46"/>
        <v>73233139.732822269</v>
      </c>
      <c r="AU19" s="228">
        <f t="shared" si="46"/>
        <v>0</v>
      </c>
      <c r="AV19" s="422">
        <f t="shared" si="13"/>
        <v>219344268.78060833</v>
      </c>
      <c r="AW19" s="423">
        <f t="shared" si="14"/>
        <v>219344268.78060833</v>
      </c>
      <c r="AX19" s="225">
        <v>2</v>
      </c>
      <c r="AY19" s="228">
        <f t="shared" ref="AY19:BB19" si="47">SUM(AY16:AY18)</f>
        <v>0</v>
      </c>
      <c r="AZ19" s="228">
        <f t="shared" si="47"/>
        <v>0</v>
      </c>
      <c r="BA19" s="228">
        <f t="shared" si="47"/>
        <v>0</v>
      </c>
      <c r="BB19" s="228">
        <f t="shared" si="47"/>
        <v>0</v>
      </c>
      <c r="BC19" s="420">
        <f t="shared" si="15"/>
        <v>0</v>
      </c>
      <c r="BD19" s="426">
        <f t="shared" ref="BD19:BG19" si="48">SUM(BD16:BD18)</f>
        <v>2014987.639392986</v>
      </c>
      <c r="BE19" s="228">
        <f t="shared" si="48"/>
        <v>2098083.1615321068</v>
      </c>
      <c r="BF19" s="228">
        <f t="shared" si="48"/>
        <v>2146325.7279896787</v>
      </c>
      <c r="BG19" s="228">
        <f t="shared" si="48"/>
        <v>0</v>
      </c>
      <c r="BH19" s="422">
        <f t="shared" si="16"/>
        <v>6259396.528914772</v>
      </c>
      <c r="BI19" s="423">
        <f t="shared" si="17"/>
        <v>6259396.528914772</v>
      </c>
      <c r="BJ19" s="225">
        <v>2</v>
      </c>
      <c r="BK19" s="228">
        <f t="shared" ref="BK19:BN19" si="49">SUM(BK16:BK18)</f>
        <v>0</v>
      </c>
      <c r="BL19" s="228">
        <f t="shared" si="49"/>
        <v>0</v>
      </c>
      <c r="BM19" s="228">
        <f t="shared" si="49"/>
        <v>0</v>
      </c>
      <c r="BN19" s="228">
        <f t="shared" si="49"/>
        <v>0</v>
      </c>
      <c r="BO19" s="420">
        <f t="shared" si="18"/>
        <v>0</v>
      </c>
      <c r="BP19" s="426">
        <f t="shared" ref="BP19:BS19" si="50">SUM(BP16:BP18)</f>
        <v>0</v>
      </c>
      <c r="BQ19" s="228">
        <f t="shared" si="50"/>
        <v>0</v>
      </c>
      <c r="BR19" s="228">
        <f t="shared" si="50"/>
        <v>0</v>
      </c>
      <c r="BS19" s="228">
        <f t="shared" si="50"/>
        <v>0</v>
      </c>
      <c r="BT19" s="422">
        <f t="shared" si="19"/>
        <v>0</v>
      </c>
      <c r="BU19" s="423">
        <f t="shared" si="20"/>
        <v>0</v>
      </c>
      <c r="BV19" s="225">
        <v>2</v>
      </c>
      <c r="BW19" s="228">
        <f t="shared" ref="BW19:BZ19" si="51">SUM(BW16:BW18)</f>
        <v>0</v>
      </c>
      <c r="BX19" s="228">
        <f t="shared" si="51"/>
        <v>0</v>
      </c>
      <c r="BY19" s="228">
        <f t="shared" si="51"/>
        <v>0</v>
      </c>
      <c r="BZ19" s="228">
        <f t="shared" si="51"/>
        <v>0</v>
      </c>
      <c r="CA19" s="420">
        <f t="shared" si="21"/>
        <v>0</v>
      </c>
      <c r="CB19" s="426">
        <f t="shared" ref="CB19:CE19" si="52">SUM(CB16:CB18)</f>
        <v>2235033.2195171835</v>
      </c>
      <c r="CC19" s="228">
        <f t="shared" si="52"/>
        <v>2071868.3094679406</v>
      </c>
      <c r="CD19" s="228">
        <f t="shared" si="52"/>
        <v>2177185.865609169</v>
      </c>
      <c r="CE19" s="228">
        <f t="shared" si="52"/>
        <v>0</v>
      </c>
      <c r="CF19" s="422">
        <f t="shared" si="22"/>
        <v>6484087.3945942931</v>
      </c>
      <c r="CG19" s="423">
        <f t="shared" si="23"/>
        <v>6484087.3945942931</v>
      </c>
      <c r="CH19" s="225">
        <v>2</v>
      </c>
      <c r="CI19" s="422">
        <f t="shared" si="33"/>
        <v>0</v>
      </c>
      <c r="CJ19" s="422">
        <f t="shared" si="24"/>
        <v>0</v>
      </c>
      <c r="CK19" s="422">
        <f t="shared" si="25"/>
        <v>0</v>
      </c>
      <c r="CL19" s="422">
        <f t="shared" si="26"/>
        <v>0</v>
      </c>
      <c r="CM19" s="424">
        <f t="shared" si="34"/>
        <v>0</v>
      </c>
      <c r="CN19" s="422">
        <f t="shared" si="35"/>
        <v>111077049.70826891</v>
      </c>
      <c r="CO19" s="422">
        <f t="shared" si="27"/>
        <v>105662045.62599213</v>
      </c>
      <c r="CP19" s="422">
        <f t="shared" si="28"/>
        <v>104253601.56013517</v>
      </c>
      <c r="CQ19" s="422">
        <f t="shared" si="29"/>
        <v>0</v>
      </c>
      <c r="CR19" s="424">
        <f t="shared" si="36"/>
        <v>320992696.89439625</v>
      </c>
      <c r="CS19" s="422">
        <f t="shared" si="37"/>
        <v>111077049.70826891</v>
      </c>
      <c r="CT19" s="422">
        <f t="shared" si="30"/>
        <v>105662045.62599213</v>
      </c>
      <c r="CU19" s="422">
        <f t="shared" si="31"/>
        <v>104253601.56013517</v>
      </c>
      <c r="CV19" s="422">
        <f t="shared" si="32"/>
        <v>0</v>
      </c>
      <c r="CW19" s="424">
        <f t="shared" si="38"/>
        <v>320992696.89439625</v>
      </c>
      <c r="CX19" s="327"/>
      <c r="CY19" s="327"/>
      <c r="CZ19" s="327"/>
      <c r="DA19" s="327"/>
      <c r="DB19" s="327"/>
    </row>
    <row r="20" spans="1:135" ht="15.75" customHeight="1" x14ac:dyDescent="0.2">
      <c r="A20" s="85" t="s">
        <v>192</v>
      </c>
      <c r="B20" s="225">
        <v>3</v>
      </c>
      <c r="C20" s="227">
        <v>0</v>
      </c>
      <c r="D20" s="227">
        <v>0</v>
      </c>
      <c r="E20" s="227">
        <v>0</v>
      </c>
      <c r="F20" s="227">
        <v>0</v>
      </c>
      <c r="G20" s="420">
        <f t="shared" si="3"/>
        <v>0</v>
      </c>
      <c r="H20" s="425">
        <v>0</v>
      </c>
      <c r="I20" s="227">
        <v>0</v>
      </c>
      <c r="J20" s="227">
        <v>0</v>
      </c>
      <c r="K20" s="227">
        <v>0</v>
      </c>
      <c r="L20" s="422">
        <f t="shared" si="4"/>
        <v>0</v>
      </c>
      <c r="M20" s="423">
        <f t="shared" si="5"/>
        <v>0</v>
      </c>
      <c r="N20" s="225">
        <v>3</v>
      </c>
      <c r="O20" s="227">
        <v>0</v>
      </c>
      <c r="P20" s="227">
        <v>0</v>
      </c>
      <c r="Q20" s="227">
        <v>0</v>
      </c>
      <c r="R20" s="227">
        <v>0</v>
      </c>
      <c r="S20" s="420">
        <f t="shared" si="6"/>
        <v>0</v>
      </c>
      <c r="T20" s="425">
        <v>0</v>
      </c>
      <c r="U20" s="227">
        <v>0</v>
      </c>
      <c r="V20" s="227">
        <v>0</v>
      </c>
      <c r="W20" s="227">
        <v>0</v>
      </c>
      <c r="X20" s="422">
        <f t="shared" si="7"/>
        <v>0</v>
      </c>
      <c r="Y20" s="423">
        <f t="shared" si="8"/>
        <v>0</v>
      </c>
      <c r="Z20" s="225">
        <v>3</v>
      </c>
      <c r="AA20" s="227">
        <v>0</v>
      </c>
      <c r="AB20" s="227">
        <v>0</v>
      </c>
      <c r="AC20" s="227">
        <v>0</v>
      </c>
      <c r="AD20" s="227">
        <v>0</v>
      </c>
      <c r="AE20" s="420">
        <f t="shared" si="9"/>
        <v>0</v>
      </c>
      <c r="AF20" s="425">
        <v>0</v>
      </c>
      <c r="AG20" s="227">
        <v>0</v>
      </c>
      <c r="AH20" s="227">
        <v>0</v>
      </c>
      <c r="AI20" s="227">
        <v>0</v>
      </c>
      <c r="AJ20" s="422">
        <f t="shared" si="10"/>
        <v>0</v>
      </c>
      <c r="AK20" s="423">
        <f t="shared" si="11"/>
        <v>0</v>
      </c>
      <c r="AL20" s="225">
        <v>3</v>
      </c>
      <c r="AM20" s="227">
        <v>0</v>
      </c>
      <c r="AN20" s="227">
        <v>0</v>
      </c>
      <c r="AO20" s="227">
        <v>0</v>
      </c>
      <c r="AP20" s="227">
        <v>0</v>
      </c>
      <c r="AQ20" s="420">
        <f t="shared" si="12"/>
        <v>0</v>
      </c>
      <c r="AR20" s="425">
        <v>0</v>
      </c>
      <c r="AS20" s="227">
        <v>0</v>
      </c>
      <c r="AT20" s="227">
        <v>0</v>
      </c>
      <c r="AU20" s="227">
        <v>0</v>
      </c>
      <c r="AV20" s="422">
        <f t="shared" si="13"/>
        <v>0</v>
      </c>
      <c r="AW20" s="423">
        <f t="shared" si="14"/>
        <v>0</v>
      </c>
      <c r="AX20" s="225">
        <v>3</v>
      </c>
      <c r="AY20" s="227">
        <v>0</v>
      </c>
      <c r="AZ20" s="227">
        <v>0</v>
      </c>
      <c r="BA20" s="227">
        <v>0</v>
      </c>
      <c r="BB20" s="227">
        <v>0</v>
      </c>
      <c r="BC20" s="420">
        <f t="shared" si="15"/>
        <v>0</v>
      </c>
      <c r="BD20" s="425">
        <v>0</v>
      </c>
      <c r="BE20" s="227">
        <v>0</v>
      </c>
      <c r="BF20" s="227">
        <v>0</v>
      </c>
      <c r="BG20" s="227">
        <v>0</v>
      </c>
      <c r="BH20" s="422">
        <f t="shared" si="16"/>
        <v>0</v>
      </c>
      <c r="BI20" s="423">
        <f t="shared" si="17"/>
        <v>0</v>
      </c>
      <c r="BJ20" s="225">
        <v>3</v>
      </c>
      <c r="BK20" s="227">
        <v>0</v>
      </c>
      <c r="BL20" s="227">
        <v>0</v>
      </c>
      <c r="BM20" s="227">
        <v>0</v>
      </c>
      <c r="BN20" s="227">
        <v>0</v>
      </c>
      <c r="BO20" s="420">
        <f t="shared" si="18"/>
        <v>0</v>
      </c>
      <c r="BP20" s="425">
        <v>0</v>
      </c>
      <c r="BQ20" s="227">
        <v>0</v>
      </c>
      <c r="BR20" s="227">
        <v>0</v>
      </c>
      <c r="BS20" s="227">
        <v>0</v>
      </c>
      <c r="BT20" s="422">
        <f t="shared" si="19"/>
        <v>0</v>
      </c>
      <c r="BU20" s="423">
        <f t="shared" si="20"/>
        <v>0</v>
      </c>
      <c r="BV20" s="225">
        <v>3</v>
      </c>
      <c r="BW20" s="227">
        <v>0</v>
      </c>
      <c r="BX20" s="227">
        <v>0</v>
      </c>
      <c r="BY20" s="227">
        <v>0</v>
      </c>
      <c r="BZ20" s="227">
        <v>0</v>
      </c>
      <c r="CA20" s="420">
        <f t="shared" si="21"/>
        <v>0</v>
      </c>
      <c r="CB20" s="425">
        <v>0</v>
      </c>
      <c r="CC20" s="227">
        <v>0</v>
      </c>
      <c r="CD20" s="227">
        <v>0</v>
      </c>
      <c r="CE20" s="227">
        <v>0</v>
      </c>
      <c r="CF20" s="422">
        <f t="shared" si="22"/>
        <v>0</v>
      </c>
      <c r="CG20" s="423">
        <f t="shared" si="23"/>
        <v>0</v>
      </c>
      <c r="CH20" s="225">
        <v>3</v>
      </c>
      <c r="CI20" s="422">
        <f t="shared" si="33"/>
        <v>0</v>
      </c>
      <c r="CJ20" s="422">
        <f t="shared" si="24"/>
        <v>0</v>
      </c>
      <c r="CK20" s="422">
        <f t="shared" si="25"/>
        <v>0</v>
      </c>
      <c r="CL20" s="422">
        <f t="shared" si="26"/>
        <v>0</v>
      </c>
      <c r="CM20" s="424">
        <f t="shared" si="34"/>
        <v>0</v>
      </c>
      <c r="CN20" s="422">
        <f t="shared" si="35"/>
        <v>0</v>
      </c>
      <c r="CO20" s="422">
        <f t="shared" si="27"/>
        <v>0</v>
      </c>
      <c r="CP20" s="422">
        <f t="shared" si="28"/>
        <v>0</v>
      </c>
      <c r="CQ20" s="422">
        <f t="shared" si="29"/>
        <v>0</v>
      </c>
      <c r="CR20" s="424">
        <f t="shared" si="36"/>
        <v>0</v>
      </c>
      <c r="CS20" s="422">
        <f t="shared" si="37"/>
        <v>0</v>
      </c>
      <c r="CT20" s="422">
        <f t="shared" si="30"/>
        <v>0</v>
      </c>
      <c r="CU20" s="422">
        <f t="shared" si="31"/>
        <v>0</v>
      </c>
      <c r="CV20" s="422">
        <f t="shared" si="32"/>
        <v>0</v>
      </c>
      <c r="CW20" s="424">
        <f t="shared" si="38"/>
        <v>0</v>
      </c>
      <c r="CX20" s="327"/>
      <c r="CZ20" s="327"/>
      <c r="DB20" s="327"/>
    </row>
    <row r="21" spans="1:135" ht="15.75" customHeight="1" x14ac:dyDescent="0.2">
      <c r="A21" s="85" t="s">
        <v>193</v>
      </c>
      <c r="B21" s="225">
        <v>4</v>
      </c>
      <c r="C21" s="227">
        <v>0</v>
      </c>
      <c r="D21" s="227">
        <v>0</v>
      </c>
      <c r="E21" s="227">
        <v>0</v>
      </c>
      <c r="F21" s="227">
        <v>0</v>
      </c>
      <c r="G21" s="420">
        <f t="shared" si="3"/>
        <v>0</v>
      </c>
      <c r="H21" s="425">
        <v>0</v>
      </c>
      <c r="I21" s="227">
        <v>0</v>
      </c>
      <c r="J21" s="227">
        <v>0</v>
      </c>
      <c r="K21" s="227">
        <v>0</v>
      </c>
      <c r="L21" s="422">
        <f t="shared" si="4"/>
        <v>0</v>
      </c>
      <c r="M21" s="423">
        <f t="shared" si="5"/>
        <v>0</v>
      </c>
      <c r="N21" s="225">
        <v>4</v>
      </c>
      <c r="O21" s="227">
        <v>0</v>
      </c>
      <c r="P21" s="227">
        <v>0</v>
      </c>
      <c r="Q21" s="227">
        <v>0</v>
      </c>
      <c r="R21" s="227">
        <v>0</v>
      </c>
      <c r="S21" s="420">
        <f t="shared" si="6"/>
        <v>0</v>
      </c>
      <c r="T21" s="425">
        <v>0</v>
      </c>
      <c r="U21" s="227">
        <v>0</v>
      </c>
      <c r="V21" s="227">
        <v>0</v>
      </c>
      <c r="W21" s="227">
        <v>0</v>
      </c>
      <c r="X21" s="422">
        <f t="shared" si="7"/>
        <v>0</v>
      </c>
      <c r="Y21" s="423">
        <f t="shared" si="8"/>
        <v>0</v>
      </c>
      <c r="Z21" s="225">
        <v>4</v>
      </c>
      <c r="AA21" s="227">
        <v>0</v>
      </c>
      <c r="AB21" s="227">
        <v>0</v>
      </c>
      <c r="AC21" s="227">
        <v>0</v>
      </c>
      <c r="AD21" s="227">
        <v>0</v>
      </c>
      <c r="AE21" s="420">
        <f t="shared" si="9"/>
        <v>0</v>
      </c>
      <c r="AF21" s="425">
        <v>0</v>
      </c>
      <c r="AG21" s="227">
        <v>0</v>
      </c>
      <c r="AH21" s="227">
        <v>0</v>
      </c>
      <c r="AI21" s="227">
        <v>0</v>
      </c>
      <c r="AJ21" s="422">
        <f t="shared" si="10"/>
        <v>0</v>
      </c>
      <c r="AK21" s="423">
        <f t="shared" si="11"/>
        <v>0</v>
      </c>
      <c r="AL21" s="225">
        <v>4</v>
      </c>
      <c r="AM21" s="227">
        <v>0</v>
      </c>
      <c r="AN21" s="227">
        <v>0</v>
      </c>
      <c r="AO21" s="227">
        <v>0</v>
      </c>
      <c r="AP21" s="227">
        <v>0</v>
      </c>
      <c r="AQ21" s="420">
        <f t="shared" si="12"/>
        <v>0</v>
      </c>
      <c r="AR21" s="425">
        <v>0</v>
      </c>
      <c r="AS21" s="227">
        <v>0</v>
      </c>
      <c r="AT21" s="227">
        <v>0</v>
      </c>
      <c r="AU21" s="227">
        <v>0</v>
      </c>
      <c r="AV21" s="422">
        <f t="shared" si="13"/>
        <v>0</v>
      </c>
      <c r="AW21" s="423">
        <f t="shared" si="14"/>
        <v>0</v>
      </c>
      <c r="AX21" s="225">
        <v>4</v>
      </c>
      <c r="AY21" s="227">
        <v>0</v>
      </c>
      <c r="AZ21" s="227">
        <v>0</v>
      </c>
      <c r="BA21" s="227">
        <v>0</v>
      </c>
      <c r="BB21" s="227">
        <v>0</v>
      </c>
      <c r="BC21" s="420">
        <f t="shared" si="15"/>
        <v>0</v>
      </c>
      <c r="BD21" s="425">
        <v>0</v>
      </c>
      <c r="BE21" s="227">
        <v>0</v>
      </c>
      <c r="BF21" s="227">
        <v>0</v>
      </c>
      <c r="BG21" s="227">
        <v>0</v>
      </c>
      <c r="BH21" s="422">
        <f t="shared" si="16"/>
        <v>0</v>
      </c>
      <c r="BI21" s="423">
        <f t="shared" si="17"/>
        <v>0</v>
      </c>
      <c r="BJ21" s="225">
        <v>4</v>
      </c>
      <c r="BK21" s="227">
        <v>0</v>
      </c>
      <c r="BL21" s="227">
        <v>0</v>
      </c>
      <c r="BM21" s="227">
        <v>0</v>
      </c>
      <c r="BN21" s="227">
        <v>0</v>
      </c>
      <c r="BO21" s="420">
        <f t="shared" si="18"/>
        <v>0</v>
      </c>
      <c r="BP21" s="425">
        <v>0</v>
      </c>
      <c r="BQ21" s="227">
        <v>0</v>
      </c>
      <c r="BR21" s="227">
        <v>0</v>
      </c>
      <c r="BS21" s="227">
        <v>0</v>
      </c>
      <c r="BT21" s="422">
        <f t="shared" si="19"/>
        <v>0</v>
      </c>
      <c r="BU21" s="423">
        <f t="shared" si="20"/>
        <v>0</v>
      </c>
      <c r="BV21" s="225">
        <v>4</v>
      </c>
      <c r="BW21" s="227">
        <v>0</v>
      </c>
      <c r="BX21" s="227">
        <v>0</v>
      </c>
      <c r="BY21" s="227">
        <v>0</v>
      </c>
      <c r="BZ21" s="227">
        <v>0</v>
      </c>
      <c r="CA21" s="420">
        <f t="shared" si="21"/>
        <v>0</v>
      </c>
      <c r="CB21" s="425">
        <v>0</v>
      </c>
      <c r="CC21" s="227">
        <v>0</v>
      </c>
      <c r="CD21" s="227">
        <v>0</v>
      </c>
      <c r="CE21" s="227">
        <v>0</v>
      </c>
      <c r="CF21" s="422">
        <f t="shared" si="22"/>
        <v>0</v>
      </c>
      <c r="CG21" s="423">
        <f t="shared" si="23"/>
        <v>0</v>
      </c>
      <c r="CH21" s="225">
        <v>4</v>
      </c>
      <c r="CI21" s="422">
        <f t="shared" si="33"/>
        <v>0</v>
      </c>
      <c r="CJ21" s="422">
        <f t="shared" si="24"/>
        <v>0</v>
      </c>
      <c r="CK21" s="422">
        <f t="shared" si="25"/>
        <v>0</v>
      </c>
      <c r="CL21" s="422">
        <f t="shared" si="26"/>
        <v>0</v>
      </c>
      <c r="CM21" s="424">
        <f t="shared" si="34"/>
        <v>0</v>
      </c>
      <c r="CN21" s="422">
        <f t="shared" si="35"/>
        <v>0</v>
      </c>
      <c r="CO21" s="422">
        <f t="shared" si="27"/>
        <v>0</v>
      </c>
      <c r="CP21" s="422">
        <f t="shared" si="28"/>
        <v>0</v>
      </c>
      <c r="CQ21" s="422">
        <f t="shared" si="29"/>
        <v>0</v>
      </c>
      <c r="CR21" s="424">
        <f t="shared" si="36"/>
        <v>0</v>
      </c>
      <c r="CS21" s="422">
        <f t="shared" si="37"/>
        <v>0</v>
      </c>
      <c r="CT21" s="422">
        <f t="shared" si="30"/>
        <v>0</v>
      </c>
      <c r="CU21" s="422">
        <f t="shared" si="31"/>
        <v>0</v>
      </c>
      <c r="CV21" s="422">
        <f t="shared" si="32"/>
        <v>0</v>
      </c>
      <c r="CW21" s="424">
        <f t="shared" si="38"/>
        <v>0</v>
      </c>
      <c r="CX21" s="327"/>
      <c r="CZ21" s="327"/>
      <c r="DB21" s="327"/>
    </row>
    <row r="22" spans="1:135" ht="15.75" customHeight="1" x14ac:dyDescent="0.2">
      <c r="A22" s="130" t="s">
        <v>44</v>
      </c>
      <c r="B22" s="225">
        <v>5</v>
      </c>
      <c r="C22" s="132">
        <f t="shared" ref="C22:F22" si="53">C15+C19+C20+C21</f>
        <v>2401851.7026544739</v>
      </c>
      <c r="D22" s="132">
        <f t="shared" si="53"/>
        <v>1964747.9448403323</v>
      </c>
      <c r="E22" s="132">
        <f t="shared" si="53"/>
        <v>1830604.3613037795</v>
      </c>
      <c r="F22" s="132">
        <f t="shared" si="53"/>
        <v>0</v>
      </c>
      <c r="G22" s="420">
        <f t="shared" si="3"/>
        <v>6197204.0087985853</v>
      </c>
      <c r="H22" s="214">
        <f t="shared" ref="H22:K22" si="54">H15+H19+H20+H21</f>
        <v>14563599.74773166</v>
      </c>
      <c r="I22" s="132">
        <f t="shared" si="54"/>
        <v>11149375.608556706</v>
      </c>
      <c r="J22" s="132">
        <f t="shared" si="54"/>
        <v>10157173.718641099</v>
      </c>
      <c r="K22" s="132">
        <f t="shared" si="54"/>
        <v>0</v>
      </c>
      <c r="L22" s="422">
        <f t="shared" si="4"/>
        <v>35870149.074929461</v>
      </c>
      <c r="M22" s="214">
        <f t="shared" si="5"/>
        <v>42067353.083728045</v>
      </c>
      <c r="N22" s="225">
        <v>5</v>
      </c>
      <c r="O22" s="132">
        <f t="shared" ref="O22:R22" si="55">O15+O19+O20+O21</f>
        <v>6706025.3815956758</v>
      </c>
      <c r="P22" s="132">
        <f t="shared" si="55"/>
        <v>6197165.3301799102</v>
      </c>
      <c r="Q22" s="132">
        <f t="shared" si="55"/>
        <v>5887315.0308652045</v>
      </c>
      <c r="R22" s="132">
        <f t="shared" si="55"/>
        <v>0</v>
      </c>
      <c r="S22" s="420">
        <f t="shared" si="6"/>
        <v>18790505.74264079</v>
      </c>
      <c r="T22" s="214">
        <f t="shared" ref="T22:W22" si="56">T15+T19+T20+T21</f>
        <v>16290779.318682054</v>
      </c>
      <c r="U22" s="132">
        <f t="shared" si="56"/>
        <v>14969997.821267206</v>
      </c>
      <c r="V22" s="132">
        <f t="shared" si="56"/>
        <v>14041776.799172765</v>
      </c>
      <c r="W22" s="132">
        <f t="shared" si="56"/>
        <v>0</v>
      </c>
      <c r="X22" s="422">
        <f t="shared" si="7"/>
        <v>45302553.939122029</v>
      </c>
      <c r="Y22" s="214">
        <f t="shared" si="8"/>
        <v>64093059.681762815</v>
      </c>
      <c r="Z22" s="225">
        <v>5</v>
      </c>
      <c r="AA22" s="132">
        <f t="shared" ref="AA22:AD22" si="57">AA15+AA19+AA20+AA21</f>
        <v>1570158.2822183901</v>
      </c>
      <c r="AB22" s="132">
        <f t="shared" si="57"/>
        <v>1432703.4180917258</v>
      </c>
      <c r="AC22" s="132">
        <f t="shared" si="57"/>
        <v>1436675.3415206622</v>
      </c>
      <c r="AD22" s="132">
        <f t="shared" si="57"/>
        <v>0</v>
      </c>
      <c r="AE22" s="420">
        <f t="shared" si="9"/>
        <v>4439537.0418307781</v>
      </c>
      <c r="AF22" s="214">
        <f t="shared" ref="AF22:AI22" si="58">AF15+AF19+AF20+AF21</f>
        <v>2752885.6232432351</v>
      </c>
      <c r="AG22" s="132">
        <f t="shared" si="58"/>
        <v>2481355.8370838864</v>
      </c>
      <c r="AH22" s="132">
        <f t="shared" si="58"/>
        <v>2497999.7159002009</v>
      </c>
      <c r="AI22" s="132">
        <f t="shared" si="58"/>
        <v>0</v>
      </c>
      <c r="AJ22" s="422">
        <f t="shared" si="10"/>
        <v>7732241.1762273218</v>
      </c>
      <c r="AK22" s="214">
        <f t="shared" si="11"/>
        <v>12171778.2180581</v>
      </c>
      <c r="AL22" s="225">
        <v>5</v>
      </c>
      <c r="AM22" s="132">
        <f t="shared" ref="AM22:AP22" si="59">AM15+AM19+AM20+AM21</f>
        <v>77597585.835363105</v>
      </c>
      <c r="AN22" s="132">
        <f t="shared" si="59"/>
        <v>78278280.251521662</v>
      </c>
      <c r="AO22" s="132">
        <f t="shared" si="59"/>
        <v>79957780.8856861</v>
      </c>
      <c r="AP22" s="132">
        <f t="shared" si="59"/>
        <v>0</v>
      </c>
      <c r="AQ22" s="420">
        <f t="shared" si="12"/>
        <v>235833646.97257087</v>
      </c>
      <c r="AR22" s="214">
        <f t="shared" ref="AR22:AU22" si="60">AR15+AR19+AR20+AR21</f>
        <v>73219764.159701779</v>
      </c>
      <c r="AS22" s="132">
        <f t="shared" si="60"/>
        <v>72891364.888084292</v>
      </c>
      <c r="AT22" s="132">
        <f t="shared" si="60"/>
        <v>73233139.732822269</v>
      </c>
      <c r="AU22" s="132">
        <f t="shared" si="60"/>
        <v>0</v>
      </c>
      <c r="AV22" s="422">
        <f t="shared" si="13"/>
        <v>219344268.78060833</v>
      </c>
      <c r="AW22" s="214">
        <f t="shared" si="14"/>
        <v>455177915.75317919</v>
      </c>
      <c r="AX22" s="225">
        <v>5</v>
      </c>
      <c r="AY22" s="132">
        <f t="shared" ref="AY22:BB22" si="61">AY15+AY19+AY20+AY21</f>
        <v>4422962.8627480278</v>
      </c>
      <c r="AZ22" s="132">
        <f t="shared" si="61"/>
        <v>4613159.0301407119</v>
      </c>
      <c r="BA22" s="132">
        <f t="shared" si="61"/>
        <v>4671044.8202167423</v>
      </c>
      <c r="BB22" s="132">
        <f t="shared" si="61"/>
        <v>0</v>
      </c>
      <c r="BC22" s="420">
        <f t="shared" si="15"/>
        <v>13707166.713105481</v>
      </c>
      <c r="BD22" s="214">
        <f t="shared" ref="BD22:BG22" si="62">BD15+BD19+BD20+BD21</f>
        <v>2014987.639392986</v>
      </c>
      <c r="BE22" s="132">
        <f t="shared" si="62"/>
        <v>2098083.1615321068</v>
      </c>
      <c r="BF22" s="132">
        <f t="shared" si="62"/>
        <v>2146325.7279896787</v>
      </c>
      <c r="BG22" s="132">
        <f t="shared" si="62"/>
        <v>0</v>
      </c>
      <c r="BH22" s="422">
        <f t="shared" si="16"/>
        <v>6259396.528914772</v>
      </c>
      <c r="BI22" s="214">
        <f t="shared" si="17"/>
        <v>19966563.242020253</v>
      </c>
      <c r="BJ22" s="225">
        <v>5</v>
      </c>
      <c r="BK22" s="132">
        <f t="shared" ref="BK22:BN22" si="63">BK15+BK19+BK20+BK21</f>
        <v>0</v>
      </c>
      <c r="BL22" s="132">
        <f t="shared" si="63"/>
        <v>0</v>
      </c>
      <c r="BM22" s="132">
        <f t="shared" si="63"/>
        <v>0</v>
      </c>
      <c r="BN22" s="132">
        <f t="shared" si="63"/>
        <v>0</v>
      </c>
      <c r="BO22" s="420">
        <f t="shared" si="18"/>
        <v>0</v>
      </c>
      <c r="BP22" s="214">
        <f t="shared" ref="BP22:BS22" si="64">BP15+BP19+BP20+BP21</f>
        <v>0</v>
      </c>
      <c r="BQ22" s="132">
        <f t="shared" si="64"/>
        <v>0</v>
      </c>
      <c r="BR22" s="132">
        <f t="shared" si="64"/>
        <v>0</v>
      </c>
      <c r="BS22" s="132">
        <f t="shared" si="64"/>
        <v>0</v>
      </c>
      <c r="BT22" s="422">
        <f t="shared" si="19"/>
        <v>0</v>
      </c>
      <c r="BU22" s="214">
        <f t="shared" si="20"/>
        <v>0</v>
      </c>
      <c r="BV22" s="225">
        <v>5</v>
      </c>
      <c r="BW22" s="132">
        <f t="shared" ref="BW22:BZ22" si="65">BW15+BW19+BW20+BW21</f>
        <v>5907351.587661501</v>
      </c>
      <c r="BX22" s="132">
        <f t="shared" si="65"/>
        <v>5564632.8792126393</v>
      </c>
      <c r="BY22" s="132">
        <f t="shared" si="65"/>
        <v>5405202.0762539357</v>
      </c>
      <c r="BZ22" s="132">
        <f t="shared" si="65"/>
        <v>0</v>
      </c>
      <c r="CA22" s="420">
        <f t="shared" si="21"/>
        <v>16877186.543128077</v>
      </c>
      <c r="CB22" s="214">
        <f t="shared" ref="CB22:CE22" si="66">CB15+CB19+CB20+CB21</f>
        <v>2235033.2195171835</v>
      </c>
      <c r="CC22" s="132">
        <f t="shared" si="66"/>
        <v>2071868.3094679406</v>
      </c>
      <c r="CD22" s="132">
        <f t="shared" si="66"/>
        <v>2177185.865609169</v>
      </c>
      <c r="CE22" s="132">
        <f t="shared" si="66"/>
        <v>0</v>
      </c>
      <c r="CF22" s="422">
        <f t="shared" si="22"/>
        <v>6484087.3945942931</v>
      </c>
      <c r="CG22" s="214">
        <f t="shared" si="23"/>
        <v>23361273.93772237</v>
      </c>
      <c r="CH22" s="225">
        <v>5</v>
      </c>
      <c r="CI22" s="422">
        <f t="shared" si="33"/>
        <v>98605935.65224117</v>
      </c>
      <c r="CJ22" s="422">
        <f t="shared" si="24"/>
        <v>98050688.853986979</v>
      </c>
      <c r="CK22" s="422">
        <f t="shared" si="25"/>
        <v>99188622.515846431</v>
      </c>
      <c r="CL22" s="422">
        <f t="shared" si="26"/>
        <v>0</v>
      </c>
      <c r="CM22" s="424">
        <f t="shared" si="34"/>
        <v>295845247.02207458</v>
      </c>
      <c r="CN22" s="422">
        <f t="shared" si="35"/>
        <v>111077049.70826891</v>
      </c>
      <c r="CO22" s="422">
        <f t="shared" si="27"/>
        <v>105662045.62599213</v>
      </c>
      <c r="CP22" s="422">
        <f t="shared" si="28"/>
        <v>104253601.56013517</v>
      </c>
      <c r="CQ22" s="422">
        <f t="shared" si="29"/>
        <v>0</v>
      </c>
      <c r="CR22" s="424">
        <f t="shared" si="36"/>
        <v>320992696.89439625</v>
      </c>
      <c r="CS22" s="422">
        <f t="shared" si="37"/>
        <v>209682985.36051008</v>
      </c>
      <c r="CT22" s="422">
        <f t="shared" si="30"/>
        <v>203712734.4799791</v>
      </c>
      <c r="CU22" s="422">
        <f t="shared" si="31"/>
        <v>203442224.07598162</v>
      </c>
      <c r="CV22" s="422">
        <f t="shared" si="32"/>
        <v>0</v>
      </c>
      <c r="CW22" s="424">
        <f t="shared" si="38"/>
        <v>616837943.91647077</v>
      </c>
      <c r="CX22" s="327"/>
      <c r="CZ22" s="327"/>
      <c r="DB22" s="327"/>
    </row>
    <row r="23" spans="1:135" ht="15.75" customHeight="1" x14ac:dyDescent="0.2">
      <c r="A23" s="130" t="s">
        <v>132</v>
      </c>
      <c r="B23" s="192"/>
      <c r="C23" s="177"/>
      <c r="D23" s="177"/>
      <c r="E23" s="177"/>
      <c r="F23" s="177"/>
      <c r="G23" s="392"/>
      <c r="H23" s="393"/>
      <c r="I23" s="177"/>
      <c r="J23" s="177"/>
      <c r="K23" s="177"/>
      <c r="L23" s="177"/>
      <c r="M23" s="393"/>
      <c r="N23" s="192"/>
      <c r="O23" s="177"/>
      <c r="P23" s="177"/>
      <c r="Q23" s="177"/>
      <c r="R23" s="177"/>
      <c r="S23" s="392"/>
      <c r="T23" s="393"/>
      <c r="U23" s="177"/>
      <c r="V23" s="177"/>
      <c r="W23" s="177"/>
      <c r="X23" s="177"/>
      <c r="Y23" s="393"/>
      <c r="Z23" s="192"/>
      <c r="AA23" s="177"/>
      <c r="AB23" s="177"/>
      <c r="AC23" s="177"/>
      <c r="AD23" s="177"/>
      <c r="AE23" s="392"/>
      <c r="AF23" s="393"/>
      <c r="AG23" s="177"/>
      <c r="AH23" s="177"/>
      <c r="AI23" s="177"/>
      <c r="AJ23" s="177"/>
      <c r="AK23" s="393"/>
      <c r="AL23" s="192"/>
      <c r="AM23" s="177"/>
      <c r="AN23" s="177"/>
      <c r="AO23" s="177"/>
      <c r="AP23" s="177"/>
      <c r="AQ23" s="392"/>
      <c r="AR23" s="393"/>
      <c r="AS23" s="177"/>
      <c r="AT23" s="177"/>
      <c r="AU23" s="177"/>
      <c r="AV23" s="177"/>
      <c r="AW23" s="393"/>
      <c r="AX23" s="192"/>
      <c r="AY23" s="177"/>
      <c r="AZ23" s="177"/>
      <c r="BA23" s="177"/>
      <c r="BB23" s="177"/>
      <c r="BC23" s="392"/>
      <c r="BD23" s="393"/>
      <c r="BE23" s="177"/>
      <c r="BF23" s="177"/>
      <c r="BG23" s="177"/>
      <c r="BH23" s="177"/>
      <c r="BI23" s="393"/>
      <c r="BJ23" s="192"/>
      <c r="BK23" s="177"/>
      <c r="BL23" s="177"/>
      <c r="BM23" s="177"/>
      <c r="BN23" s="177"/>
      <c r="BO23" s="392"/>
      <c r="BP23" s="393"/>
      <c r="BQ23" s="177"/>
      <c r="BR23" s="177"/>
      <c r="BS23" s="177"/>
      <c r="BT23" s="177"/>
      <c r="BU23" s="393"/>
      <c r="BV23" s="192"/>
      <c r="BW23" s="177"/>
      <c r="BX23" s="177"/>
      <c r="BY23" s="177"/>
      <c r="BZ23" s="177"/>
      <c r="CA23" s="392"/>
      <c r="CB23" s="393"/>
      <c r="CC23" s="177"/>
      <c r="CD23" s="177"/>
      <c r="CE23" s="177"/>
      <c r="CF23" s="177"/>
      <c r="CG23" s="393"/>
      <c r="CH23" s="192"/>
      <c r="CI23" s="177"/>
      <c r="CJ23" s="177"/>
      <c r="CK23" s="177"/>
      <c r="CL23" s="177"/>
      <c r="CM23" s="427"/>
      <c r="CN23" s="177"/>
      <c r="CO23" s="177"/>
      <c r="CP23" s="177"/>
      <c r="CQ23" s="177"/>
      <c r="CR23" s="427"/>
      <c r="CS23" s="177"/>
      <c r="CT23" s="177"/>
      <c r="CU23" s="177"/>
      <c r="CV23" s="177"/>
      <c r="CW23" s="427"/>
    </row>
    <row r="24" spans="1:135" ht="15.75" customHeight="1" x14ac:dyDescent="0.2">
      <c r="A24" s="85" t="s">
        <v>322</v>
      </c>
      <c r="B24" s="225">
        <v>6</v>
      </c>
      <c r="C24" s="227">
        <v>0</v>
      </c>
      <c r="D24" s="227">
        <v>0</v>
      </c>
      <c r="E24" s="227">
        <v>0</v>
      </c>
      <c r="F24" s="227">
        <v>0</v>
      </c>
      <c r="G24" s="420">
        <f t="shared" ref="G24:G29" si="67">SUM(C24:F24)</f>
        <v>0</v>
      </c>
      <c r="H24" s="425">
        <v>0</v>
      </c>
      <c r="I24" s="227">
        <v>0</v>
      </c>
      <c r="J24" s="227">
        <v>0</v>
      </c>
      <c r="K24" s="227">
        <v>0</v>
      </c>
      <c r="L24" s="422">
        <f t="shared" ref="L24:L29" si="68">SUM(H24:K24)</f>
        <v>0</v>
      </c>
      <c r="M24" s="423">
        <f t="shared" ref="M24:M29" si="69">SUM(G24,L24)</f>
        <v>0</v>
      </c>
      <c r="N24" s="225">
        <v>6</v>
      </c>
      <c r="O24" s="227">
        <v>0</v>
      </c>
      <c r="P24" s="227">
        <v>0</v>
      </c>
      <c r="Q24" s="227">
        <v>0</v>
      </c>
      <c r="R24" s="227">
        <v>0</v>
      </c>
      <c r="S24" s="420">
        <f t="shared" ref="S24:S29" si="70">SUM(O24:R24)</f>
        <v>0</v>
      </c>
      <c r="T24" s="425">
        <v>0</v>
      </c>
      <c r="U24" s="227">
        <v>0</v>
      </c>
      <c r="V24" s="227">
        <v>0</v>
      </c>
      <c r="W24" s="227">
        <v>0</v>
      </c>
      <c r="X24" s="422">
        <f t="shared" ref="X24:X29" si="71">SUM(T24:W24)</f>
        <v>0</v>
      </c>
      <c r="Y24" s="423">
        <f t="shared" ref="Y24:Y29" si="72">SUM(S24,X24)</f>
        <v>0</v>
      </c>
      <c r="Z24" s="225">
        <v>6</v>
      </c>
      <c r="AA24" s="227">
        <v>0</v>
      </c>
      <c r="AB24" s="227">
        <v>0</v>
      </c>
      <c r="AC24" s="227">
        <v>0</v>
      </c>
      <c r="AD24" s="227">
        <v>0</v>
      </c>
      <c r="AE24" s="420">
        <f t="shared" ref="AE24:AE29" si="73">SUM(AA24:AD24)</f>
        <v>0</v>
      </c>
      <c r="AF24" s="425">
        <v>0</v>
      </c>
      <c r="AG24" s="227">
        <v>0</v>
      </c>
      <c r="AH24" s="227">
        <v>0</v>
      </c>
      <c r="AI24" s="227">
        <v>0</v>
      </c>
      <c r="AJ24" s="422">
        <f t="shared" ref="AJ24:AJ29" si="74">SUM(AF24:AI24)</f>
        <v>0</v>
      </c>
      <c r="AK24" s="423">
        <f t="shared" ref="AK24:AK29" si="75">SUM(AE24,AJ24)</f>
        <v>0</v>
      </c>
      <c r="AL24" s="225">
        <v>6</v>
      </c>
      <c r="AM24" s="227">
        <v>0</v>
      </c>
      <c r="AN24" s="227">
        <v>0</v>
      </c>
      <c r="AO24" s="227">
        <v>0</v>
      </c>
      <c r="AP24" s="227">
        <v>0</v>
      </c>
      <c r="AQ24" s="420">
        <f t="shared" ref="AQ24:AQ29" si="76">SUM(AM24:AP24)</f>
        <v>0</v>
      </c>
      <c r="AR24" s="425">
        <v>0</v>
      </c>
      <c r="AS24" s="227">
        <v>0</v>
      </c>
      <c r="AT24" s="227">
        <v>0</v>
      </c>
      <c r="AU24" s="227">
        <v>0</v>
      </c>
      <c r="AV24" s="422">
        <f t="shared" ref="AV24:AV29" si="77">SUM(AR24:AU24)</f>
        <v>0</v>
      </c>
      <c r="AW24" s="423">
        <f t="shared" ref="AW24:AW29" si="78">SUM(AQ24,AV24)</f>
        <v>0</v>
      </c>
      <c r="AX24" s="225">
        <v>6</v>
      </c>
      <c r="AY24" s="227">
        <v>0</v>
      </c>
      <c r="AZ24" s="227">
        <v>0</v>
      </c>
      <c r="BA24" s="227">
        <v>0</v>
      </c>
      <c r="BB24" s="227">
        <v>0</v>
      </c>
      <c r="BC24" s="420">
        <f t="shared" ref="BC24:BC29" si="79">SUM(AY24:BB24)</f>
        <v>0</v>
      </c>
      <c r="BD24" s="425">
        <v>0</v>
      </c>
      <c r="BE24" s="227">
        <v>0</v>
      </c>
      <c r="BF24" s="227">
        <v>0</v>
      </c>
      <c r="BG24" s="227">
        <v>0</v>
      </c>
      <c r="BH24" s="422">
        <f t="shared" ref="BH24:BH29" si="80">SUM(BD24:BG24)</f>
        <v>0</v>
      </c>
      <c r="BI24" s="423">
        <f t="shared" ref="BI24:BI29" si="81">SUM(BC24,BH24)</f>
        <v>0</v>
      </c>
      <c r="BJ24" s="225">
        <v>6</v>
      </c>
      <c r="BK24" s="227">
        <v>0</v>
      </c>
      <c r="BL24" s="227">
        <v>0</v>
      </c>
      <c r="BM24" s="227">
        <v>0</v>
      </c>
      <c r="BN24" s="227">
        <v>0</v>
      </c>
      <c r="BO24" s="420">
        <f t="shared" ref="BO24:BO29" si="82">SUM(BK24:BN24)</f>
        <v>0</v>
      </c>
      <c r="BP24" s="425">
        <v>0</v>
      </c>
      <c r="BQ24" s="227">
        <v>0</v>
      </c>
      <c r="BR24" s="227">
        <v>0</v>
      </c>
      <c r="BS24" s="227">
        <v>0</v>
      </c>
      <c r="BT24" s="422">
        <f t="shared" ref="BT24:BT29" si="83">SUM(BP24:BS24)</f>
        <v>0</v>
      </c>
      <c r="BU24" s="423">
        <f t="shared" ref="BU24:BU29" si="84">SUM(BO24,BT24)</f>
        <v>0</v>
      </c>
      <c r="BV24" s="225">
        <v>6</v>
      </c>
      <c r="BW24" s="227">
        <v>0</v>
      </c>
      <c r="BX24" s="227">
        <v>0</v>
      </c>
      <c r="BY24" s="227">
        <v>0</v>
      </c>
      <c r="BZ24" s="227">
        <v>0</v>
      </c>
      <c r="CA24" s="420">
        <f t="shared" ref="CA24:CA29" si="85">SUM(BW24:BZ24)</f>
        <v>0</v>
      </c>
      <c r="CB24" s="425">
        <v>0</v>
      </c>
      <c r="CC24" s="227">
        <v>0</v>
      </c>
      <c r="CD24" s="227">
        <v>0</v>
      </c>
      <c r="CE24" s="227">
        <v>0</v>
      </c>
      <c r="CF24" s="422">
        <f t="shared" ref="CF24:CF29" si="86">SUM(CB24:CE24)</f>
        <v>0</v>
      </c>
      <c r="CG24" s="423">
        <f t="shared" ref="CG24:CG29" si="87">SUM(CA24,CF24)</f>
        <v>0</v>
      </c>
      <c r="CH24" s="225">
        <v>6</v>
      </c>
      <c r="CI24" s="422">
        <f t="shared" ref="CI24:CI29" si="88">+C24+O24+AA24+AM24+AY24+BK24+BW24</f>
        <v>0</v>
      </c>
      <c r="CJ24" s="422">
        <f t="shared" ref="CJ24:CJ29" si="89">+D24+P24+AB24+AN24+AZ24+BL24+BX24</f>
        <v>0</v>
      </c>
      <c r="CK24" s="422">
        <f t="shared" ref="CK24:CK29" si="90">+E24+Q24+AC24+AO24+BA24+BM24+BY24</f>
        <v>0</v>
      </c>
      <c r="CL24" s="422">
        <f t="shared" ref="CL24:CL29" si="91">+F24+R24+AD24+AP24+BB24+BN24+BZ24</f>
        <v>0</v>
      </c>
      <c r="CM24" s="424">
        <f t="shared" si="34"/>
        <v>0</v>
      </c>
      <c r="CN24" s="422">
        <f t="shared" ref="CN24:CN29" si="92">+H24+T24+AF24+AR24+BD24+BP24+CB24</f>
        <v>0</v>
      </c>
      <c r="CO24" s="422">
        <f t="shared" ref="CO24:CO29" si="93">+I24+U24+AG24+AS24+BE24+BQ24+CC24</f>
        <v>0</v>
      </c>
      <c r="CP24" s="422">
        <f t="shared" ref="CP24:CP29" si="94">+J24+V24+AH24+AT24+BF24+BR24+CD24</f>
        <v>0</v>
      </c>
      <c r="CQ24" s="422">
        <f t="shared" ref="CQ24:CQ29" si="95">+K24+W24+AI24+AU24+BG24+BS24+CE24</f>
        <v>0</v>
      </c>
      <c r="CR24" s="424">
        <f t="shared" si="36"/>
        <v>0</v>
      </c>
      <c r="CS24" s="422">
        <f t="shared" ref="CS24:CS29" si="96">CI24+CN24</f>
        <v>0</v>
      </c>
      <c r="CT24" s="422">
        <f t="shared" ref="CT24:CT29" si="97">CJ24+CO24</f>
        <v>0</v>
      </c>
      <c r="CU24" s="422">
        <f t="shared" ref="CU24:CU29" si="98">CK24+CP24</f>
        <v>0</v>
      </c>
      <c r="CV24" s="422">
        <f t="shared" ref="CV24:CV29" si="99">CL24+CQ24</f>
        <v>0</v>
      </c>
      <c r="CW24" s="424">
        <f t="shared" si="38"/>
        <v>0</v>
      </c>
      <c r="CX24" s="327"/>
      <c r="CY24" s="327"/>
      <c r="CZ24" s="327"/>
      <c r="DA24" s="327"/>
      <c r="DB24" s="327"/>
    </row>
    <row r="25" spans="1:135" ht="15.75" customHeight="1" x14ac:dyDescent="0.2">
      <c r="A25" s="85" t="s">
        <v>133</v>
      </c>
      <c r="B25" s="225">
        <v>7</v>
      </c>
      <c r="C25" s="227">
        <v>0</v>
      </c>
      <c r="D25" s="227">
        <v>0</v>
      </c>
      <c r="E25" s="227">
        <v>0</v>
      </c>
      <c r="F25" s="227">
        <v>0</v>
      </c>
      <c r="G25" s="420">
        <f t="shared" si="67"/>
        <v>0</v>
      </c>
      <c r="H25" s="425">
        <v>0</v>
      </c>
      <c r="I25" s="227">
        <v>0</v>
      </c>
      <c r="J25" s="227">
        <v>0</v>
      </c>
      <c r="K25" s="227">
        <v>0</v>
      </c>
      <c r="L25" s="422">
        <f t="shared" si="68"/>
        <v>0</v>
      </c>
      <c r="M25" s="423">
        <f t="shared" si="69"/>
        <v>0</v>
      </c>
      <c r="N25" s="225">
        <v>7</v>
      </c>
      <c r="O25" s="227">
        <v>0</v>
      </c>
      <c r="P25" s="227">
        <v>0</v>
      </c>
      <c r="Q25" s="227">
        <v>0</v>
      </c>
      <c r="R25" s="227">
        <v>0</v>
      </c>
      <c r="S25" s="420">
        <f t="shared" si="70"/>
        <v>0</v>
      </c>
      <c r="T25" s="425">
        <v>0</v>
      </c>
      <c r="U25" s="227">
        <v>0</v>
      </c>
      <c r="V25" s="227">
        <v>0</v>
      </c>
      <c r="W25" s="227">
        <v>0</v>
      </c>
      <c r="X25" s="422">
        <f t="shared" si="71"/>
        <v>0</v>
      </c>
      <c r="Y25" s="423">
        <f t="shared" si="72"/>
        <v>0</v>
      </c>
      <c r="Z25" s="225">
        <v>7</v>
      </c>
      <c r="AA25" s="227">
        <v>0</v>
      </c>
      <c r="AB25" s="227">
        <v>0</v>
      </c>
      <c r="AC25" s="227">
        <v>0</v>
      </c>
      <c r="AD25" s="227">
        <v>0</v>
      </c>
      <c r="AE25" s="420">
        <f t="shared" si="73"/>
        <v>0</v>
      </c>
      <c r="AF25" s="425">
        <v>0</v>
      </c>
      <c r="AG25" s="227">
        <v>0</v>
      </c>
      <c r="AH25" s="227">
        <v>0</v>
      </c>
      <c r="AI25" s="227">
        <v>0</v>
      </c>
      <c r="AJ25" s="422">
        <f t="shared" si="74"/>
        <v>0</v>
      </c>
      <c r="AK25" s="423">
        <f t="shared" si="75"/>
        <v>0</v>
      </c>
      <c r="AL25" s="225">
        <v>7</v>
      </c>
      <c r="AM25" s="227">
        <v>0</v>
      </c>
      <c r="AN25" s="227">
        <v>0</v>
      </c>
      <c r="AO25" s="227">
        <v>0</v>
      </c>
      <c r="AP25" s="227">
        <v>0</v>
      </c>
      <c r="AQ25" s="420">
        <f t="shared" si="76"/>
        <v>0</v>
      </c>
      <c r="AR25" s="425">
        <v>0</v>
      </c>
      <c r="AS25" s="227">
        <v>0</v>
      </c>
      <c r="AT25" s="227">
        <v>0</v>
      </c>
      <c r="AU25" s="227">
        <v>0</v>
      </c>
      <c r="AV25" s="422">
        <f t="shared" si="77"/>
        <v>0</v>
      </c>
      <c r="AW25" s="423">
        <f t="shared" si="78"/>
        <v>0</v>
      </c>
      <c r="AX25" s="225">
        <v>7</v>
      </c>
      <c r="AY25" s="227">
        <v>0</v>
      </c>
      <c r="AZ25" s="227">
        <v>0</v>
      </c>
      <c r="BA25" s="227">
        <v>0</v>
      </c>
      <c r="BB25" s="227">
        <v>0</v>
      </c>
      <c r="BC25" s="420">
        <f t="shared" si="79"/>
        <v>0</v>
      </c>
      <c r="BD25" s="425">
        <v>0</v>
      </c>
      <c r="BE25" s="227">
        <v>0</v>
      </c>
      <c r="BF25" s="227">
        <v>0</v>
      </c>
      <c r="BG25" s="227">
        <v>0</v>
      </c>
      <c r="BH25" s="422">
        <f t="shared" si="80"/>
        <v>0</v>
      </c>
      <c r="BI25" s="423">
        <f t="shared" si="81"/>
        <v>0</v>
      </c>
      <c r="BJ25" s="225">
        <v>7</v>
      </c>
      <c r="BK25" s="227">
        <v>0</v>
      </c>
      <c r="BL25" s="227">
        <v>0</v>
      </c>
      <c r="BM25" s="227">
        <v>0</v>
      </c>
      <c r="BN25" s="227">
        <v>0</v>
      </c>
      <c r="BO25" s="420">
        <f t="shared" si="82"/>
        <v>0</v>
      </c>
      <c r="BP25" s="425">
        <v>0</v>
      </c>
      <c r="BQ25" s="227">
        <v>0</v>
      </c>
      <c r="BR25" s="227">
        <v>0</v>
      </c>
      <c r="BS25" s="227">
        <v>0</v>
      </c>
      <c r="BT25" s="422">
        <f t="shared" si="83"/>
        <v>0</v>
      </c>
      <c r="BU25" s="423">
        <f t="shared" si="84"/>
        <v>0</v>
      </c>
      <c r="BV25" s="225">
        <v>7</v>
      </c>
      <c r="BW25" s="227">
        <v>0</v>
      </c>
      <c r="BX25" s="227">
        <v>0</v>
      </c>
      <c r="BY25" s="227">
        <v>0</v>
      </c>
      <c r="BZ25" s="227">
        <v>0</v>
      </c>
      <c r="CA25" s="420">
        <f t="shared" si="85"/>
        <v>0</v>
      </c>
      <c r="CB25" s="425">
        <v>0</v>
      </c>
      <c r="CC25" s="227">
        <v>0</v>
      </c>
      <c r="CD25" s="227">
        <v>0</v>
      </c>
      <c r="CE25" s="227">
        <v>0</v>
      </c>
      <c r="CF25" s="422">
        <f t="shared" si="86"/>
        <v>0</v>
      </c>
      <c r="CG25" s="423">
        <f t="shared" si="87"/>
        <v>0</v>
      </c>
      <c r="CH25" s="225">
        <v>7</v>
      </c>
      <c r="CI25" s="422">
        <f t="shared" si="88"/>
        <v>0</v>
      </c>
      <c r="CJ25" s="422">
        <f t="shared" si="89"/>
        <v>0</v>
      </c>
      <c r="CK25" s="422">
        <f t="shared" si="90"/>
        <v>0</v>
      </c>
      <c r="CL25" s="422">
        <f t="shared" si="91"/>
        <v>0</v>
      </c>
      <c r="CM25" s="424">
        <f t="shared" si="34"/>
        <v>0</v>
      </c>
      <c r="CN25" s="422">
        <f t="shared" si="92"/>
        <v>0</v>
      </c>
      <c r="CO25" s="422">
        <f t="shared" si="93"/>
        <v>0</v>
      </c>
      <c r="CP25" s="422">
        <f t="shared" si="94"/>
        <v>0</v>
      </c>
      <c r="CQ25" s="422">
        <f t="shared" si="95"/>
        <v>0</v>
      </c>
      <c r="CR25" s="424">
        <f t="shared" si="36"/>
        <v>0</v>
      </c>
      <c r="CS25" s="422">
        <f t="shared" si="96"/>
        <v>0</v>
      </c>
      <c r="CT25" s="422">
        <f t="shared" si="97"/>
        <v>0</v>
      </c>
      <c r="CU25" s="422">
        <f t="shared" si="98"/>
        <v>0</v>
      </c>
      <c r="CV25" s="422">
        <f t="shared" si="99"/>
        <v>0</v>
      </c>
      <c r="CW25" s="424">
        <f t="shared" si="38"/>
        <v>0</v>
      </c>
      <c r="CX25" s="327"/>
      <c r="CZ25" s="327"/>
      <c r="DB25" s="327"/>
    </row>
    <row r="26" spans="1:135" ht="15.75" customHeight="1" x14ac:dyDescent="0.2">
      <c r="A26" s="85" t="s">
        <v>131</v>
      </c>
      <c r="B26" s="225">
        <v>8</v>
      </c>
      <c r="C26" s="227">
        <v>0</v>
      </c>
      <c r="D26" s="227">
        <v>0</v>
      </c>
      <c r="E26" s="227">
        <v>0</v>
      </c>
      <c r="F26" s="227">
        <v>0</v>
      </c>
      <c r="G26" s="420">
        <f t="shared" si="67"/>
        <v>0</v>
      </c>
      <c r="H26" s="425">
        <v>0</v>
      </c>
      <c r="I26" s="227">
        <v>0</v>
      </c>
      <c r="J26" s="227">
        <v>0</v>
      </c>
      <c r="K26" s="227">
        <v>0</v>
      </c>
      <c r="L26" s="422">
        <f t="shared" si="68"/>
        <v>0</v>
      </c>
      <c r="M26" s="423">
        <f t="shared" si="69"/>
        <v>0</v>
      </c>
      <c r="N26" s="225">
        <v>8</v>
      </c>
      <c r="O26" s="227">
        <v>0</v>
      </c>
      <c r="P26" s="227">
        <v>0</v>
      </c>
      <c r="Q26" s="227">
        <v>0</v>
      </c>
      <c r="R26" s="227">
        <v>0</v>
      </c>
      <c r="S26" s="420">
        <f t="shared" si="70"/>
        <v>0</v>
      </c>
      <c r="T26" s="425">
        <v>0</v>
      </c>
      <c r="U26" s="227">
        <v>0</v>
      </c>
      <c r="V26" s="227">
        <v>0</v>
      </c>
      <c r="W26" s="227">
        <v>0</v>
      </c>
      <c r="X26" s="422">
        <f t="shared" si="71"/>
        <v>0</v>
      </c>
      <c r="Y26" s="423">
        <f t="shared" si="72"/>
        <v>0</v>
      </c>
      <c r="Z26" s="225">
        <v>8</v>
      </c>
      <c r="AA26" s="227">
        <v>0</v>
      </c>
      <c r="AB26" s="227">
        <v>0</v>
      </c>
      <c r="AC26" s="227">
        <v>0</v>
      </c>
      <c r="AD26" s="227">
        <v>0</v>
      </c>
      <c r="AE26" s="420">
        <f t="shared" si="73"/>
        <v>0</v>
      </c>
      <c r="AF26" s="425">
        <v>0</v>
      </c>
      <c r="AG26" s="227">
        <v>0</v>
      </c>
      <c r="AH26" s="227">
        <v>0</v>
      </c>
      <c r="AI26" s="227">
        <v>0</v>
      </c>
      <c r="AJ26" s="422">
        <f t="shared" si="74"/>
        <v>0</v>
      </c>
      <c r="AK26" s="423">
        <f t="shared" si="75"/>
        <v>0</v>
      </c>
      <c r="AL26" s="225">
        <v>8</v>
      </c>
      <c r="AM26" s="227">
        <v>0</v>
      </c>
      <c r="AN26" s="227">
        <v>0</v>
      </c>
      <c r="AO26" s="227">
        <v>0</v>
      </c>
      <c r="AP26" s="227">
        <v>0</v>
      </c>
      <c r="AQ26" s="420">
        <f t="shared" si="76"/>
        <v>0</v>
      </c>
      <c r="AR26" s="425">
        <v>0</v>
      </c>
      <c r="AS26" s="227">
        <v>0</v>
      </c>
      <c r="AT26" s="227">
        <v>0</v>
      </c>
      <c r="AU26" s="227">
        <v>0</v>
      </c>
      <c r="AV26" s="422">
        <f t="shared" si="77"/>
        <v>0</v>
      </c>
      <c r="AW26" s="423">
        <f t="shared" si="78"/>
        <v>0</v>
      </c>
      <c r="AX26" s="225">
        <v>8</v>
      </c>
      <c r="AY26" s="227">
        <v>0</v>
      </c>
      <c r="AZ26" s="227">
        <v>0</v>
      </c>
      <c r="BA26" s="227">
        <v>0</v>
      </c>
      <c r="BB26" s="227">
        <v>0</v>
      </c>
      <c r="BC26" s="420">
        <f t="shared" si="79"/>
        <v>0</v>
      </c>
      <c r="BD26" s="425">
        <v>0</v>
      </c>
      <c r="BE26" s="227">
        <v>0</v>
      </c>
      <c r="BF26" s="227">
        <v>0</v>
      </c>
      <c r="BG26" s="227">
        <v>0</v>
      </c>
      <c r="BH26" s="422">
        <f t="shared" si="80"/>
        <v>0</v>
      </c>
      <c r="BI26" s="423">
        <f t="shared" si="81"/>
        <v>0</v>
      </c>
      <c r="BJ26" s="225">
        <v>8</v>
      </c>
      <c r="BK26" s="227">
        <v>0</v>
      </c>
      <c r="BL26" s="227">
        <v>0</v>
      </c>
      <c r="BM26" s="227">
        <v>0</v>
      </c>
      <c r="BN26" s="227">
        <v>0</v>
      </c>
      <c r="BO26" s="420">
        <f t="shared" si="82"/>
        <v>0</v>
      </c>
      <c r="BP26" s="425">
        <v>0</v>
      </c>
      <c r="BQ26" s="227">
        <v>0</v>
      </c>
      <c r="BR26" s="227">
        <v>0</v>
      </c>
      <c r="BS26" s="227">
        <v>0</v>
      </c>
      <c r="BT26" s="422">
        <f t="shared" si="83"/>
        <v>0</v>
      </c>
      <c r="BU26" s="423">
        <f t="shared" si="84"/>
        <v>0</v>
      </c>
      <c r="BV26" s="225">
        <v>8</v>
      </c>
      <c r="BW26" s="227">
        <v>0</v>
      </c>
      <c r="BX26" s="227">
        <v>0</v>
      </c>
      <c r="BY26" s="227">
        <v>0</v>
      </c>
      <c r="BZ26" s="227">
        <v>0</v>
      </c>
      <c r="CA26" s="420">
        <f t="shared" si="85"/>
        <v>0</v>
      </c>
      <c r="CB26" s="425">
        <v>0</v>
      </c>
      <c r="CC26" s="227">
        <v>0</v>
      </c>
      <c r="CD26" s="227">
        <v>0</v>
      </c>
      <c r="CE26" s="227">
        <v>0</v>
      </c>
      <c r="CF26" s="422">
        <f t="shared" si="86"/>
        <v>0</v>
      </c>
      <c r="CG26" s="423">
        <f t="shared" si="87"/>
        <v>0</v>
      </c>
      <c r="CH26" s="225">
        <v>8</v>
      </c>
      <c r="CI26" s="422">
        <f t="shared" si="88"/>
        <v>0</v>
      </c>
      <c r="CJ26" s="422">
        <f t="shared" si="89"/>
        <v>0</v>
      </c>
      <c r="CK26" s="422">
        <f t="shared" si="90"/>
        <v>0</v>
      </c>
      <c r="CL26" s="422">
        <f t="shared" si="91"/>
        <v>0</v>
      </c>
      <c r="CM26" s="424">
        <f t="shared" si="34"/>
        <v>0</v>
      </c>
      <c r="CN26" s="422">
        <f t="shared" si="92"/>
        <v>0</v>
      </c>
      <c r="CO26" s="422">
        <f t="shared" si="93"/>
        <v>0</v>
      </c>
      <c r="CP26" s="422">
        <f t="shared" si="94"/>
        <v>0</v>
      </c>
      <c r="CQ26" s="422">
        <f t="shared" si="95"/>
        <v>0</v>
      </c>
      <c r="CR26" s="424">
        <f t="shared" si="36"/>
        <v>0</v>
      </c>
      <c r="CS26" s="422">
        <f t="shared" si="96"/>
        <v>0</v>
      </c>
      <c r="CT26" s="422">
        <f t="shared" si="97"/>
        <v>0</v>
      </c>
      <c r="CU26" s="422">
        <f t="shared" si="98"/>
        <v>0</v>
      </c>
      <c r="CV26" s="422">
        <f t="shared" si="99"/>
        <v>0</v>
      </c>
      <c r="CW26" s="424">
        <f t="shared" si="38"/>
        <v>0</v>
      </c>
      <c r="CX26" s="327"/>
      <c r="CZ26" s="327"/>
      <c r="DB26" s="327"/>
    </row>
    <row r="27" spans="1:135" ht="15.75" customHeight="1" x14ac:dyDescent="0.2">
      <c r="A27" s="85" t="s">
        <v>1183</v>
      </c>
      <c r="B27" s="225">
        <v>9</v>
      </c>
      <c r="C27" s="227">
        <v>0</v>
      </c>
      <c r="D27" s="227">
        <v>0</v>
      </c>
      <c r="E27" s="227">
        <v>0</v>
      </c>
      <c r="F27" s="227">
        <v>0</v>
      </c>
      <c r="G27" s="420">
        <f t="shared" si="67"/>
        <v>0</v>
      </c>
      <c r="H27" s="425">
        <v>0</v>
      </c>
      <c r="I27" s="227">
        <v>0</v>
      </c>
      <c r="J27" s="227">
        <v>0</v>
      </c>
      <c r="K27" s="227">
        <v>0</v>
      </c>
      <c r="L27" s="422">
        <f t="shared" si="68"/>
        <v>0</v>
      </c>
      <c r="M27" s="423">
        <f t="shared" si="69"/>
        <v>0</v>
      </c>
      <c r="N27" s="225">
        <v>9</v>
      </c>
      <c r="O27" s="227">
        <v>0</v>
      </c>
      <c r="P27" s="227">
        <v>0</v>
      </c>
      <c r="Q27" s="227">
        <v>0</v>
      </c>
      <c r="R27" s="227">
        <v>0</v>
      </c>
      <c r="S27" s="420">
        <f t="shared" si="70"/>
        <v>0</v>
      </c>
      <c r="T27" s="425">
        <v>0</v>
      </c>
      <c r="U27" s="227">
        <v>0</v>
      </c>
      <c r="V27" s="227">
        <v>0</v>
      </c>
      <c r="W27" s="227">
        <v>0</v>
      </c>
      <c r="X27" s="422">
        <f t="shared" si="71"/>
        <v>0</v>
      </c>
      <c r="Y27" s="423">
        <f t="shared" si="72"/>
        <v>0</v>
      </c>
      <c r="Z27" s="225">
        <v>9</v>
      </c>
      <c r="AA27" s="227">
        <v>0</v>
      </c>
      <c r="AB27" s="227">
        <v>0</v>
      </c>
      <c r="AC27" s="227">
        <v>0</v>
      </c>
      <c r="AD27" s="227">
        <v>0</v>
      </c>
      <c r="AE27" s="420">
        <f t="shared" si="73"/>
        <v>0</v>
      </c>
      <c r="AF27" s="425">
        <v>0</v>
      </c>
      <c r="AG27" s="227">
        <v>0</v>
      </c>
      <c r="AH27" s="227">
        <v>0</v>
      </c>
      <c r="AI27" s="227">
        <v>0</v>
      </c>
      <c r="AJ27" s="422">
        <f t="shared" si="74"/>
        <v>0</v>
      </c>
      <c r="AK27" s="423">
        <f t="shared" si="75"/>
        <v>0</v>
      </c>
      <c r="AL27" s="225">
        <v>9</v>
      </c>
      <c r="AM27" s="227">
        <v>0</v>
      </c>
      <c r="AN27" s="227">
        <v>0</v>
      </c>
      <c r="AO27" s="227">
        <v>0</v>
      </c>
      <c r="AP27" s="227">
        <v>0</v>
      </c>
      <c r="AQ27" s="420">
        <f t="shared" si="76"/>
        <v>0</v>
      </c>
      <c r="AR27" s="425">
        <v>0</v>
      </c>
      <c r="AS27" s="227">
        <v>0</v>
      </c>
      <c r="AT27" s="227">
        <v>0</v>
      </c>
      <c r="AU27" s="227">
        <v>0</v>
      </c>
      <c r="AV27" s="422">
        <f t="shared" si="77"/>
        <v>0</v>
      </c>
      <c r="AW27" s="423">
        <f t="shared" si="78"/>
        <v>0</v>
      </c>
      <c r="AX27" s="225">
        <v>9</v>
      </c>
      <c r="AY27" s="227">
        <v>0</v>
      </c>
      <c r="AZ27" s="227">
        <v>0</v>
      </c>
      <c r="BA27" s="227">
        <v>0</v>
      </c>
      <c r="BB27" s="227">
        <v>0</v>
      </c>
      <c r="BC27" s="420">
        <f t="shared" si="79"/>
        <v>0</v>
      </c>
      <c r="BD27" s="425">
        <v>0</v>
      </c>
      <c r="BE27" s="227">
        <v>0</v>
      </c>
      <c r="BF27" s="227">
        <v>0</v>
      </c>
      <c r="BG27" s="227">
        <v>0</v>
      </c>
      <c r="BH27" s="422">
        <f t="shared" si="80"/>
        <v>0</v>
      </c>
      <c r="BI27" s="423">
        <f t="shared" si="81"/>
        <v>0</v>
      </c>
      <c r="BJ27" s="225">
        <v>9</v>
      </c>
      <c r="BK27" s="227">
        <v>0</v>
      </c>
      <c r="BL27" s="227">
        <v>0</v>
      </c>
      <c r="BM27" s="227">
        <v>0</v>
      </c>
      <c r="BN27" s="227">
        <v>0</v>
      </c>
      <c r="BO27" s="420">
        <f t="shared" si="82"/>
        <v>0</v>
      </c>
      <c r="BP27" s="425">
        <v>0</v>
      </c>
      <c r="BQ27" s="227">
        <v>0</v>
      </c>
      <c r="BR27" s="227">
        <v>0</v>
      </c>
      <c r="BS27" s="227">
        <v>0</v>
      </c>
      <c r="BT27" s="422">
        <f t="shared" si="83"/>
        <v>0</v>
      </c>
      <c r="BU27" s="423">
        <f t="shared" si="84"/>
        <v>0</v>
      </c>
      <c r="BV27" s="225">
        <v>9</v>
      </c>
      <c r="BW27" s="227">
        <v>0</v>
      </c>
      <c r="BX27" s="227">
        <v>0</v>
      </c>
      <c r="BY27" s="227">
        <v>0</v>
      </c>
      <c r="BZ27" s="227">
        <v>0</v>
      </c>
      <c r="CA27" s="420">
        <f t="shared" si="85"/>
        <v>0</v>
      </c>
      <c r="CB27" s="425">
        <v>0</v>
      </c>
      <c r="CC27" s="227">
        <v>0</v>
      </c>
      <c r="CD27" s="227">
        <v>0</v>
      </c>
      <c r="CE27" s="227">
        <v>0</v>
      </c>
      <c r="CF27" s="422">
        <f t="shared" si="86"/>
        <v>0</v>
      </c>
      <c r="CG27" s="423">
        <f t="shared" si="87"/>
        <v>0</v>
      </c>
      <c r="CH27" s="225">
        <v>9</v>
      </c>
      <c r="CI27" s="422">
        <f t="shared" si="88"/>
        <v>0</v>
      </c>
      <c r="CJ27" s="422">
        <f t="shared" si="89"/>
        <v>0</v>
      </c>
      <c r="CK27" s="422">
        <f t="shared" si="90"/>
        <v>0</v>
      </c>
      <c r="CL27" s="422">
        <f t="shared" si="91"/>
        <v>0</v>
      </c>
      <c r="CM27" s="424">
        <f t="shared" si="34"/>
        <v>0</v>
      </c>
      <c r="CN27" s="422">
        <f t="shared" si="92"/>
        <v>0</v>
      </c>
      <c r="CO27" s="422">
        <f t="shared" si="93"/>
        <v>0</v>
      </c>
      <c r="CP27" s="422">
        <f t="shared" si="94"/>
        <v>0</v>
      </c>
      <c r="CQ27" s="422">
        <f t="shared" si="95"/>
        <v>0</v>
      </c>
      <c r="CR27" s="424">
        <f t="shared" si="36"/>
        <v>0</v>
      </c>
      <c r="CS27" s="422">
        <f t="shared" si="96"/>
        <v>0</v>
      </c>
      <c r="CT27" s="422">
        <f t="shared" si="97"/>
        <v>0</v>
      </c>
      <c r="CU27" s="422">
        <f t="shared" si="98"/>
        <v>0</v>
      </c>
      <c r="CV27" s="422">
        <f t="shared" si="99"/>
        <v>0</v>
      </c>
      <c r="CW27" s="424">
        <f t="shared" si="38"/>
        <v>0</v>
      </c>
      <c r="CX27" s="327"/>
      <c r="CZ27" s="327"/>
      <c r="DB27" s="327"/>
    </row>
    <row r="28" spans="1:135" ht="15.75" customHeight="1" x14ac:dyDescent="0.2">
      <c r="A28" s="85" t="s">
        <v>1385</v>
      </c>
      <c r="B28" s="225">
        <v>10</v>
      </c>
      <c r="C28" s="227">
        <v>0</v>
      </c>
      <c r="D28" s="227">
        <v>0</v>
      </c>
      <c r="E28" s="227">
        <v>0</v>
      </c>
      <c r="F28" s="227">
        <v>0</v>
      </c>
      <c r="G28" s="420">
        <f t="shared" si="67"/>
        <v>0</v>
      </c>
      <c r="H28" s="425">
        <v>0</v>
      </c>
      <c r="I28" s="227">
        <v>0</v>
      </c>
      <c r="J28" s="227">
        <v>0</v>
      </c>
      <c r="K28" s="227">
        <v>0</v>
      </c>
      <c r="L28" s="422">
        <f t="shared" si="68"/>
        <v>0</v>
      </c>
      <c r="M28" s="423">
        <f t="shared" si="69"/>
        <v>0</v>
      </c>
      <c r="N28" s="225">
        <v>10</v>
      </c>
      <c r="O28" s="227">
        <v>0</v>
      </c>
      <c r="P28" s="227">
        <v>0</v>
      </c>
      <c r="Q28" s="227">
        <v>0</v>
      </c>
      <c r="R28" s="227">
        <v>0</v>
      </c>
      <c r="S28" s="420">
        <f t="shared" si="70"/>
        <v>0</v>
      </c>
      <c r="T28" s="425">
        <v>0</v>
      </c>
      <c r="U28" s="227">
        <v>0</v>
      </c>
      <c r="V28" s="227">
        <v>0</v>
      </c>
      <c r="W28" s="227">
        <v>0</v>
      </c>
      <c r="X28" s="422">
        <f t="shared" si="71"/>
        <v>0</v>
      </c>
      <c r="Y28" s="423">
        <f t="shared" si="72"/>
        <v>0</v>
      </c>
      <c r="Z28" s="225">
        <v>10</v>
      </c>
      <c r="AA28" s="227">
        <v>0</v>
      </c>
      <c r="AB28" s="227">
        <v>0</v>
      </c>
      <c r="AC28" s="227">
        <v>0</v>
      </c>
      <c r="AD28" s="227">
        <v>0</v>
      </c>
      <c r="AE28" s="420">
        <f t="shared" si="73"/>
        <v>0</v>
      </c>
      <c r="AF28" s="425">
        <v>0</v>
      </c>
      <c r="AG28" s="227">
        <v>0</v>
      </c>
      <c r="AH28" s="227">
        <v>0</v>
      </c>
      <c r="AI28" s="227">
        <v>0</v>
      </c>
      <c r="AJ28" s="422">
        <f t="shared" si="74"/>
        <v>0</v>
      </c>
      <c r="AK28" s="423">
        <f t="shared" si="75"/>
        <v>0</v>
      </c>
      <c r="AL28" s="225">
        <v>10</v>
      </c>
      <c r="AM28" s="227">
        <v>0</v>
      </c>
      <c r="AN28" s="227">
        <v>0</v>
      </c>
      <c r="AO28" s="227">
        <v>0</v>
      </c>
      <c r="AP28" s="227">
        <v>0</v>
      </c>
      <c r="AQ28" s="420">
        <f t="shared" si="76"/>
        <v>0</v>
      </c>
      <c r="AR28" s="425">
        <v>0</v>
      </c>
      <c r="AS28" s="227">
        <v>0</v>
      </c>
      <c r="AT28" s="227">
        <v>0</v>
      </c>
      <c r="AU28" s="227">
        <v>0</v>
      </c>
      <c r="AV28" s="422">
        <f t="shared" si="77"/>
        <v>0</v>
      </c>
      <c r="AW28" s="423">
        <f t="shared" si="78"/>
        <v>0</v>
      </c>
      <c r="AX28" s="225">
        <v>10</v>
      </c>
      <c r="AY28" s="227">
        <v>0</v>
      </c>
      <c r="AZ28" s="227">
        <v>0</v>
      </c>
      <c r="BA28" s="227">
        <v>0</v>
      </c>
      <c r="BB28" s="227">
        <v>0</v>
      </c>
      <c r="BC28" s="420">
        <f t="shared" si="79"/>
        <v>0</v>
      </c>
      <c r="BD28" s="425">
        <v>0</v>
      </c>
      <c r="BE28" s="227">
        <v>0</v>
      </c>
      <c r="BF28" s="227">
        <v>0</v>
      </c>
      <c r="BG28" s="227">
        <v>0</v>
      </c>
      <c r="BH28" s="422">
        <f t="shared" si="80"/>
        <v>0</v>
      </c>
      <c r="BI28" s="423">
        <f t="shared" si="81"/>
        <v>0</v>
      </c>
      <c r="BJ28" s="225">
        <v>10</v>
      </c>
      <c r="BK28" s="227">
        <v>0</v>
      </c>
      <c r="BL28" s="227">
        <v>0</v>
      </c>
      <c r="BM28" s="227">
        <v>0</v>
      </c>
      <c r="BN28" s="227">
        <v>0</v>
      </c>
      <c r="BO28" s="420">
        <f t="shared" si="82"/>
        <v>0</v>
      </c>
      <c r="BP28" s="425">
        <v>0</v>
      </c>
      <c r="BQ28" s="227">
        <v>0</v>
      </c>
      <c r="BR28" s="227">
        <v>0</v>
      </c>
      <c r="BS28" s="227">
        <v>0</v>
      </c>
      <c r="BT28" s="422">
        <f t="shared" si="83"/>
        <v>0</v>
      </c>
      <c r="BU28" s="423">
        <f t="shared" si="84"/>
        <v>0</v>
      </c>
      <c r="BV28" s="225">
        <v>10</v>
      </c>
      <c r="BW28" s="227">
        <v>0</v>
      </c>
      <c r="BX28" s="227">
        <v>0</v>
      </c>
      <c r="BY28" s="227">
        <v>0</v>
      </c>
      <c r="BZ28" s="227">
        <v>0</v>
      </c>
      <c r="CA28" s="420">
        <f t="shared" si="85"/>
        <v>0</v>
      </c>
      <c r="CB28" s="425">
        <v>0</v>
      </c>
      <c r="CC28" s="227">
        <v>0</v>
      </c>
      <c r="CD28" s="227">
        <v>0</v>
      </c>
      <c r="CE28" s="227">
        <v>0</v>
      </c>
      <c r="CF28" s="422">
        <f t="shared" si="86"/>
        <v>0</v>
      </c>
      <c r="CG28" s="423">
        <f t="shared" si="87"/>
        <v>0</v>
      </c>
      <c r="CH28" s="225">
        <v>10</v>
      </c>
      <c r="CI28" s="422">
        <f t="shared" si="88"/>
        <v>0</v>
      </c>
      <c r="CJ28" s="422">
        <f t="shared" si="89"/>
        <v>0</v>
      </c>
      <c r="CK28" s="422">
        <f t="shared" si="90"/>
        <v>0</v>
      </c>
      <c r="CL28" s="422">
        <f t="shared" si="91"/>
        <v>0</v>
      </c>
      <c r="CM28" s="424">
        <f t="shared" si="34"/>
        <v>0</v>
      </c>
      <c r="CN28" s="422">
        <f t="shared" si="92"/>
        <v>0</v>
      </c>
      <c r="CO28" s="422">
        <f t="shared" si="93"/>
        <v>0</v>
      </c>
      <c r="CP28" s="422">
        <f t="shared" si="94"/>
        <v>0</v>
      </c>
      <c r="CQ28" s="422">
        <f t="shared" si="95"/>
        <v>0</v>
      </c>
      <c r="CR28" s="424">
        <f t="shared" si="36"/>
        <v>0</v>
      </c>
      <c r="CS28" s="422">
        <f t="shared" si="96"/>
        <v>0</v>
      </c>
      <c r="CT28" s="422">
        <f t="shared" si="97"/>
        <v>0</v>
      </c>
      <c r="CU28" s="422">
        <f t="shared" si="98"/>
        <v>0</v>
      </c>
      <c r="CV28" s="422">
        <f t="shared" si="99"/>
        <v>0</v>
      </c>
      <c r="CW28" s="424">
        <f t="shared" si="38"/>
        <v>0</v>
      </c>
      <c r="CX28" s="327"/>
      <c r="CZ28" s="327"/>
      <c r="DB28" s="327"/>
    </row>
    <row r="29" spans="1:135" ht="15.75" customHeight="1" x14ac:dyDescent="0.2">
      <c r="A29" s="130" t="s">
        <v>135</v>
      </c>
      <c r="B29" s="225">
        <v>11</v>
      </c>
      <c r="C29" s="132">
        <f t="shared" ref="C29:F29" si="100">SUM(C24:C28)</f>
        <v>0</v>
      </c>
      <c r="D29" s="132">
        <f t="shared" si="100"/>
        <v>0</v>
      </c>
      <c r="E29" s="132">
        <f t="shared" si="100"/>
        <v>0</v>
      </c>
      <c r="F29" s="132">
        <f t="shared" si="100"/>
        <v>0</v>
      </c>
      <c r="G29" s="420">
        <f t="shared" si="67"/>
        <v>0</v>
      </c>
      <c r="H29" s="214">
        <f t="shared" ref="H29:K29" si="101">SUM(H24:H28)</f>
        <v>0</v>
      </c>
      <c r="I29" s="132">
        <f t="shared" si="101"/>
        <v>0</v>
      </c>
      <c r="J29" s="132">
        <f t="shared" si="101"/>
        <v>0</v>
      </c>
      <c r="K29" s="132">
        <f t="shared" si="101"/>
        <v>0</v>
      </c>
      <c r="L29" s="422">
        <f t="shared" si="68"/>
        <v>0</v>
      </c>
      <c r="M29" s="423">
        <f t="shared" si="69"/>
        <v>0</v>
      </c>
      <c r="N29" s="225">
        <v>11</v>
      </c>
      <c r="O29" s="132">
        <f t="shared" ref="O29:R29" si="102">SUM(O24:O28)</f>
        <v>0</v>
      </c>
      <c r="P29" s="132">
        <f t="shared" si="102"/>
        <v>0</v>
      </c>
      <c r="Q29" s="132">
        <f t="shared" si="102"/>
        <v>0</v>
      </c>
      <c r="R29" s="132">
        <f t="shared" si="102"/>
        <v>0</v>
      </c>
      <c r="S29" s="420">
        <f t="shared" si="70"/>
        <v>0</v>
      </c>
      <c r="T29" s="214">
        <f t="shared" ref="T29:W29" si="103">SUM(T24:T28)</f>
        <v>0</v>
      </c>
      <c r="U29" s="132">
        <f t="shared" si="103"/>
        <v>0</v>
      </c>
      <c r="V29" s="132">
        <f t="shared" si="103"/>
        <v>0</v>
      </c>
      <c r="W29" s="132">
        <f t="shared" si="103"/>
        <v>0</v>
      </c>
      <c r="X29" s="422">
        <f t="shared" si="71"/>
        <v>0</v>
      </c>
      <c r="Y29" s="423">
        <f t="shared" si="72"/>
        <v>0</v>
      </c>
      <c r="Z29" s="225">
        <v>11</v>
      </c>
      <c r="AA29" s="132">
        <f t="shared" ref="AA29:AD29" si="104">SUM(AA24:AA28)</f>
        <v>0</v>
      </c>
      <c r="AB29" s="132">
        <f t="shared" si="104"/>
        <v>0</v>
      </c>
      <c r="AC29" s="132">
        <f t="shared" si="104"/>
        <v>0</v>
      </c>
      <c r="AD29" s="132">
        <f t="shared" si="104"/>
        <v>0</v>
      </c>
      <c r="AE29" s="420">
        <f t="shared" si="73"/>
        <v>0</v>
      </c>
      <c r="AF29" s="214">
        <f t="shared" ref="AF29:AI29" si="105">SUM(AF24:AF28)</f>
        <v>0</v>
      </c>
      <c r="AG29" s="132">
        <f t="shared" si="105"/>
        <v>0</v>
      </c>
      <c r="AH29" s="132">
        <f t="shared" si="105"/>
        <v>0</v>
      </c>
      <c r="AI29" s="132">
        <f t="shared" si="105"/>
        <v>0</v>
      </c>
      <c r="AJ29" s="422">
        <f t="shared" si="74"/>
        <v>0</v>
      </c>
      <c r="AK29" s="423">
        <f t="shared" si="75"/>
        <v>0</v>
      </c>
      <c r="AL29" s="225">
        <v>11</v>
      </c>
      <c r="AM29" s="132">
        <f t="shared" ref="AM29:AP29" si="106">SUM(AM24:AM28)</f>
        <v>0</v>
      </c>
      <c r="AN29" s="132">
        <f t="shared" si="106"/>
        <v>0</v>
      </c>
      <c r="AO29" s="132">
        <f t="shared" si="106"/>
        <v>0</v>
      </c>
      <c r="AP29" s="132">
        <f t="shared" si="106"/>
        <v>0</v>
      </c>
      <c r="AQ29" s="420">
        <f t="shared" si="76"/>
        <v>0</v>
      </c>
      <c r="AR29" s="214">
        <f t="shared" ref="AR29:AU29" si="107">SUM(AR24:AR28)</f>
        <v>0</v>
      </c>
      <c r="AS29" s="132">
        <f t="shared" si="107"/>
        <v>0</v>
      </c>
      <c r="AT29" s="132">
        <f t="shared" si="107"/>
        <v>0</v>
      </c>
      <c r="AU29" s="132">
        <f t="shared" si="107"/>
        <v>0</v>
      </c>
      <c r="AV29" s="422">
        <f t="shared" si="77"/>
        <v>0</v>
      </c>
      <c r="AW29" s="423">
        <f t="shared" si="78"/>
        <v>0</v>
      </c>
      <c r="AX29" s="225">
        <v>11</v>
      </c>
      <c r="AY29" s="132">
        <f t="shared" ref="AY29:BB29" si="108">SUM(AY24:AY28)</f>
        <v>0</v>
      </c>
      <c r="AZ29" s="132">
        <f t="shared" si="108"/>
        <v>0</v>
      </c>
      <c r="BA29" s="132">
        <f t="shared" si="108"/>
        <v>0</v>
      </c>
      <c r="BB29" s="132">
        <f t="shared" si="108"/>
        <v>0</v>
      </c>
      <c r="BC29" s="420">
        <f t="shared" si="79"/>
        <v>0</v>
      </c>
      <c r="BD29" s="214">
        <f t="shared" ref="BD29:BG29" si="109">SUM(BD24:BD28)</f>
        <v>0</v>
      </c>
      <c r="BE29" s="132">
        <f t="shared" si="109"/>
        <v>0</v>
      </c>
      <c r="BF29" s="132">
        <f t="shared" si="109"/>
        <v>0</v>
      </c>
      <c r="BG29" s="132">
        <f t="shared" si="109"/>
        <v>0</v>
      </c>
      <c r="BH29" s="422">
        <f t="shared" si="80"/>
        <v>0</v>
      </c>
      <c r="BI29" s="423">
        <f t="shared" si="81"/>
        <v>0</v>
      </c>
      <c r="BJ29" s="225">
        <v>11</v>
      </c>
      <c r="BK29" s="132">
        <f t="shared" ref="BK29:BN29" si="110">SUM(BK24:BK28)</f>
        <v>0</v>
      </c>
      <c r="BL29" s="132">
        <f t="shared" si="110"/>
        <v>0</v>
      </c>
      <c r="BM29" s="132">
        <f t="shared" si="110"/>
        <v>0</v>
      </c>
      <c r="BN29" s="132">
        <f t="shared" si="110"/>
        <v>0</v>
      </c>
      <c r="BO29" s="420">
        <f t="shared" si="82"/>
        <v>0</v>
      </c>
      <c r="BP29" s="214">
        <f t="shared" ref="BP29:BS29" si="111">SUM(BP24:BP28)</f>
        <v>0</v>
      </c>
      <c r="BQ29" s="132">
        <f t="shared" si="111"/>
        <v>0</v>
      </c>
      <c r="BR29" s="132">
        <f t="shared" si="111"/>
        <v>0</v>
      </c>
      <c r="BS29" s="132">
        <f t="shared" si="111"/>
        <v>0</v>
      </c>
      <c r="BT29" s="422">
        <f t="shared" si="83"/>
        <v>0</v>
      </c>
      <c r="BU29" s="423">
        <f t="shared" si="84"/>
        <v>0</v>
      </c>
      <c r="BV29" s="225">
        <v>11</v>
      </c>
      <c r="BW29" s="132">
        <f t="shared" ref="BW29:BZ29" si="112">SUM(BW24:BW28)</f>
        <v>0</v>
      </c>
      <c r="BX29" s="132">
        <f t="shared" si="112"/>
        <v>0</v>
      </c>
      <c r="BY29" s="132">
        <f t="shared" si="112"/>
        <v>0</v>
      </c>
      <c r="BZ29" s="132">
        <f t="shared" si="112"/>
        <v>0</v>
      </c>
      <c r="CA29" s="420">
        <f t="shared" si="85"/>
        <v>0</v>
      </c>
      <c r="CB29" s="214">
        <f t="shared" ref="CB29:CE29" si="113">SUM(CB24:CB28)</f>
        <v>0</v>
      </c>
      <c r="CC29" s="132">
        <f t="shared" si="113"/>
        <v>0</v>
      </c>
      <c r="CD29" s="132">
        <f t="shared" si="113"/>
        <v>0</v>
      </c>
      <c r="CE29" s="132">
        <f t="shared" si="113"/>
        <v>0</v>
      </c>
      <c r="CF29" s="422">
        <f t="shared" si="86"/>
        <v>0</v>
      </c>
      <c r="CG29" s="423">
        <f t="shared" si="87"/>
        <v>0</v>
      </c>
      <c r="CH29" s="225">
        <v>11</v>
      </c>
      <c r="CI29" s="422">
        <f t="shared" si="88"/>
        <v>0</v>
      </c>
      <c r="CJ29" s="422">
        <f t="shared" si="89"/>
        <v>0</v>
      </c>
      <c r="CK29" s="422">
        <f t="shared" si="90"/>
        <v>0</v>
      </c>
      <c r="CL29" s="422">
        <f t="shared" si="91"/>
        <v>0</v>
      </c>
      <c r="CM29" s="424">
        <f t="shared" si="34"/>
        <v>0</v>
      </c>
      <c r="CN29" s="422">
        <f t="shared" si="92"/>
        <v>0</v>
      </c>
      <c r="CO29" s="422">
        <f t="shared" si="93"/>
        <v>0</v>
      </c>
      <c r="CP29" s="422">
        <f t="shared" si="94"/>
        <v>0</v>
      </c>
      <c r="CQ29" s="422">
        <f t="shared" si="95"/>
        <v>0</v>
      </c>
      <c r="CR29" s="424">
        <f t="shared" si="36"/>
        <v>0</v>
      </c>
      <c r="CS29" s="422">
        <f t="shared" si="96"/>
        <v>0</v>
      </c>
      <c r="CT29" s="422">
        <f t="shared" si="97"/>
        <v>0</v>
      </c>
      <c r="CU29" s="422">
        <f t="shared" si="98"/>
        <v>0</v>
      </c>
      <c r="CV29" s="422">
        <f t="shared" si="99"/>
        <v>0</v>
      </c>
      <c r="CW29" s="424">
        <f t="shared" si="38"/>
        <v>0</v>
      </c>
    </row>
    <row r="30" spans="1:135" ht="15.75" customHeight="1" x14ac:dyDescent="0.2">
      <c r="A30" s="130" t="s">
        <v>139</v>
      </c>
      <c r="B30" s="225"/>
      <c r="C30" s="186" t="s">
        <v>32</v>
      </c>
      <c r="D30" s="186" t="s">
        <v>32</v>
      </c>
      <c r="E30" s="186" t="s">
        <v>32</v>
      </c>
      <c r="F30" s="186" t="s">
        <v>32</v>
      </c>
      <c r="G30" s="389"/>
      <c r="H30" s="390" t="s">
        <v>32</v>
      </c>
      <c r="I30" s="186" t="s">
        <v>32</v>
      </c>
      <c r="J30" s="186" t="s">
        <v>32</v>
      </c>
      <c r="K30" s="186" t="s">
        <v>32</v>
      </c>
      <c r="L30" s="391"/>
      <c r="M30" s="390" t="s">
        <v>32</v>
      </c>
      <c r="N30" s="225"/>
      <c r="O30" s="186" t="s">
        <v>32</v>
      </c>
      <c r="P30" s="186" t="s">
        <v>32</v>
      </c>
      <c r="Q30" s="186" t="s">
        <v>32</v>
      </c>
      <c r="R30" s="186" t="s">
        <v>32</v>
      </c>
      <c r="S30" s="389"/>
      <c r="T30" s="390" t="s">
        <v>32</v>
      </c>
      <c r="U30" s="186" t="s">
        <v>32</v>
      </c>
      <c r="V30" s="186" t="s">
        <v>32</v>
      </c>
      <c r="W30" s="186" t="s">
        <v>32</v>
      </c>
      <c r="X30" s="391"/>
      <c r="Y30" s="390" t="s">
        <v>32</v>
      </c>
      <c r="Z30" s="225"/>
      <c r="AA30" s="186" t="s">
        <v>32</v>
      </c>
      <c r="AB30" s="186" t="s">
        <v>32</v>
      </c>
      <c r="AC30" s="186" t="s">
        <v>32</v>
      </c>
      <c r="AD30" s="186" t="s">
        <v>32</v>
      </c>
      <c r="AE30" s="389"/>
      <c r="AF30" s="390" t="s">
        <v>32</v>
      </c>
      <c r="AG30" s="186" t="s">
        <v>32</v>
      </c>
      <c r="AH30" s="186" t="s">
        <v>32</v>
      </c>
      <c r="AI30" s="186" t="s">
        <v>32</v>
      </c>
      <c r="AJ30" s="391"/>
      <c r="AK30" s="390" t="s">
        <v>32</v>
      </c>
      <c r="AL30" s="225"/>
      <c r="AM30" s="186" t="s">
        <v>32</v>
      </c>
      <c r="AN30" s="186" t="s">
        <v>32</v>
      </c>
      <c r="AO30" s="186" t="s">
        <v>32</v>
      </c>
      <c r="AP30" s="186" t="s">
        <v>32</v>
      </c>
      <c r="AQ30" s="389"/>
      <c r="AR30" s="390" t="s">
        <v>32</v>
      </c>
      <c r="AS30" s="186" t="s">
        <v>32</v>
      </c>
      <c r="AT30" s="186" t="s">
        <v>32</v>
      </c>
      <c r="AU30" s="186" t="s">
        <v>32</v>
      </c>
      <c r="AV30" s="391"/>
      <c r="AW30" s="390" t="s">
        <v>32</v>
      </c>
      <c r="AX30" s="225"/>
      <c r="AY30" s="186" t="s">
        <v>32</v>
      </c>
      <c r="AZ30" s="186" t="s">
        <v>32</v>
      </c>
      <c r="BA30" s="186" t="s">
        <v>32</v>
      </c>
      <c r="BB30" s="186" t="s">
        <v>32</v>
      </c>
      <c r="BC30" s="389"/>
      <c r="BD30" s="390" t="s">
        <v>32</v>
      </c>
      <c r="BE30" s="186" t="s">
        <v>32</v>
      </c>
      <c r="BF30" s="186" t="s">
        <v>32</v>
      </c>
      <c r="BG30" s="186" t="s">
        <v>32</v>
      </c>
      <c r="BH30" s="391"/>
      <c r="BI30" s="390" t="s">
        <v>32</v>
      </c>
      <c r="BJ30" s="225"/>
      <c r="BK30" s="186" t="s">
        <v>32</v>
      </c>
      <c r="BL30" s="186" t="s">
        <v>32</v>
      </c>
      <c r="BM30" s="186" t="s">
        <v>32</v>
      </c>
      <c r="BN30" s="186" t="s">
        <v>32</v>
      </c>
      <c r="BO30" s="389"/>
      <c r="BP30" s="390" t="s">
        <v>32</v>
      </c>
      <c r="BQ30" s="186" t="s">
        <v>32</v>
      </c>
      <c r="BR30" s="186" t="s">
        <v>32</v>
      </c>
      <c r="BS30" s="186" t="s">
        <v>32</v>
      </c>
      <c r="BT30" s="391"/>
      <c r="BU30" s="390" t="s">
        <v>32</v>
      </c>
      <c r="BV30" s="225"/>
      <c r="BW30" s="186" t="s">
        <v>32</v>
      </c>
      <c r="BX30" s="186" t="s">
        <v>32</v>
      </c>
      <c r="BY30" s="186" t="s">
        <v>32</v>
      </c>
      <c r="BZ30" s="186" t="s">
        <v>32</v>
      </c>
      <c r="CA30" s="389"/>
      <c r="CB30" s="390" t="s">
        <v>32</v>
      </c>
      <c r="CC30" s="186" t="s">
        <v>32</v>
      </c>
      <c r="CD30" s="186" t="s">
        <v>32</v>
      </c>
      <c r="CE30" s="186" t="s">
        <v>32</v>
      </c>
      <c r="CF30" s="391"/>
      <c r="CG30" s="390" t="s">
        <v>32</v>
      </c>
      <c r="CH30" s="225"/>
      <c r="CI30" s="391"/>
      <c r="CJ30" s="391"/>
      <c r="CK30" s="391"/>
      <c r="CL30" s="391"/>
      <c r="CM30" s="186"/>
      <c r="CN30" s="391"/>
      <c r="CO30" s="391"/>
      <c r="CP30" s="391"/>
      <c r="CQ30" s="391"/>
      <c r="CR30" s="186"/>
      <c r="CS30" s="391"/>
      <c r="CT30" s="391"/>
      <c r="CU30" s="391"/>
      <c r="CV30" s="391"/>
      <c r="CW30" s="186"/>
    </row>
    <row r="31" spans="1:135" s="17" customFormat="1" ht="15.75" customHeight="1" x14ac:dyDescent="0.2">
      <c r="A31" s="19" t="s">
        <v>1438</v>
      </c>
      <c r="B31" s="225">
        <v>12</v>
      </c>
      <c r="C31" s="213">
        <f t="shared" ref="C31:M31" si="114">C22+C29</f>
        <v>2401851.7026544739</v>
      </c>
      <c r="D31" s="213">
        <f t="shared" si="114"/>
        <v>1964747.9448403323</v>
      </c>
      <c r="E31" s="213">
        <f t="shared" si="114"/>
        <v>1830604.3613037795</v>
      </c>
      <c r="F31" s="213">
        <f t="shared" si="114"/>
        <v>0</v>
      </c>
      <c r="G31" s="218">
        <f t="shared" si="114"/>
        <v>6197204.0087985853</v>
      </c>
      <c r="H31" s="215">
        <f t="shared" si="114"/>
        <v>14563599.74773166</v>
      </c>
      <c r="I31" s="213">
        <f t="shared" si="114"/>
        <v>11149375.608556706</v>
      </c>
      <c r="J31" s="213">
        <f t="shared" si="114"/>
        <v>10157173.718641099</v>
      </c>
      <c r="K31" s="213">
        <f t="shared" si="114"/>
        <v>0</v>
      </c>
      <c r="L31" s="216">
        <f t="shared" si="114"/>
        <v>35870149.074929461</v>
      </c>
      <c r="M31" s="215">
        <f t="shared" si="114"/>
        <v>42067353.083728045</v>
      </c>
      <c r="N31" s="225">
        <v>12</v>
      </c>
      <c r="O31" s="213">
        <f t="shared" ref="O31:Y31" si="115">O22+O29</f>
        <v>6706025.3815956758</v>
      </c>
      <c r="P31" s="213">
        <f t="shared" si="115"/>
        <v>6197165.3301799102</v>
      </c>
      <c r="Q31" s="213">
        <f t="shared" si="115"/>
        <v>5887315.0308652045</v>
      </c>
      <c r="R31" s="213">
        <f t="shared" si="115"/>
        <v>0</v>
      </c>
      <c r="S31" s="218">
        <f t="shared" si="115"/>
        <v>18790505.74264079</v>
      </c>
      <c r="T31" s="215">
        <f t="shared" si="115"/>
        <v>16290779.318682054</v>
      </c>
      <c r="U31" s="213">
        <f t="shared" si="115"/>
        <v>14969997.821267206</v>
      </c>
      <c r="V31" s="213">
        <f t="shared" si="115"/>
        <v>14041776.799172765</v>
      </c>
      <c r="W31" s="213">
        <f t="shared" si="115"/>
        <v>0</v>
      </c>
      <c r="X31" s="216">
        <f t="shared" si="115"/>
        <v>45302553.939122029</v>
      </c>
      <c r="Y31" s="215">
        <f t="shared" si="115"/>
        <v>64093059.681762815</v>
      </c>
      <c r="Z31" s="225">
        <v>12</v>
      </c>
      <c r="AA31" s="213">
        <f t="shared" ref="AA31:AK31" si="116">AA22+AA29</f>
        <v>1570158.2822183901</v>
      </c>
      <c r="AB31" s="213">
        <f t="shared" si="116"/>
        <v>1432703.4180917258</v>
      </c>
      <c r="AC31" s="213">
        <f t="shared" si="116"/>
        <v>1436675.3415206622</v>
      </c>
      <c r="AD31" s="213">
        <f t="shared" si="116"/>
        <v>0</v>
      </c>
      <c r="AE31" s="218">
        <f t="shared" si="116"/>
        <v>4439537.0418307781</v>
      </c>
      <c r="AF31" s="215">
        <f t="shared" si="116"/>
        <v>2752885.6232432351</v>
      </c>
      <c r="AG31" s="213">
        <f t="shared" si="116"/>
        <v>2481355.8370838864</v>
      </c>
      <c r="AH31" s="213">
        <f t="shared" si="116"/>
        <v>2497999.7159002009</v>
      </c>
      <c r="AI31" s="213">
        <f t="shared" si="116"/>
        <v>0</v>
      </c>
      <c r="AJ31" s="216">
        <f t="shared" si="116"/>
        <v>7732241.1762273218</v>
      </c>
      <c r="AK31" s="215">
        <f t="shared" si="116"/>
        <v>12171778.2180581</v>
      </c>
      <c r="AL31" s="225">
        <v>12</v>
      </c>
      <c r="AM31" s="213">
        <f t="shared" ref="AM31:AW31" si="117">AM22+AM29</f>
        <v>77597585.835363105</v>
      </c>
      <c r="AN31" s="213">
        <f t="shared" si="117"/>
        <v>78278280.251521662</v>
      </c>
      <c r="AO31" s="213">
        <f t="shared" si="117"/>
        <v>79957780.8856861</v>
      </c>
      <c r="AP31" s="213">
        <f t="shared" si="117"/>
        <v>0</v>
      </c>
      <c r="AQ31" s="218">
        <f t="shared" si="117"/>
        <v>235833646.97257087</v>
      </c>
      <c r="AR31" s="215">
        <f t="shared" si="117"/>
        <v>73219764.159701779</v>
      </c>
      <c r="AS31" s="213">
        <f t="shared" si="117"/>
        <v>72891364.888084292</v>
      </c>
      <c r="AT31" s="213">
        <f t="shared" si="117"/>
        <v>73233139.732822269</v>
      </c>
      <c r="AU31" s="213">
        <f t="shared" si="117"/>
        <v>0</v>
      </c>
      <c r="AV31" s="216">
        <f t="shared" si="117"/>
        <v>219344268.78060833</v>
      </c>
      <c r="AW31" s="215">
        <f t="shared" si="117"/>
        <v>455177915.75317919</v>
      </c>
      <c r="AX31" s="225">
        <v>12</v>
      </c>
      <c r="AY31" s="213">
        <f t="shared" ref="AY31:BI31" si="118">AY22+AY29</f>
        <v>4422962.8627480278</v>
      </c>
      <c r="AZ31" s="213">
        <f t="shared" si="118"/>
        <v>4613159.0301407119</v>
      </c>
      <c r="BA31" s="213">
        <f t="shared" si="118"/>
        <v>4671044.8202167423</v>
      </c>
      <c r="BB31" s="213">
        <f t="shared" si="118"/>
        <v>0</v>
      </c>
      <c r="BC31" s="218">
        <f t="shared" si="118"/>
        <v>13707166.713105481</v>
      </c>
      <c r="BD31" s="215">
        <f t="shared" si="118"/>
        <v>2014987.639392986</v>
      </c>
      <c r="BE31" s="213">
        <f t="shared" si="118"/>
        <v>2098083.1615321068</v>
      </c>
      <c r="BF31" s="213">
        <f t="shared" si="118"/>
        <v>2146325.7279896787</v>
      </c>
      <c r="BG31" s="213">
        <f t="shared" si="118"/>
        <v>0</v>
      </c>
      <c r="BH31" s="216">
        <f t="shared" si="118"/>
        <v>6259396.528914772</v>
      </c>
      <c r="BI31" s="215">
        <f t="shared" si="118"/>
        <v>19966563.242020253</v>
      </c>
      <c r="BJ31" s="225">
        <v>12</v>
      </c>
      <c r="BK31" s="213">
        <f t="shared" ref="BK31:BU31" si="119">BK22+BK29</f>
        <v>0</v>
      </c>
      <c r="BL31" s="213">
        <f t="shared" si="119"/>
        <v>0</v>
      </c>
      <c r="BM31" s="213">
        <f t="shared" si="119"/>
        <v>0</v>
      </c>
      <c r="BN31" s="213">
        <f t="shared" si="119"/>
        <v>0</v>
      </c>
      <c r="BO31" s="218">
        <f t="shared" si="119"/>
        <v>0</v>
      </c>
      <c r="BP31" s="215">
        <f t="shared" si="119"/>
        <v>0</v>
      </c>
      <c r="BQ31" s="213">
        <f t="shared" si="119"/>
        <v>0</v>
      </c>
      <c r="BR31" s="213">
        <f t="shared" si="119"/>
        <v>0</v>
      </c>
      <c r="BS31" s="213">
        <f t="shared" si="119"/>
        <v>0</v>
      </c>
      <c r="BT31" s="216">
        <f t="shared" si="119"/>
        <v>0</v>
      </c>
      <c r="BU31" s="215">
        <f t="shared" si="119"/>
        <v>0</v>
      </c>
      <c r="BV31" s="225">
        <v>12</v>
      </c>
      <c r="BW31" s="213">
        <f t="shared" ref="BW31:CG31" si="120">BW22+BW29</f>
        <v>5907351.587661501</v>
      </c>
      <c r="BX31" s="213">
        <f t="shared" si="120"/>
        <v>5564632.8792126393</v>
      </c>
      <c r="BY31" s="213">
        <f t="shared" si="120"/>
        <v>5405202.0762539357</v>
      </c>
      <c r="BZ31" s="213">
        <f t="shared" si="120"/>
        <v>0</v>
      </c>
      <c r="CA31" s="218">
        <f t="shared" si="120"/>
        <v>16877186.543128077</v>
      </c>
      <c r="CB31" s="215">
        <f t="shared" si="120"/>
        <v>2235033.2195171835</v>
      </c>
      <c r="CC31" s="213">
        <f t="shared" si="120"/>
        <v>2071868.3094679406</v>
      </c>
      <c r="CD31" s="213">
        <f t="shared" si="120"/>
        <v>2177185.865609169</v>
      </c>
      <c r="CE31" s="213">
        <f t="shared" si="120"/>
        <v>0</v>
      </c>
      <c r="CF31" s="216">
        <f t="shared" si="120"/>
        <v>6484087.3945942931</v>
      </c>
      <c r="CG31" s="215">
        <f t="shared" si="120"/>
        <v>23361273.93772237</v>
      </c>
      <c r="CH31" s="225">
        <v>12</v>
      </c>
      <c r="CI31" s="216">
        <f t="shared" ref="CI31:CL31" si="121">CI22+CI29</f>
        <v>98605935.65224117</v>
      </c>
      <c r="CJ31" s="216">
        <f t="shared" si="121"/>
        <v>98050688.853986979</v>
      </c>
      <c r="CK31" s="216">
        <f t="shared" si="121"/>
        <v>99188622.515846431</v>
      </c>
      <c r="CL31" s="216">
        <f t="shared" si="121"/>
        <v>0</v>
      </c>
      <c r="CM31" s="213">
        <f>SUM(CI31:CL31)</f>
        <v>295845247.02207458</v>
      </c>
      <c r="CN31" s="216">
        <f t="shared" ref="CN31:CQ31" si="122">CN22+CN29</f>
        <v>111077049.70826891</v>
      </c>
      <c r="CO31" s="216">
        <f t="shared" si="122"/>
        <v>105662045.62599213</v>
      </c>
      <c r="CP31" s="216">
        <f t="shared" si="122"/>
        <v>104253601.56013517</v>
      </c>
      <c r="CQ31" s="216">
        <f t="shared" si="122"/>
        <v>0</v>
      </c>
      <c r="CR31" s="213">
        <f>SUM(CN31:CQ31)</f>
        <v>320992696.89439625</v>
      </c>
      <c r="CS31" s="216">
        <f t="shared" ref="CS31:CV31" si="123">CS22+CS29</f>
        <v>209682985.36051008</v>
      </c>
      <c r="CT31" s="216">
        <f t="shared" si="123"/>
        <v>203712734.4799791</v>
      </c>
      <c r="CU31" s="216">
        <f t="shared" si="123"/>
        <v>203442224.07598162</v>
      </c>
      <c r="CV31" s="216">
        <f t="shared" si="123"/>
        <v>0</v>
      </c>
      <c r="CW31" s="213">
        <f>SUM(CS31:CV31)</f>
        <v>616837943.91647077</v>
      </c>
      <c r="CX31" s="325"/>
      <c r="CY31" s="325"/>
      <c r="CZ31" s="325"/>
      <c r="DA31" s="325"/>
      <c r="DB31" s="325"/>
      <c r="DC31" s="326"/>
      <c r="DD31" s="326"/>
      <c r="DE31" s="326"/>
      <c r="DF31" s="326"/>
      <c r="DG31" s="326"/>
      <c r="DH31" s="326"/>
      <c r="DI31" s="326"/>
      <c r="DJ31" s="326"/>
      <c r="DK31" s="326"/>
      <c r="DL31" s="326"/>
      <c r="DM31" s="326"/>
      <c r="DN31" s="326"/>
      <c r="DO31" s="326"/>
      <c r="DP31" s="326"/>
      <c r="DQ31" s="326"/>
      <c r="DR31" s="326"/>
      <c r="DS31" s="326"/>
      <c r="DT31" s="326"/>
      <c r="DU31" s="326"/>
      <c r="DV31" s="326"/>
      <c r="DW31" s="326"/>
      <c r="DX31" s="326"/>
      <c r="DY31" s="326"/>
      <c r="DZ31" s="326"/>
      <c r="EA31" s="326"/>
      <c r="EB31" s="326"/>
      <c r="EC31" s="326"/>
      <c r="ED31" s="326"/>
      <c r="EE31" s="326"/>
    </row>
    <row r="32" spans="1:135" ht="15.75" customHeight="1" x14ac:dyDescent="0.2">
      <c r="B32" s="192"/>
      <c r="C32" s="177"/>
      <c r="D32" s="177"/>
      <c r="E32" s="177"/>
      <c r="F32" s="177"/>
      <c r="G32" s="392"/>
      <c r="H32" s="393"/>
      <c r="I32" s="177"/>
      <c r="J32" s="177"/>
      <c r="K32" s="177"/>
      <c r="L32" s="177"/>
      <c r="M32" s="393"/>
      <c r="N32" s="192"/>
      <c r="O32" s="177"/>
      <c r="P32" s="177"/>
      <c r="Q32" s="177"/>
      <c r="R32" s="177"/>
      <c r="S32" s="392"/>
      <c r="T32" s="393"/>
      <c r="U32" s="177"/>
      <c r="V32" s="177"/>
      <c r="W32" s="177"/>
      <c r="X32" s="177"/>
      <c r="Y32" s="393"/>
      <c r="Z32" s="192"/>
      <c r="AA32" s="177"/>
      <c r="AB32" s="177"/>
      <c r="AC32" s="177"/>
      <c r="AD32" s="177"/>
      <c r="AE32" s="392"/>
      <c r="AF32" s="393"/>
      <c r="AG32" s="177"/>
      <c r="AH32" s="177"/>
      <c r="AI32" s="177"/>
      <c r="AJ32" s="177"/>
      <c r="AK32" s="393"/>
      <c r="AL32" s="192"/>
      <c r="AM32" s="177"/>
      <c r="AN32" s="177"/>
      <c r="AO32" s="177"/>
      <c r="AP32" s="177"/>
      <c r="AQ32" s="392"/>
      <c r="AR32" s="393"/>
      <c r="AS32" s="177"/>
      <c r="AT32" s="177"/>
      <c r="AU32" s="177"/>
      <c r="AV32" s="177"/>
      <c r="AW32" s="393"/>
      <c r="AX32" s="192"/>
      <c r="AY32" s="177"/>
      <c r="AZ32" s="177"/>
      <c r="BA32" s="177"/>
      <c r="BB32" s="177"/>
      <c r="BC32" s="392"/>
      <c r="BD32" s="393"/>
      <c r="BE32" s="177"/>
      <c r="BF32" s="177"/>
      <c r="BG32" s="177"/>
      <c r="BH32" s="177"/>
      <c r="BI32" s="393"/>
      <c r="BJ32" s="192"/>
      <c r="BK32" s="177"/>
      <c r="BL32" s="177"/>
      <c r="BM32" s="177"/>
      <c r="BN32" s="177"/>
      <c r="BO32" s="392"/>
      <c r="BP32" s="393"/>
      <c r="BQ32" s="177"/>
      <c r="BR32" s="177"/>
      <c r="BS32" s="177"/>
      <c r="BT32" s="177"/>
      <c r="BU32" s="393"/>
      <c r="BV32" s="192"/>
      <c r="BW32" s="177"/>
      <c r="BX32" s="177"/>
      <c r="BY32" s="177"/>
      <c r="BZ32" s="177"/>
      <c r="CA32" s="392"/>
      <c r="CB32" s="393"/>
      <c r="CC32" s="177"/>
      <c r="CD32" s="177"/>
      <c r="CE32" s="177"/>
      <c r="CF32" s="177"/>
      <c r="CG32" s="393"/>
      <c r="CH32" s="192"/>
      <c r="CI32" s="177"/>
      <c r="CJ32" s="177"/>
      <c r="CK32" s="177"/>
      <c r="CL32" s="177"/>
      <c r="CM32" s="427"/>
      <c r="CN32" s="177"/>
      <c r="CO32" s="177"/>
      <c r="CP32" s="177"/>
      <c r="CQ32" s="177"/>
      <c r="CR32" s="427"/>
      <c r="CS32" s="177"/>
      <c r="CT32" s="177"/>
      <c r="CU32" s="177"/>
      <c r="CV32" s="177"/>
      <c r="CW32" s="427"/>
      <c r="CX32" s="327"/>
      <c r="CY32" s="327"/>
      <c r="CZ32" s="327"/>
      <c r="DA32" s="327"/>
      <c r="DB32" s="327"/>
    </row>
    <row r="33" spans="1:106" ht="15.75" customHeight="1" x14ac:dyDescent="0.2">
      <c r="A33" s="19" t="s">
        <v>275</v>
      </c>
      <c r="B33" s="192"/>
      <c r="C33" s="177"/>
      <c r="D33" s="177"/>
      <c r="E33" s="177"/>
      <c r="F33" s="177"/>
      <c r="G33" s="392"/>
      <c r="H33" s="393"/>
      <c r="I33" s="177"/>
      <c r="J33" s="177"/>
      <c r="K33" s="177"/>
      <c r="L33" s="177"/>
      <c r="M33" s="393"/>
      <c r="N33" s="192"/>
      <c r="O33" s="177"/>
      <c r="P33" s="177"/>
      <c r="Q33" s="177"/>
      <c r="R33" s="177"/>
      <c r="S33" s="392"/>
      <c r="T33" s="393"/>
      <c r="U33" s="177"/>
      <c r="V33" s="177"/>
      <c r="W33" s="177"/>
      <c r="X33" s="177"/>
      <c r="Y33" s="393"/>
      <c r="Z33" s="192"/>
      <c r="AA33" s="177"/>
      <c r="AB33" s="177"/>
      <c r="AC33" s="177"/>
      <c r="AD33" s="177"/>
      <c r="AE33" s="392"/>
      <c r="AF33" s="393"/>
      <c r="AG33" s="177"/>
      <c r="AH33" s="177"/>
      <c r="AI33" s="177"/>
      <c r="AJ33" s="177"/>
      <c r="AK33" s="393"/>
      <c r="AL33" s="192"/>
      <c r="AM33" s="177"/>
      <c r="AN33" s="177"/>
      <c r="AO33" s="177"/>
      <c r="AP33" s="177"/>
      <c r="AQ33" s="392"/>
      <c r="AR33" s="393"/>
      <c r="AS33" s="177"/>
      <c r="AT33" s="177"/>
      <c r="AU33" s="177"/>
      <c r="AV33" s="177"/>
      <c r="AW33" s="393"/>
      <c r="AX33" s="192"/>
      <c r="AY33" s="177"/>
      <c r="AZ33" s="177"/>
      <c r="BA33" s="177"/>
      <c r="BB33" s="177"/>
      <c r="BC33" s="392"/>
      <c r="BD33" s="393"/>
      <c r="BE33" s="177"/>
      <c r="BF33" s="177"/>
      <c r="BG33" s="177"/>
      <c r="BH33" s="177"/>
      <c r="BI33" s="393"/>
      <c r="BJ33" s="192"/>
      <c r="BK33" s="177"/>
      <c r="BL33" s="177"/>
      <c r="BM33" s="177"/>
      <c r="BN33" s="177"/>
      <c r="BO33" s="392"/>
      <c r="BP33" s="393"/>
      <c r="BQ33" s="177"/>
      <c r="BR33" s="177"/>
      <c r="BS33" s="177"/>
      <c r="BT33" s="177"/>
      <c r="BU33" s="393"/>
      <c r="BV33" s="192"/>
      <c r="BW33" s="177"/>
      <c r="BX33" s="177"/>
      <c r="BY33" s="177"/>
      <c r="BZ33" s="177"/>
      <c r="CA33" s="392"/>
      <c r="CB33" s="393"/>
      <c r="CC33" s="177"/>
      <c r="CD33" s="177"/>
      <c r="CE33" s="177"/>
      <c r="CF33" s="177"/>
      <c r="CG33" s="393"/>
      <c r="CH33" s="192"/>
      <c r="CI33" s="177"/>
      <c r="CJ33" s="177"/>
      <c r="CK33" s="177"/>
      <c r="CL33" s="177"/>
      <c r="CM33" s="427"/>
      <c r="CN33" s="177"/>
      <c r="CO33" s="177"/>
      <c r="CP33" s="177"/>
      <c r="CQ33" s="177"/>
      <c r="CR33" s="427"/>
      <c r="CS33" s="177"/>
      <c r="CT33" s="177"/>
      <c r="CU33" s="177"/>
      <c r="CV33" s="177"/>
      <c r="CW33" s="427"/>
      <c r="CX33" s="327"/>
      <c r="CZ33" s="327"/>
      <c r="DB33" s="327"/>
    </row>
    <row r="34" spans="1:106" ht="15.75" customHeight="1" x14ac:dyDescent="0.2">
      <c r="A34" s="85" t="s">
        <v>253</v>
      </c>
      <c r="B34" s="225">
        <v>13</v>
      </c>
      <c r="C34" s="227">
        <v>326942.69477191096</v>
      </c>
      <c r="D34" s="227">
        <v>171632.63168134313</v>
      </c>
      <c r="E34" s="227">
        <v>139505.8198621826</v>
      </c>
      <c r="F34" s="227">
        <v>0</v>
      </c>
      <c r="G34" s="420">
        <f t="shared" ref="G34:G63" si="124">SUM(C34:F34)</f>
        <v>638081.14631543669</v>
      </c>
      <c r="H34" s="425">
        <v>3669061.8261105372</v>
      </c>
      <c r="I34" s="227">
        <v>2323134.2597296783</v>
      </c>
      <c r="J34" s="227">
        <v>1474401.2530559474</v>
      </c>
      <c r="K34" s="227">
        <v>0</v>
      </c>
      <c r="L34" s="422">
        <f t="shared" ref="L34:L63" si="125">SUM(H34:K34)</f>
        <v>7466597.3388961628</v>
      </c>
      <c r="M34" s="423">
        <f t="shared" ref="M34:M63" si="126">SUM(L34,G34)</f>
        <v>8104678.4852115996</v>
      </c>
      <c r="N34" s="225">
        <v>13</v>
      </c>
      <c r="O34" s="227">
        <v>223985.49937906914</v>
      </c>
      <c r="P34" s="227">
        <v>198852.37087963222</v>
      </c>
      <c r="Q34" s="227">
        <v>157079.96995076234</v>
      </c>
      <c r="R34" s="227">
        <v>0</v>
      </c>
      <c r="S34" s="420">
        <f t="shared" ref="S34:S63" si="127">SUM(O34:R34)</f>
        <v>579917.84020946373</v>
      </c>
      <c r="T34" s="425">
        <v>1748521.9425572334</v>
      </c>
      <c r="U34" s="227">
        <v>1942853.4728964297</v>
      </c>
      <c r="V34" s="227">
        <v>1520798.6182611869</v>
      </c>
      <c r="W34" s="227">
        <v>0</v>
      </c>
      <c r="X34" s="422">
        <f t="shared" ref="X34:X63" si="128">SUM(T34:W34)</f>
        <v>5212174.0337148495</v>
      </c>
      <c r="Y34" s="423">
        <f t="shared" ref="Y34:Y63" si="129">SUM(X34,S34)</f>
        <v>5792091.8739243131</v>
      </c>
      <c r="Z34" s="225">
        <v>13</v>
      </c>
      <c r="AA34" s="227">
        <v>43322.921313570405</v>
      </c>
      <c r="AB34" s="227">
        <v>40826.488962658368</v>
      </c>
      <c r="AC34" s="227">
        <v>41566.903286279339</v>
      </c>
      <c r="AD34" s="227">
        <v>0</v>
      </c>
      <c r="AE34" s="420">
        <f t="shared" ref="AE34:AE63" si="130">SUM(AA34:AD34)</f>
        <v>125716.3135625081</v>
      </c>
      <c r="AF34" s="425">
        <v>277494.30503189622</v>
      </c>
      <c r="AG34" s="227">
        <v>493911.86148922052</v>
      </c>
      <c r="AH34" s="227">
        <v>473645.22618839826</v>
      </c>
      <c r="AI34" s="227">
        <v>0</v>
      </c>
      <c r="AJ34" s="422">
        <f t="shared" ref="AJ34:AJ63" si="131">SUM(AF34:AI34)</f>
        <v>1245051.3927095151</v>
      </c>
      <c r="AK34" s="423">
        <f t="shared" ref="AK34:AK63" si="132">SUM(AJ34,AE34)</f>
        <v>1370767.7062720233</v>
      </c>
      <c r="AL34" s="225">
        <v>13</v>
      </c>
      <c r="AM34" s="227">
        <v>1816222.4839664823</v>
      </c>
      <c r="AN34" s="227">
        <v>1458233.7916063298</v>
      </c>
      <c r="AO34" s="227">
        <v>1387032.9470270653</v>
      </c>
      <c r="AP34" s="227">
        <v>0</v>
      </c>
      <c r="AQ34" s="420">
        <f t="shared" ref="AQ34:AQ63" si="133">SUM(AM34:AP34)</f>
        <v>4661489.222599877</v>
      </c>
      <c r="AR34" s="425">
        <v>18930089.013063774</v>
      </c>
      <c r="AS34" s="227">
        <v>18786185.409114026</v>
      </c>
      <c r="AT34" s="227">
        <v>16861703.802236237</v>
      </c>
      <c r="AU34" s="227">
        <v>0</v>
      </c>
      <c r="AV34" s="422">
        <f t="shared" ref="AV34:AV63" si="134">SUM(AR34:AU34)</f>
        <v>54577978.224414036</v>
      </c>
      <c r="AW34" s="423">
        <f t="shared" ref="AW34:AW63" si="135">SUM(AV34,AQ34)</f>
        <v>59239467.447013915</v>
      </c>
      <c r="AX34" s="225">
        <v>13</v>
      </c>
      <c r="AY34" s="227">
        <v>66509.060901936871</v>
      </c>
      <c r="AZ34" s="227">
        <v>51522.953750678877</v>
      </c>
      <c r="BA34" s="227">
        <v>65343.295031288508</v>
      </c>
      <c r="BB34" s="227">
        <v>0</v>
      </c>
      <c r="BC34" s="420">
        <f t="shared" ref="BC34:BC63" si="136">SUM(AY34:BB34)</f>
        <v>183375.30968390426</v>
      </c>
      <c r="BD34" s="425">
        <v>975919.48257469805</v>
      </c>
      <c r="BE34" s="227">
        <v>764668.17236990191</v>
      </c>
      <c r="BF34" s="227">
        <v>882188.43000554759</v>
      </c>
      <c r="BG34" s="227">
        <v>0</v>
      </c>
      <c r="BH34" s="422">
        <f t="shared" ref="BH34:BH63" si="137">SUM(BD34:BG34)</f>
        <v>2622776.0849501477</v>
      </c>
      <c r="BI34" s="423">
        <f t="shared" ref="BI34:BI63" si="138">SUM(BH34,BC34)</f>
        <v>2806151.3946340517</v>
      </c>
      <c r="BJ34" s="225">
        <v>13</v>
      </c>
      <c r="BK34" s="227">
        <v>0</v>
      </c>
      <c r="BL34" s="227">
        <v>0</v>
      </c>
      <c r="BM34" s="227">
        <v>0</v>
      </c>
      <c r="BN34" s="227">
        <v>0</v>
      </c>
      <c r="BO34" s="420">
        <f t="shared" ref="BO34:BO63" si="139">SUM(BK34:BN34)</f>
        <v>0</v>
      </c>
      <c r="BP34" s="425">
        <v>0</v>
      </c>
      <c r="BQ34" s="227">
        <v>0</v>
      </c>
      <c r="BR34" s="227">
        <v>0</v>
      </c>
      <c r="BS34" s="227">
        <v>0</v>
      </c>
      <c r="BT34" s="422">
        <f t="shared" ref="BT34:BT63" si="140">SUM(BP34:BS34)</f>
        <v>0</v>
      </c>
      <c r="BU34" s="423">
        <f t="shared" ref="BU34:BU63" si="141">SUM(BT34,BO34)</f>
        <v>0</v>
      </c>
      <c r="BV34" s="225">
        <v>13</v>
      </c>
      <c r="BW34" s="227">
        <v>58303.614063699395</v>
      </c>
      <c r="BX34" s="227">
        <v>40986.246917302466</v>
      </c>
      <c r="BY34" s="227">
        <v>56233.037626796366</v>
      </c>
      <c r="BZ34" s="227">
        <v>0</v>
      </c>
      <c r="CA34" s="420">
        <f t="shared" ref="CA34:CA63" si="142">SUM(BW34:BZ34)</f>
        <v>155522.89860779824</v>
      </c>
      <c r="CB34" s="425">
        <v>591294.2809399633</v>
      </c>
      <c r="CC34" s="227">
        <v>1007025.6246194117</v>
      </c>
      <c r="CD34" s="227">
        <v>757923.68307008559</v>
      </c>
      <c r="CE34" s="227">
        <v>0</v>
      </c>
      <c r="CF34" s="422">
        <f t="shared" ref="CF34:CF63" si="143">SUM(CB34:CE34)</f>
        <v>2356243.5886294604</v>
      </c>
      <c r="CG34" s="423">
        <f t="shared" ref="CG34:CG63" si="144">SUM(CF34,CA34)</f>
        <v>2511766.4872372588</v>
      </c>
      <c r="CH34" s="225">
        <v>13</v>
      </c>
      <c r="CI34" s="422">
        <f t="shared" ref="CI34:CI63" si="145">+C34+O34+AA34+AM34+AY34+BK34+BW34</f>
        <v>2535286.2743966691</v>
      </c>
      <c r="CJ34" s="422">
        <f t="shared" ref="CJ34:CJ63" si="146">+D34+P34+AB34+AN34+AZ34+BL34+BX34</f>
        <v>1962054.4837979448</v>
      </c>
      <c r="CK34" s="422">
        <f t="shared" ref="CK34:CK63" si="147">+E34+Q34+AC34+AO34+BA34+BM34+BY34</f>
        <v>1846761.9727843744</v>
      </c>
      <c r="CL34" s="422">
        <f t="shared" ref="CL34:CL63" si="148">+F34+R34+AD34+AP34+BB34+BN34+BZ34</f>
        <v>0</v>
      </c>
      <c r="CM34" s="424">
        <f>SUM(CI34:CL34)</f>
        <v>6344102.7309789881</v>
      </c>
      <c r="CN34" s="422">
        <f t="shared" ref="CN34:CN63" si="149">+H34+T34+AF34+AR34+BD34+BP34+CB34</f>
        <v>26192380.850278102</v>
      </c>
      <c r="CO34" s="422">
        <f t="shared" ref="CO34:CO63" si="150">+I34+U34+AG34+AS34+BE34+BQ34+CC34</f>
        <v>25317778.800218668</v>
      </c>
      <c r="CP34" s="422">
        <f t="shared" ref="CP34:CP63" si="151">+J34+V34+AH34+AT34+BF34+BR34+CD34</f>
        <v>21970661.012817401</v>
      </c>
      <c r="CQ34" s="422">
        <f t="shared" ref="CQ34:CQ63" si="152">+K34+W34+AI34+AU34+BG34+BS34+CE34</f>
        <v>0</v>
      </c>
      <c r="CR34" s="424">
        <f>SUM(CN34:CQ34)</f>
        <v>73480820.663314164</v>
      </c>
      <c r="CS34" s="422">
        <f t="shared" ref="CS34:CS63" si="153">CI34+CN34</f>
        <v>28727667.124674771</v>
      </c>
      <c r="CT34" s="422">
        <f t="shared" ref="CT34:CT63" si="154">CJ34+CO34</f>
        <v>27279833.284016613</v>
      </c>
      <c r="CU34" s="422">
        <f t="shared" ref="CU34:CU63" si="155">CK34+CP34</f>
        <v>23817422.985601775</v>
      </c>
      <c r="CV34" s="422">
        <f t="shared" ref="CV34:CV63" si="156">CL34+CQ34</f>
        <v>0</v>
      </c>
      <c r="CW34" s="424">
        <f>SUM(CS34:CV34)</f>
        <v>79824923.394293159</v>
      </c>
      <c r="CX34" s="327"/>
      <c r="CZ34" s="327"/>
      <c r="DB34" s="327"/>
    </row>
    <row r="35" spans="1:106" ht="15.75" customHeight="1" x14ac:dyDescent="0.2">
      <c r="A35" s="85" t="s">
        <v>254</v>
      </c>
      <c r="B35" s="225">
        <v>14</v>
      </c>
      <c r="C35" s="227">
        <v>173081.28026311859</v>
      </c>
      <c r="D35" s="227">
        <v>98433.302520430181</v>
      </c>
      <c r="E35" s="227">
        <v>59752.074834790852</v>
      </c>
      <c r="F35" s="227">
        <v>0</v>
      </c>
      <c r="G35" s="420">
        <f t="shared" si="124"/>
        <v>331266.65761833958</v>
      </c>
      <c r="H35" s="425">
        <v>1606968.0927528772</v>
      </c>
      <c r="I35" s="227">
        <v>993167.58020215982</v>
      </c>
      <c r="J35" s="227">
        <v>488693.49024180241</v>
      </c>
      <c r="K35" s="227">
        <v>0</v>
      </c>
      <c r="L35" s="422">
        <f t="shared" si="125"/>
        <v>3088829.1631968394</v>
      </c>
      <c r="M35" s="423">
        <f t="shared" si="126"/>
        <v>3420095.820815179</v>
      </c>
      <c r="N35" s="225">
        <v>14</v>
      </c>
      <c r="O35" s="227">
        <v>175364.94026808825</v>
      </c>
      <c r="P35" s="227">
        <v>124367.56261460518</v>
      </c>
      <c r="Q35" s="227">
        <v>115956.19897172342</v>
      </c>
      <c r="R35" s="227">
        <v>0</v>
      </c>
      <c r="S35" s="420">
        <f t="shared" si="127"/>
        <v>415688.70185441687</v>
      </c>
      <c r="T35" s="425">
        <v>1374061.3744945028</v>
      </c>
      <c r="U35" s="227">
        <v>1010064.4096176104</v>
      </c>
      <c r="V35" s="227">
        <v>1060115.6361686606</v>
      </c>
      <c r="W35" s="227">
        <v>0</v>
      </c>
      <c r="X35" s="422">
        <f t="shared" si="128"/>
        <v>3444241.4202807737</v>
      </c>
      <c r="Y35" s="423">
        <f t="shared" si="129"/>
        <v>3859930.1221351903</v>
      </c>
      <c r="Z35" s="225">
        <v>14</v>
      </c>
      <c r="AA35" s="227">
        <v>114515.46716200087</v>
      </c>
      <c r="AB35" s="227">
        <v>118801.86214654089</v>
      </c>
      <c r="AC35" s="227">
        <v>83376.015931486778</v>
      </c>
      <c r="AD35" s="227">
        <v>0</v>
      </c>
      <c r="AE35" s="420">
        <f t="shared" si="130"/>
        <v>316693.34524002858</v>
      </c>
      <c r="AF35" s="425">
        <v>696394.36222721008</v>
      </c>
      <c r="AG35" s="227">
        <v>794510.37867416162</v>
      </c>
      <c r="AH35" s="227">
        <v>573172.84950725129</v>
      </c>
      <c r="AI35" s="227">
        <v>0</v>
      </c>
      <c r="AJ35" s="422">
        <f t="shared" si="131"/>
        <v>2064077.590408623</v>
      </c>
      <c r="AK35" s="423">
        <f t="shared" si="132"/>
        <v>2380770.9356486518</v>
      </c>
      <c r="AL35" s="225">
        <v>14</v>
      </c>
      <c r="AM35" s="227">
        <v>958087.30601353641</v>
      </c>
      <c r="AN35" s="227">
        <v>825933.22590729524</v>
      </c>
      <c r="AO35" s="227">
        <v>785010.59688191861</v>
      </c>
      <c r="AP35" s="227">
        <v>0</v>
      </c>
      <c r="AQ35" s="420">
        <f t="shared" si="133"/>
        <v>2569031.1288027503</v>
      </c>
      <c r="AR35" s="425">
        <v>8452300.5233317222</v>
      </c>
      <c r="AS35" s="227">
        <v>8755124.2515473254</v>
      </c>
      <c r="AT35" s="227">
        <v>7489926.8781481925</v>
      </c>
      <c r="AU35" s="227">
        <v>0</v>
      </c>
      <c r="AV35" s="422">
        <f t="shared" si="134"/>
        <v>24697351.653027236</v>
      </c>
      <c r="AW35" s="423">
        <f t="shared" si="135"/>
        <v>27266382.781829987</v>
      </c>
      <c r="AX35" s="225">
        <v>14</v>
      </c>
      <c r="AY35" s="227">
        <v>1672.2327713263105</v>
      </c>
      <c r="AZ35" s="227">
        <v>1862.0133501571781</v>
      </c>
      <c r="BA35" s="227">
        <v>0</v>
      </c>
      <c r="BB35" s="227">
        <v>0</v>
      </c>
      <c r="BC35" s="420">
        <f t="shared" si="136"/>
        <v>3534.2461214834884</v>
      </c>
      <c r="BD35" s="425">
        <v>10542.762220568224</v>
      </c>
      <c r="BE35" s="227">
        <v>29778.500209431586</v>
      </c>
      <c r="BF35" s="227">
        <v>0</v>
      </c>
      <c r="BG35" s="227">
        <v>0</v>
      </c>
      <c r="BH35" s="422">
        <f t="shared" si="137"/>
        <v>40321.262429999813</v>
      </c>
      <c r="BI35" s="423">
        <f t="shared" si="138"/>
        <v>43855.508551483304</v>
      </c>
      <c r="BJ35" s="225">
        <v>14</v>
      </c>
      <c r="BK35" s="227">
        <v>0</v>
      </c>
      <c r="BL35" s="227">
        <v>0</v>
      </c>
      <c r="BM35" s="227">
        <v>0</v>
      </c>
      <c r="BN35" s="227">
        <v>0</v>
      </c>
      <c r="BO35" s="420">
        <f t="shared" si="139"/>
        <v>0</v>
      </c>
      <c r="BP35" s="425">
        <v>0</v>
      </c>
      <c r="BQ35" s="227">
        <v>0</v>
      </c>
      <c r="BR35" s="227">
        <v>0</v>
      </c>
      <c r="BS35" s="227">
        <v>0</v>
      </c>
      <c r="BT35" s="422">
        <f t="shared" si="140"/>
        <v>0</v>
      </c>
      <c r="BU35" s="423">
        <f t="shared" si="141"/>
        <v>0</v>
      </c>
      <c r="BV35" s="225">
        <v>14</v>
      </c>
      <c r="BW35" s="227">
        <v>13705.805587389976</v>
      </c>
      <c r="BX35" s="227">
        <v>17559.232005829879</v>
      </c>
      <c r="BY35" s="227">
        <v>7628.7684436944346</v>
      </c>
      <c r="BZ35" s="227">
        <v>0</v>
      </c>
      <c r="CA35" s="420">
        <f t="shared" si="142"/>
        <v>38893.806036914291</v>
      </c>
      <c r="CB35" s="425">
        <v>337203.24179147894</v>
      </c>
      <c r="CC35" s="227">
        <v>396472.49476030347</v>
      </c>
      <c r="CD35" s="227">
        <v>164876.18929594394</v>
      </c>
      <c r="CE35" s="227">
        <v>0</v>
      </c>
      <c r="CF35" s="422">
        <f t="shared" si="143"/>
        <v>898551.92584772629</v>
      </c>
      <c r="CG35" s="423">
        <f t="shared" si="144"/>
        <v>937445.73188464064</v>
      </c>
      <c r="CH35" s="225">
        <v>14</v>
      </c>
      <c r="CI35" s="422">
        <f t="shared" si="145"/>
        <v>1436427.0320654605</v>
      </c>
      <c r="CJ35" s="422">
        <f t="shared" si="146"/>
        <v>1186957.1985448585</v>
      </c>
      <c r="CK35" s="422">
        <f t="shared" si="147"/>
        <v>1051723.655063614</v>
      </c>
      <c r="CL35" s="422">
        <f t="shared" si="148"/>
        <v>0</v>
      </c>
      <c r="CM35" s="424">
        <f t="shared" ref="CM35:CM63" si="157">SUM(CI35:CL35)</f>
        <v>3675107.8856739327</v>
      </c>
      <c r="CN35" s="422">
        <f t="shared" si="149"/>
        <v>12477470.356818359</v>
      </c>
      <c r="CO35" s="422">
        <f t="shared" si="150"/>
        <v>11979117.615010992</v>
      </c>
      <c r="CP35" s="422">
        <f t="shared" si="151"/>
        <v>9776785.0433618501</v>
      </c>
      <c r="CQ35" s="422">
        <f t="shared" si="152"/>
        <v>0</v>
      </c>
      <c r="CR35" s="424">
        <f t="shared" ref="CR35:CR63" si="158">SUM(CN35:CQ35)</f>
        <v>34233373.015191197</v>
      </c>
      <c r="CS35" s="422">
        <f t="shared" si="153"/>
        <v>13913897.38888382</v>
      </c>
      <c r="CT35" s="422">
        <f t="shared" si="154"/>
        <v>13166074.81355585</v>
      </c>
      <c r="CU35" s="422">
        <f t="shared" si="155"/>
        <v>10828508.698425464</v>
      </c>
      <c r="CV35" s="422">
        <f t="shared" si="156"/>
        <v>0</v>
      </c>
      <c r="CW35" s="424">
        <f t="shared" ref="CW35:CW63" si="159">SUM(CS35:CV35)</f>
        <v>37908480.900865138</v>
      </c>
      <c r="CX35" s="327"/>
      <c r="CZ35" s="327"/>
      <c r="DB35" s="327"/>
    </row>
    <row r="36" spans="1:106" ht="15.75" customHeight="1" x14ac:dyDescent="0.2">
      <c r="A36" s="85" t="s">
        <v>255</v>
      </c>
      <c r="B36" s="225">
        <v>15</v>
      </c>
      <c r="C36" s="227">
        <v>566911.47569294204</v>
      </c>
      <c r="D36" s="227">
        <v>438505.90517696162</v>
      </c>
      <c r="E36" s="227">
        <v>371948.57768132328</v>
      </c>
      <c r="F36" s="227">
        <v>0</v>
      </c>
      <c r="G36" s="420">
        <f t="shared" si="124"/>
        <v>1377365.9585512269</v>
      </c>
      <c r="H36" s="425">
        <v>2747411.643288875</v>
      </c>
      <c r="I36" s="227">
        <v>2794618.0821769624</v>
      </c>
      <c r="J36" s="227">
        <v>2573142.9271804737</v>
      </c>
      <c r="K36" s="227">
        <v>0</v>
      </c>
      <c r="L36" s="422">
        <f t="shared" si="125"/>
        <v>8115172.6526463116</v>
      </c>
      <c r="M36" s="423">
        <f t="shared" si="126"/>
        <v>9492538.6111975387</v>
      </c>
      <c r="N36" s="225">
        <v>15</v>
      </c>
      <c r="O36" s="227">
        <v>624454.07890009915</v>
      </c>
      <c r="P36" s="227">
        <v>400153.6591914962</v>
      </c>
      <c r="Q36" s="227">
        <v>424421.9419929146</v>
      </c>
      <c r="R36" s="227">
        <v>0</v>
      </c>
      <c r="S36" s="420">
        <f t="shared" si="127"/>
        <v>1449029.68008451</v>
      </c>
      <c r="T36" s="425">
        <v>2636276.2792183356</v>
      </c>
      <c r="U36" s="227">
        <v>2522624.7457338967</v>
      </c>
      <c r="V36" s="227">
        <v>2530389.6973047238</v>
      </c>
      <c r="W36" s="227">
        <v>0</v>
      </c>
      <c r="X36" s="422">
        <f t="shared" si="128"/>
        <v>7689290.7222569566</v>
      </c>
      <c r="Y36" s="423">
        <f t="shared" si="129"/>
        <v>9138320.4023414664</v>
      </c>
      <c r="Z36" s="225">
        <v>15</v>
      </c>
      <c r="AA36" s="227">
        <v>96298.644718114258</v>
      </c>
      <c r="AB36" s="227">
        <v>59504.620953043908</v>
      </c>
      <c r="AC36" s="227">
        <v>82874.658563258679</v>
      </c>
      <c r="AD36" s="227">
        <v>0</v>
      </c>
      <c r="AE36" s="420">
        <f t="shared" si="130"/>
        <v>238677.92423441683</v>
      </c>
      <c r="AF36" s="425">
        <v>723465.75896885421</v>
      </c>
      <c r="AG36" s="227">
        <v>666821.70277581876</v>
      </c>
      <c r="AH36" s="227">
        <v>772707.80478062877</v>
      </c>
      <c r="AI36" s="227">
        <v>0</v>
      </c>
      <c r="AJ36" s="422">
        <f t="shared" si="131"/>
        <v>2162995.2665253021</v>
      </c>
      <c r="AK36" s="423">
        <f t="shared" si="132"/>
        <v>2401673.1907597189</v>
      </c>
      <c r="AL36" s="225">
        <v>15</v>
      </c>
      <c r="AM36" s="227">
        <v>3022522.8916505249</v>
      </c>
      <c r="AN36" s="227">
        <v>2466788.5349883586</v>
      </c>
      <c r="AO36" s="227">
        <v>2755457.8164492561</v>
      </c>
      <c r="AP36" s="227">
        <v>0</v>
      </c>
      <c r="AQ36" s="420">
        <f t="shared" si="133"/>
        <v>8244769.2430881392</v>
      </c>
      <c r="AR36" s="425">
        <v>13389266.338760465</v>
      </c>
      <c r="AS36" s="227">
        <v>14913889.227556258</v>
      </c>
      <c r="AT36" s="227">
        <v>16850641.916526534</v>
      </c>
      <c r="AU36" s="227">
        <v>0</v>
      </c>
      <c r="AV36" s="422">
        <f t="shared" si="134"/>
        <v>45153797.482843257</v>
      </c>
      <c r="AW36" s="423">
        <f t="shared" si="135"/>
        <v>53398566.725931399</v>
      </c>
      <c r="AX36" s="225">
        <v>15</v>
      </c>
      <c r="AY36" s="227">
        <v>58306.689713513042</v>
      </c>
      <c r="AZ36" s="227">
        <v>59621.333187826283</v>
      </c>
      <c r="BA36" s="227">
        <v>53430.518066951481</v>
      </c>
      <c r="BB36" s="227">
        <v>0</v>
      </c>
      <c r="BC36" s="420">
        <f t="shared" si="136"/>
        <v>171358.54096829082</v>
      </c>
      <c r="BD36" s="425">
        <v>242801.4358815462</v>
      </c>
      <c r="BE36" s="227">
        <v>287893.768845974</v>
      </c>
      <c r="BF36" s="227">
        <v>329235.65245511261</v>
      </c>
      <c r="BG36" s="227">
        <v>0</v>
      </c>
      <c r="BH36" s="422">
        <f t="shared" si="137"/>
        <v>859930.8571826329</v>
      </c>
      <c r="BI36" s="423">
        <f t="shared" si="138"/>
        <v>1031289.3981509237</v>
      </c>
      <c r="BJ36" s="225">
        <v>15</v>
      </c>
      <c r="BK36" s="227">
        <v>0</v>
      </c>
      <c r="BL36" s="227">
        <v>0</v>
      </c>
      <c r="BM36" s="227">
        <v>0</v>
      </c>
      <c r="BN36" s="227">
        <v>0</v>
      </c>
      <c r="BO36" s="420">
        <f t="shared" si="139"/>
        <v>0</v>
      </c>
      <c r="BP36" s="425">
        <v>0</v>
      </c>
      <c r="BQ36" s="227">
        <v>0</v>
      </c>
      <c r="BR36" s="227">
        <v>0</v>
      </c>
      <c r="BS36" s="227">
        <v>0</v>
      </c>
      <c r="BT36" s="422">
        <f t="shared" si="140"/>
        <v>0</v>
      </c>
      <c r="BU36" s="423">
        <f t="shared" si="141"/>
        <v>0</v>
      </c>
      <c r="BV36" s="225">
        <v>15</v>
      </c>
      <c r="BW36" s="227">
        <v>40641.968016807747</v>
      </c>
      <c r="BX36" s="227">
        <v>35464.509044859391</v>
      </c>
      <c r="BY36" s="227">
        <v>30814.23689927777</v>
      </c>
      <c r="BZ36" s="227">
        <v>0</v>
      </c>
      <c r="CA36" s="420">
        <f t="shared" si="142"/>
        <v>106920.71396094491</v>
      </c>
      <c r="CB36" s="425">
        <v>154490.71918511135</v>
      </c>
      <c r="CC36" s="227">
        <v>229440.91954497973</v>
      </c>
      <c r="CD36" s="227">
        <v>224507.11114894794</v>
      </c>
      <c r="CE36" s="227">
        <v>0</v>
      </c>
      <c r="CF36" s="422">
        <f t="shared" si="143"/>
        <v>608438.74987903901</v>
      </c>
      <c r="CG36" s="423">
        <f t="shared" si="144"/>
        <v>715359.46383998392</v>
      </c>
      <c r="CH36" s="225">
        <v>15</v>
      </c>
      <c r="CI36" s="422">
        <f t="shared" si="145"/>
        <v>4409135.7486920012</v>
      </c>
      <c r="CJ36" s="422">
        <f t="shared" si="146"/>
        <v>3460038.5625425461</v>
      </c>
      <c r="CK36" s="422">
        <f t="shared" si="147"/>
        <v>3718947.7496529818</v>
      </c>
      <c r="CL36" s="422">
        <f t="shared" si="148"/>
        <v>0</v>
      </c>
      <c r="CM36" s="424">
        <f t="shared" si="157"/>
        <v>11588122.060887529</v>
      </c>
      <c r="CN36" s="422">
        <f t="shared" si="149"/>
        <v>19893712.175303187</v>
      </c>
      <c r="CO36" s="422">
        <f t="shared" si="150"/>
        <v>21415288.44663389</v>
      </c>
      <c r="CP36" s="422">
        <f t="shared" si="151"/>
        <v>23280625.109396424</v>
      </c>
      <c r="CQ36" s="422">
        <f t="shared" si="152"/>
        <v>0</v>
      </c>
      <c r="CR36" s="424">
        <f t="shared" si="158"/>
        <v>64589625.731333509</v>
      </c>
      <c r="CS36" s="422">
        <f t="shared" si="153"/>
        <v>24302847.923995189</v>
      </c>
      <c r="CT36" s="422">
        <f t="shared" si="154"/>
        <v>24875327.009176437</v>
      </c>
      <c r="CU36" s="422">
        <f t="shared" si="155"/>
        <v>26999572.859049406</v>
      </c>
      <c r="CV36" s="422">
        <f t="shared" si="156"/>
        <v>0</v>
      </c>
      <c r="CW36" s="424">
        <f t="shared" si="159"/>
        <v>76177747.79222104</v>
      </c>
    </row>
    <row r="37" spans="1:106" ht="15.75" customHeight="1" x14ac:dyDescent="0.2">
      <c r="A37" s="85" t="s">
        <v>256</v>
      </c>
      <c r="B37" s="225">
        <v>16</v>
      </c>
      <c r="C37" s="227">
        <v>542993.54192762566</v>
      </c>
      <c r="D37" s="227">
        <v>412971.53007564961</v>
      </c>
      <c r="E37" s="227">
        <v>388122.99906808109</v>
      </c>
      <c r="F37" s="227">
        <v>0</v>
      </c>
      <c r="G37" s="420">
        <f t="shared" si="124"/>
        <v>1344088.0710713563</v>
      </c>
      <c r="H37" s="425">
        <v>337114.25983946788</v>
      </c>
      <c r="I37" s="227">
        <v>268358.92617610551</v>
      </c>
      <c r="J37" s="227">
        <v>192978.95417489656</v>
      </c>
      <c r="K37" s="227">
        <v>0</v>
      </c>
      <c r="L37" s="422">
        <f t="shared" si="125"/>
        <v>798452.14019046992</v>
      </c>
      <c r="M37" s="423">
        <f t="shared" si="126"/>
        <v>2142540.2112618261</v>
      </c>
      <c r="N37" s="225">
        <v>16</v>
      </c>
      <c r="O37" s="227">
        <v>782187.88635703106</v>
      </c>
      <c r="P37" s="227">
        <v>679685.31721481902</v>
      </c>
      <c r="Q37" s="227">
        <v>765720.17753312655</v>
      </c>
      <c r="R37" s="227">
        <v>0</v>
      </c>
      <c r="S37" s="420">
        <f t="shared" si="127"/>
        <v>2227593.3811049764</v>
      </c>
      <c r="T37" s="425">
        <v>682247.25344442006</v>
      </c>
      <c r="U37" s="227">
        <v>726015.80474178307</v>
      </c>
      <c r="V37" s="227">
        <v>816671.3869957315</v>
      </c>
      <c r="W37" s="227">
        <v>0</v>
      </c>
      <c r="X37" s="422">
        <f t="shared" si="128"/>
        <v>2224934.4451819346</v>
      </c>
      <c r="Y37" s="423">
        <f t="shared" si="129"/>
        <v>4452527.826286911</v>
      </c>
      <c r="Z37" s="225">
        <v>16</v>
      </c>
      <c r="AA37" s="227">
        <v>381948.77660852508</v>
      </c>
      <c r="AB37" s="227">
        <v>300274.03528643172</v>
      </c>
      <c r="AC37" s="227">
        <v>446135.74473794375</v>
      </c>
      <c r="AD37" s="227">
        <v>0</v>
      </c>
      <c r="AE37" s="420">
        <f t="shared" si="130"/>
        <v>1128358.5566329006</v>
      </c>
      <c r="AF37" s="425">
        <v>169493.00372764331</v>
      </c>
      <c r="AG37" s="227">
        <v>223719.66942139633</v>
      </c>
      <c r="AH37" s="227">
        <v>195441.45994497801</v>
      </c>
      <c r="AI37" s="227">
        <v>0</v>
      </c>
      <c r="AJ37" s="422">
        <f t="shared" si="131"/>
        <v>588654.13309401763</v>
      </c>
      <c r="AK37" s="423">
        <f t="shared" si="132"/>
        <v>1717012.6897269182</v>
      </c>
      <c r="AL37" s="225">
        <v>16</v>
      </c>
      <c r="AM37" s="227">
        <v>3920615.8071240569</v>
      </c>
      <c r="AN37" s="227">
        <v>4021444.9725609859</v>
      </c>
      <c r="AO37" s="227">
        <v>4302021.491934103</v>
      </c>
      <c r="AP37" s="227">
        <v>0</v>
      </c>
      <c r="AQ37" s="420">
        <f t="shared" si="133"/>
        <v>12244082.271619145</v>
      </c>
      <c r="AR37" s="425">
        <v>2766789.227782838</v>
      </c>
      <c r="AS37" s="227">
        <v>2962306.3681627568</v>
      </c>
      <c r="AT37" s="227">
        <v>3321225.4170736568</v>
      </c>
      <c r="AU37" s="227">
        <v>0</v>
      </c>
      <c r="AV37" s="422">
        <f t="shared" si="134"/>
        <v>9050321.0130192526</v>
      </c>
      <c r="AW37" s="423">
        <f t="shared" si="135"/>
        <v>21294403.284638397</v>
      </c>
      <c r="AX37" s="225">
        <v>16</v>
      </c>
      <c r="AY37" s="227">
        <v>12262.017057362658</v>
      </c>
      <c r="AZ37" s="227">
        <v>11625.491353433059</v>
      </c>
      <c r="BA37" s="227">
        <v>10165.562701278381</v>
      </c>
      <c r="BB37" s="227">
        <v>0</v>
      </c>
      <c r="BC37" s="420">
        <f t="shared" si="136"/>
        <v>34053.071112074096</v>
      </c>
      <c r="BD37" s="425">
        <v>23612.113986928078</v>
      </c>
      <c r="BE37" s="227">
        <v>33450.007481460947</v>
      </c>
      <c r="BF37" s="227">
        <v>21120.968070298342</v>
      </c>
      <c r="BG37" s="227">
        <v>0</v>
      </c>
      <c r="BH37" s="422">
        <f t="shared" si="137"/>
        <v>78183.089538687374</v>
      </c>
      <c r="BI37" s="423">
        <f t="shared" si="138"/>
        <v>112236.16065076148</v>
      </c>
      <c r="BJ37" s="225">
        <v>16</v>
      </c>
      <c r="BK37" s="227">
        <v>0</v>
      </c>
      <c r="BL37" s="227">
        <v>0</v>
      </c>
      <c r="BM37" s="227">
        <v>0</v>
      </c>
      <c r="BN37" s="227">
        <v>0</v>
      </c>
      <c r="BO37" s="420">
        <f t="shared" si="139"/>
        <v>0</v>
      </c>
      <c r="BP37" s="425">
        <v>0</v>
      </c>
      <c r="BQ37" s="227">
        <v>0</v>
      </c>
      <c r="BR37" s="227">
        <v>0</v>
      </c>
      <c r="BS37" s="227">
        <v>0</v>
      </c>
      <c r="BT37" s="422">
        <f t="shared" si="140"/>
        <v>0</v>
      </c>
      <c r="BU37" s="423">
        <f t="shared" si="141"/>
        <v>0</v>
      </c>
      <c r="BV37" s="225">
        <v>16</v>
      </c>
      <c r="BW37" s="227">
        <v>25532.510566554574</v>
      </c>
      <c r="BX37" s="227">
        <v>21119.767323227486</v>
      </c>
      <c r="BY37" s="227">
        <v>24988.395835541545</v>
      </c>
      <c r="BZ37" s="227">
        <v>0</v>
      </c>
      <c r="CA37" s="420">
        <f t="shared" si="142"/>
        <v>71640.673725323606</v>
      </c>
      <c r="CB37" s="425">
        <v>31392.835147813348</v>
      </c>
      <c r="CC37" s="227">
        <v>38903.068897072131</v>
      </c>
      <c r="CD37" s="227">
        <v>28520.650201125747</v>
      </c>
      <c r="CE37" s="227">
        <v>0</v>
      </c>
      <c r="CF37" s="422">
        <f t="shared" si="143"/>
        <v>98816.554246011219</v>
      </c>
      <c r="CG37" s="423">
        <f t="shared" si="144"/>
        <v>170457.22797133483</v>
      </c>
      <c r="CH37" s="225">
        <v>16</v>
      </c>
      <c r="CI37" s="422">
        <f t="shared" si="145"/>
        <v>5665540.5396411568</v>
      </c>
      <c r="CJ37" s="422">
        <f t="shared" si="146"/>
        <v>5447121.1138145467</v>
      </c>
      <c r="CK37" s="422">
        <f t="shared" si="147"/>
        <v>5937154.371810074</v>
      </c>
      <c r="CL37" s="422">
        <f t="shared" si="148"/>
        <v>0</v>
      </c>
      <c r="CM37" s="424">
        <f t="shared" si="157"/>
        <v>17049816.025265779</v>
      </c>
      <c r="CN37" s="422">
        <f t="shared" si="149"/>
        <v>4010648.6939291107</v>
      </c>
      <c r="CO37" s="422">
        <f t="shared" si="150"/>
        <v>4252753.8448805753</v>
      </c>
      <c r="CP37" s="422">
        <f t="shared" si="151"/>
        <v>4575958.8364606872</v>
      </c>
      <c r="CQ37" s="422">
        <f t="shared" si="152"/>
        <v>0</v>
      </c>
      <c r="CR37" s="424">
        <f t="shared" si="158"/>
        <v>12839361.375270374</v>
      </c>
      <c r="CS37" s="422">
        <f t="shared" si="153"/>
        <v>9676189.2335702665</v>
      </c>
      <c r="CT37" s="422">
        <f t="shared" si="154"/>
        <v>9699874.9586951211</v>
      </c>
      <c r="CU37" s="422">
        <f t="shared" si="155"/>
        <v>10513113.208270762</v>
      </c>
      <c r="CV37" s="422">
        <f t="shared" si="156"/>
        <v>0</v>
      </c>
      <c r="CW37" s="424">
        <f t="shared" si="159"/>
        <v>29889177.40053615</v>
      </c>
    </row>
    <row r="38" spans="1:106" ht="15.75" customHeight="1" x14ac:dyDescent="0.2">
      <c r="A38" s="85" t="s">
        <v>217</v>
      </c>
      <c r="B38" s="225">
        <v>17</v>
      </c>
      <c r="C38" s="227">
        <v>383151.76121393993</v>
      </c>
      <c r="D38" s="227">
        <v>209344.69523478652</v>
      </c>
      <c r="E38" s="227">
        <v>188153.22049555171</v>
      </c>
      <c r="F38" s="227">
        <v>0</v>
      </c>
      <c r="G38" s="420">
        <f t="shared" si="124"/>
        <v>780649.67694427818</v>
      </c>
      <c r="H38" s="425">
        <v>1298975.6379405223</v>
      </c>
      <c r="I38" s="227">
        <v>1083421.0076981511</v>
      </c>
      <c r="J38" s="227">
        <v>958872.00327261467</v>
      </c>
      <c r="K38" s="227">
        <v>0</v>
      </c>
      <c r="L38" s="422">
        <f t="shared" si="125"/>
        <v>3341268.648911288</v>
      </c>
      <c r="M38" s="423">
        <f t="shared" si="126"/>
        <v>4121918.3258555662</v>
      </c>
      <c r="N38" s="225">
        <v>17</v>
      </c>
      <c r="O38" s="227">
        <v>496902.5544141205</v>
      </c>
      <c r="P38" s="227">
        <v>292007.0294220919</v>
      </c>
      <c r="Q38" s="227">
        <v>321322.27970945748</v>
      </c>
      <c r="R38" s="227">
        <v>0</v>
      </c>
      <c r="S38" s="420">
        <f t="shared" si="127"/>
        <v>1110231.8635456699</v>
      </c>
      <c r="T38" s="425">
        <v>1247729.3757418497</v>
      </c>
      <c r="U38" s="227">
        <v>1330324.8776704073</v>
      </c>
      <c r="V38" s="227">
        <v>1406926.26249071</v>
      </c>
      <c r="W38" s="227">
        <v>0</v>
      </c>
      <c r="X38" s="422">
        <f t="shared" si="128"/>
        <v>3984980.5159029672</v>
      </c>
      <c r="Y38" s="423">
        <f t="shared" si="129"/>
        <v>5095212.3794486374</v>
      </c>
      <c r="Z38" s="225">
        <v>17</v>
      </c>
      <c r="AA38" s="227">
        <v>76871.783079234432</v>
      </c>
      <c r="AB38" s="227">
        <v>46645.579443756578</v>
      </c>
      <c r="AC38" s="227">
        <v>51586.289903588862</v>
      </c>
      <c r="AD38" s="227">
        <v>0</v>
      </c>
      <c r="AE38" s="420">
        <f t="shared" si="130"/>
        <v>175103.65242657988</v>
      </c>
      <c r="AF38" s="425">
        <v>253062.4931823349</v>
      </c>
      <c r="AG38" s="227">
        <v>269345.71436799556</v>
      </c>
      <c r="AH38" s="227">
        <v>304001.97423793882</v>
      </c>
      <c r="AI38" s="227">
        <v>0</v>
      </c>
      <c r="AJ38" s="422">
        <f t="shared" si="131"/>
        <v>826410.1817882692</v>
      </c>
      <c r="AK38" s="423">
        <f t="shared" si="132"/>
        <v>1001513.834214849</v>
      </c>
      <c r="AL38" s="225">
        <v>17</v>
      </c>
      <c r="AM38" s="227">
        <v>1978745.6781439446</v>
      </c>
      <c r="AN38" s="227">
        <v>1461066.2616006751</v>
      </c>
      <c r="AO38" s="227">
        <v>1655773.817704733</v>
      </c>
      <c r="AP38" s="227">
        <v>0</v>
      </c>
      <c r="AQ38" s="420">
        <f t="shared" si="133"/>
        <v>5095585.7574493531</v>
      </c>
      <c r="AR38" s="425">
        <v>6994119.233849965</v>
      </c>
      <c r="AS38" s="227">
        <v>7384114.7387355771</v>
      </c>
      <c r="AT38" s="227">
        <v>8389975.828730423</v>
      </c>
      <c r="AU38" s="227">
        <v>0</v>
      </c>
      <c r="AV38" s="422">
        <f t="shared" si="134"/>
        <v>22768209.801315963</v>
      </c>
      <c r="AW38" s="423">
        <f t="shared" si="135"/>
        <v>27863795.558765315</v>
      </c>
      <c r="AX38" s="225">
        <v>17</v>
      </c>
      <c r="AY38" s="227">
        <v>42430.413874926016</v>
      </c>
      <c r="AZ38" s="227">
        <v>37574.911420921104</v>
      </c>
      <c r="BA38" s="227">
        <v>45427.940739137237</v>
      </c>
      <c r="BB38" s="227">
        <v>0</v>
      </c>
      <c r="BC38" s="420">
        <f t="shared" si="136"/>
        <v>125433.26603498435</v>
      </c>
      <c r="BD38" s="425">
        <v>208727.43884210536</v>
      </c>
      <c r="BE38" s="227">
        <v>178633.18449753281</v>
      </c>
      <c r="BF38" s="227">
        <v>219251.63164046954</v>
      </c>
      <c r="BG38" s="227">
        <v>0</v>
      </c>
      <c r="BH38" s="422">
        <f t="shared" si="137"/>
        <v>606612.25498010777</v>
      </c>
      <c r="BI38" s="423">
        <f t="shared" si="138"/>
        <v>732045.52101509215</v>
      </c>
      <c r="BJ38" s="225">
        <v>17</v>
      </c>
      <c r="BK38" s="227">
        <v>0</v>
      </c>
      <c r="BL38" s="227">
        <v>0</v>
      </c>
      <c r="BM38" s="227">
        <v>0</v>
      </c>
      <c r="BN38" s="227">
        <v>0</v>
      </c>
      <c r="BO38" s="420">
        <f t="shared" si="139"/>
        <v>0</v>
      </c>
      <c r="BP38" s="425">
        <v>0</v>
      </c>
      <c r="BQ38" s="227">
        <v>0</v>
      </c>
      <c r="BR38" s="227">
        <v>0</v>
      </c>
      <c r="BS38" s="227">
        <v>0</v>
      </c>
      <c r="BT38" s="422">
        <f t="shared" si="140"/>
        <v>0</v>
      </c>
      <c r="BU38" s="423">
        <f t="shared" si="141"/>
        <v>0</v>
      </c>
      <c r="BV38" s="225">
        <v>17</v>
      </c>
      <c r="BW38" s="227">
        <v>60625.157572205877</v>
      </c>
      <c r="BX38" s="227">
        <v>41953.749952023762</v>
      </c>
      <c r="BY38" s="227">
        <v>36195.744421993077</v>
      </c>
      <c r="BZ38" s="227">
        <v>0</v>
      </c>
      <c r="CA38" s="420">
        <f t="shared" si="142"/>
        <v>138774.6519462227</v>
      </c>
      <c r="CB38" s="425">
        <v>287313.31619369652</v>
      </c>
      <c r="CC38" s="227">
        <v>339042.12716933835</v>
      </c>
      <c r="CD38" s="227">
        <v>315498.53769670951</v>
      </c>
      <c r="CE38" s="227">
        <v>0</v>
      </c>
      <c r="CF38" s="422">
        <f t="shared" si="143"/>
        <v>941853.98105974437</v>
      </c>
      <c r="CG38" s="423">
        <f t="shared" si="144"/>
        <v>1080628.6330059671</v>
      </c>
      <c r="CH38" s="225">
        <v>17</v>
      </c>
      <c r="CI38" s="422">
        <f t="shared" si="145"/>
        <v>3038727.3482983718</v>
      </c>
      <c r="CJ38" s="422">
        <f t="shared" si="146"/>
        <v>2088592.227074255</v>
      </c>
      <c r="CK38" s="422">
        <f t="shared" si="147"/>
        <v>2298459.2929744613</v>
      </c>
      <c r="CL38" s="422">
        <f t="shared" si="148"/>
        <v>0</v>
      </c>
      <c r="CM38" s="424">
        <f t="shared" si="157"/>
        <v>7425778.8683470879</v>
      </c>
      <c r="CN38" s="422">
        <f t="shared" si="149"/>
        <v>10289927.495750474</v>
      </c>
      <c r="CO38" s="422">
        <f t="shared" si="150"/>
        <v>10584881.650139004</v>
      </c>
      <c r="CP38" s="422">
        <f t="shared" si="151"/>
        <v>11594526.238068866</v>
      </c>
      <c r="CQ38" s="422">
        <f t="shared" si="152"/>
        <v>0</v>
      </c>
      <c r="CR38" s="424">
        <f t="shared" si="158"/>
        <v>32469335.38395834</v>
      </c>
      <c r="CS38" s="422">
        <f t="shared" si="153"/>
        <v>13328654.844048847</v>
      </c>
      <c r="CT38" s="422">
        <f t="shared" si="154"/>
        <v>12673473.877213258</v>
      </c>
      <c r="CU38" s="422">
        <f t="shared" si="155"/>
        <v>13892985.531043326</v>
      </c>
      <c r="CV38" s="422">
        <f t="shared" si="156"/>
        <v>0</v>
      </c>
      <c r="CW38" s="424">
        <f t="shared" si="159"/>
        <v>39895114.252305433</v>
      </c>
    </row>
    <row r="39" spans="1:106" ht="15.75" customHeight="1" x14ac:dyDescent="0.2">
      <c r="A39" s="85" t="s">
        <v>219</v>
      </c>
      <c r="B39" s="225">
        <v>18</v>
      </c>
      <c r="C39" s="227">
        <v>14971.369052878745</v>
      </c>
      <c r="D39" s="227">
        <v>9283.2819241443522</v>
      </c>
      <c r="E39" s="227">
        <v>10955.320755518671</v>
      </c>
      <c r="F39" s="227">
        <v>0</v>
      </c>
      <c r="G39" s="420">
        <f t="shared" si="124"/>
        <v>35209.971732541773</v>
      </c>
      <c r="H39" s="425">
        <v>41158.887405971778</v>
      </c>
      <c r="I39" s="227">
        <v>34333.022033922825</v>
      </c>
      <c r="J39" s="227">
        <v>38653.532497093816</v>
      </c>
      <c r="K39" s="227">
        <v>0</v>
      </c>
      <c r="L39" s="422">
        <f t="shared" si="125"/>
        <v>114145.44193698841</v>
      </c>
      <c r="M39" s="423">
        <f t="shared" si="126"/>
        <v>149355.41366953019</v>
      </c>
      <c r="N39" s="225">
        <v>18</v>
      </c>
      <c r="O39" s="227">
        <v>19599.521003739981</v>
      </c>
      <c r="P39" s="227">
        <v>17563.951652139625</v>
      </c>
      <c r="Q39" s="227">
        <v>13552.632883669998</v>
      </c>
      <c r="R39" s="227">
        <v>0</v>
      </c>
      <c r="S39" s="420">
        <f t="shared" si="127"/>
        <v>50716.105539549608</v>
      </c>
      <c r="T39" s="425">
        <v>43974.264401230786</v>
      </c>
      <c r="U39" s="227">
        <v>45341.790055677644</v>
      </c>
      <c r="V39" s="227">
        <v>42436.566710361396</v>
      </c>
      <c r="W39" s="227">
        <v>0</v>
      </c>
      <c r="X39" s="422">
        <f t="shared" si="128"/>
        <v>131752.62116726983</v>
      </c>
      <c r="Y39" s="423">
        <f t="shared" si="129"/>
        <v>182468.72670681943</v>
      </c>
      <c r="Z39" s="225">
        <v>18</v>
      </c>
      <c r="AA39" s="227">
        <v>2316.2264211588449</v>
      </c>
      <c r="AB39" s="227">
        <v>1851.8116044862782</v>
      </c>
      <c r="AC39" s="227">
        <v>2005.4479320919179</v>
      </c>
      <c r="AD39" s="227">
        <v>0</v>
      </c>
      <c r="AE39" s="420">
        <f t="shared" si="130"/>
        <v>6173.4859577370407</v>
      </c>
      <c r="AF39" s="425">
        <v>6691.8337223071649</v>
      </c>
      <c r="AG39" s="227">
        <v>6231.4587895997211</v>
      </c>
      <c r="AH39" s="227">
        <v>6389.6295643689973</v>
      </c>
      <c r="AI39" s="227">
        <v>0</v>
      </c>
      <c r="AJ39" s="422">
        <f t="shared" si="131"/>
        <v>19312.922076275885</v>
      </c>
      <c r="AK39" s="423">
        <f t="shared" si="132"/>
        <v>25486.408034012926</v>
      </c>
      <c r="AL39" s="225">
        <v>18</v>
      </c>
      <c r="AM39" s="227">
        <v>122091.91940537989</v>
      </c>
      <c r="AN39" s="227">
        <v>108703.81168259701</v>
      </c>
      <c r="AO39" s="227">
        <v>116997.67514989627</v>
      </c>
      <c r="AP39" s="227">
        <v>0</v>
      </c>
      <c r="AQ39" s="420">
        <f t="shared" si="133"/>
        <v>347793.40623787313</v>
      </c>
      <c r="AR39" s="425">
        <v>220474.8562088685</v>
      </c>
      <c r="AS39" s="227">
        <v>235728.80884841736</v>
      </c>
      <c r="AT39" s="227">
        <v>238109.05553554127</v>
      </c>
      <c r="AU39" s="227">
        <v>0</v>
      </c>
      <c r="AV39" s="422">
        <f t="shared" si="134"/>
        <v>694312.72059282707</v>
      </c>
      <c r="AW39" s="423">
        <f t="shared" si="135"/>
        <v>1042106.1268307002</v>
      </c>
      <c r="AX39" s="225">
        <v>18</v>
      </c>
      <c r="AY39" s="227">
        <v>5099.689705401498</v>
      </c>
      <c r="AZ39" s="227">
        <v>4852.2180876494331</v>
      </c>
      <c r="BA39" s="227">
        <v>4874.7707118192839</v>
      </c>
      <c r="BB39" s="227">
        <v>0</v>
      </c>
      <c r="BC39" s="420">
        <f t="shared" si="136"/>
        <v>14826.678504870215</v>
      </c>
      <c r="BD39" s="425">
        <v>5983.5251330591045</v>
      </c>
      <c r="BE39" s="227">
        <v>5647.1285591823271</v>
      </c>
      <c r="BF39" s="227">
        <v>5759.9048348011993</v>
      </c>
      <c r="BG39" s="227">
        <v>0</v>
      </c>
      <c r="BH39" s="422">
        <f t="shared" si="137"/>
        <v>17390.558527042631</v>
      </c>
      <c r="BI39" s="423">
        <f t="shared" si="138"/>
        <v>32217.237031912846</v>
      </c>
      <c r="BJ39" s="225">
        <v>18</v>
      </c>
      <c r="BK39" s="227">
        <v>0</v>
      </c>
      <c r="BL39" s="227">
        <v>0</v>
      </c>
      <c r="BM39" s="227">
        <v>0</v>
      </c>
      <c r="BN39" s="227">
        <v>0</v>
      </c>
      <c r="BO39" s="420">
        <f t="shared" si="139"/>
        <v>0</v>
      </c>
      <c r="BP39" s="425">
        <v>0</v>
      </c>
      <c r="BQ39" s="227">
        <v>0</v>
      </c>
      <c r="BR39" s="227">
        <v>0</v>
      </c>
      <c r="BS39" s="227">
        <v>0</v>
      </c>
      <c r="BT39" s="422">
        <f t="shared" si="140"/>
        <v>0</v>
      </c>
      <c r="BU39" s="423">
        <f t="shared" si="141"/>
        <v>0</v>
      </c>
      <c r="BV39" s="225">
        <v>18</v>
      </c>
      <c r="BW39" s="227">
        <v>7288.678693442328</v>
      </c>
      <c r="BX39" s="227">
        <v>6313.4335650745415</v>
      </c>
      <c r="BY39" s="227">
        <v>6601.4645778472932</v>
      </c>
      <c r="BZ39" s="227">
        <v>0</v>
      </c>
      <c r="CA39" s="420">
        <f t="shared" si="142"/>
        <v>20203.576836364162</v>
      </c>
      <c r="CB39" s="425">
        <v>7071.5475846597856</v>
      </c>
      <c r="CC39" s="227">
        <v>7998.5157776674496</v>
      </c>
      <c r="CD39" s="227">
        <v>8379.2656860179486</v>
      </c>
      <c r="CE39" s="227">
        <v>0</v>
      </c>
      <c r="CF39" s="422">
        <f t="shared" si="143"/>
        <v>23449.329048345186</v>
      </c>
      <c r="CG39" s="423">
        <f t="shared" si="144"/>
        <v>43652.905884709347</v>
      </c>
      <c r="CH39" s="225">
        <v>18</v>
      </c>
      <c r="CI39" s="422">
        <f t="shared" si="145"/>
        <v>171367.40428200125</v>
      </c>
      <c r="CJ39" s="422">
        <f t="shared" si="146"/>
        <v>148568.50851609124</v>
      </c>
      <c r="CK39" s="422">
        <f t="shared" si="147"/>
        <v>154987.31201084345</v>
      </c>
      <c r="CL39" s="422">
        <f t="shared" si="148"/>
        <v>0</v>
      </c>
      <c r="CM39" s="424">
        <f t="shared" si="157"/>
        <v>474923.22480893589</v>
      </c>
      <c r="CN39" s="422">
        <f t="shared" si="149"/>
        <v>325354.91445609712</v>
      </c>
      <c r="CO39" s="422">
        <f t="shared" si="150"/>
        <v>335280.72406446736</v>
      </c>
      <c r="CP39" s="422">
        <f t="shared" si="151"/>
        <v>339727.95482818462</v>
      </c>
      <c r="CQ39" s="422">
        <f t="shared" si="152"/>
        <v>0</v>
      </c>
      <c r="CR39" s="424">
        <f t="shared" si="158"/>
        <v>1000363.593348749</v>
      </c>
      <c r="CS39" s="422">
        <f t="shared" si="153"/>
        <v>496722.31873809837</v>
      </c>
      <c r="CT39" s="422">
        <f t="shared" si="154"/>
        <v>483849.23258055863</v>
      </c>
      <c r="CU39" s="422">
        <f t="shared" si="155"/>
        <v>494715.2668390281</v>
      </c>
      <c r="CV39" s="422">
        <f t="shared" si="156"/>
        <v>0</v>
      </c>
      <c r="CW39" s="424">
        <f t="shared" si="159"/>
        <v>1475286.818157685</v>
      </c>
    </row>
    <row r="40" spans="1:106" ht="15.75" customHeight="1" x14ac:dyDescent="0.2">
      <c r="A40" s="85" t="s">
        <v>185</v>
      </c>
      <c r="B40" s="225">
        <v>19</v>
      </c>
      <c r="C40" s="227">
        <v>196276.04</v>
      </c>
      <c r="D40" s="227">
        <v>194098.73</v>
      </c>
      <c r="E40" s="227">
        <v>157178.07</v>
      </c>
      <c r="F40" s="227">
        <v>0</v>
      </c>
      <c r="G40" s="420">
        <f t="shared" si="124"/>
        <v>547552.84000000008</v>
      </c>
      <c r="H40" s="425">
        <v>0</v>
      </c>
      <c r="I40" s="227">
        <v>0</v>
      </c>
      <c r="J40" s="227">
        <v>0</v>
      </c>
      <c r="K40" s="227">
        <v>0</v>
      </c>
      <c r="L40" s="422">
        <f t="shared" si="125"/>
        <v>0</v>
      </c>
      <c r="M40" s="423">
        <f t="shared" si="126"/>
        <v>547552.84000000008</v>
      </c>
      <c r="N40" s="225">
        <v>19</v>
      </c>
      <c r="O40" s="227">
        <v>342354.26</v>
      </c>
      <c r="P40" s="227">
        <v>309875.44</v>
      </c>
      <c r="Q40" s="227">
        <v>239519.97</v>
      </c>
      <c r="R40" s="227">
        <v>0</v>
      </c>
      <c r="S40" s="420">
        <f t="shared" si="127"/>
        <v>891749.66999999993</v>
      </c>
      <c r="T40" s="425">
        <v>0</v>
      </c>
      <c r="U40" s="227">
        <v>0</v>
      </c>
      <c r="V40" s="227">
        <v>0</v>
      </c>
      <c r="W40" s="227">
        <v>0</v>
      </c>
      <c r="X40" s="422">
        <f t="shared" si="128"/>
        <v>0</v>
      </c>
      <c r="Y40" s="423">
        <f t="shared" si="129"/>
        <v>891749.66999999993</v>
      </c>
      <c r="Z40" s="225">
        <v>19</v>
      </c>
      <c r="AA40" s="227">
        <v>41713</v>
      </c>
      <c r="AB40" s="227">
        <v>52398</v>
      </c>
      <c r="AC40" s="227">
        <v>44028.72</v>
      </c>
      <c r="AD40" s="227">
        <v>0</v>
      </c>
      <c r="AE40" s="420">
        <f t="shared" si="130"/>
        <v>138139.72</v>
      </c>
      <c r="AF40" s="425">
        <v>0</v>
      </c>
      <c r="AG40" s="227">
        <v>0</v>
      </c>
      <c r="AH40" s="227">
        <v>0</v>
      </c>
      <c r="AI40" s="227">
        <v>0</v>
      </c>
      <c r="AJ40" s="422">
        <f t="shared" si="131"/>
        <v>0</v>
      </c>
      <c r="AK40" s="423">
        <f t="shared" si="132"/>
        <v>138139.72</v>
      </c>
      <c r="AL40" s="225">
        <v>19</v>
      </c>
      <c r="AM40" s="227">
        <v>1038558.4700000001</v>
      </c>
      <c r="AN40" s="227">
        <v>1314364.01</v>
      </c>
      <c r="AO40" s="227">
        <v>1079599.3600000001</v>
      </c>
      <c r="AP40" s="227">
        <v>0</v>
      </c>
      <c r="AQ40" s="420">
        <f t="shared" si="133"/>
        <v>3432521.84</v>
      </c>
      <c r="AR40" s="425">
        <v>0</v>
      </c>
      <c r="AS40" s="227">
        <v>0</v>
      </c>
      <c r="AT40" s="227">
        <v>0</v>
      </c>
      <c r="AU40" s="227">
        <v>0</v>
      </c>
      <c r="AV40" s="422">
        <f t="shared" si="134"/>
        <v>0</v>
      </c>
      <c r="AW40" s="423">
        <f t="shared" si="135"/>
        <v>3432521.84</v>
      </c>
      <c r="AX40" s="225">
        <v>19</v>
      </c>
      <c r="AY40" s="227">
        <v>3318.41</v>
      </c>
      <c r="AZ40" s="227">
        <v>14928.939999999999</v>
      </c>
      <c r="BA40" s="227">
        <v>10435.720000000001</v>
      </c>
      <c r="BB40" s="227">
        <v>0</v>
      </c>
      <c r="BC40" s="420">
        <f t="shared" si="136"/>
        <v>28683.07</v>
      </c>
      <c r="BD40" s="425">
        <v>0</v>
      </c>
      <c r="BE40" s="227">
        <v>0</v>
      </c>
      <c r="BF40" s="227">
        <v>0</v>
      </c>
      <c r="BG40" s="227">
        <v>0</v>
      </c>
      <c r="BH40" s="422">
        <f t="shared" si="137"/>
        <v>0</v>
      </c>
      <c r="BI40" s="423">
        <f t="shared" si="138"/>
        <v>28683.07</v>
      </c>
      <c r="BJ40" s="225">
        <v>19</v>
      </c>
      <c r="BK40" s="227">
        <v>0</v>
      </c>
      <c r="BL40" s="227">
        <v>0</v>
      </c>
      <c r="BM40" s="227">
        <v>0</v>
      </c>
      <c r="BN40" s="227">
        <v>0</v>
      </c>
      <c r="BO40" s="420">
        <f t="shared" si="139"/>
        <v>0</v>
      </c>
      <c r="BP40" s="425">
        <v>0</v>
      </c>
      <c r="BQ40" s="227">
        <v>0</v>
      </c>
      <c r="BR40" s="227">
        <v>0</v>
      </c>
      <c r="BS40" s="227">
        <v>0</v>
      </c>
      <c r="BT40" s="422">
        <f t="shared" si="140"/>
        <v>0</v>
      </c>
      <c r="BU40" s="423">
        <f t="shared" si="141"/>
        <v>0</v>
      </c>
      <c r="BV40" s="225">
        <v>19</v>
      </c>
      <c r="BW40" s="227">
        <v>11702</v>
      </c>
      <c r="BX40" s="227">
        <v>5966</v>
      </c>
      <c r="BY40" s="227">
        <v>9165</v>
      </c>
      <c r="BZ40" s="227">
        <v>0</v>
      </c>
      <c r="CA40" s="420">
        <f t="shared" si="142"/>
        <v>26833</v>
      </c>
      <c r="CB40" s="425">
        <v>0</v>
      </c>
      <c r="CC40" s="227">
        <v>0</v>
      </c>
      <c r="CD40" s="227">
        <v>0</v>
      </c>
      <c r="CE40" s="227">
        <v>0</v>
      </c>
      <c r="CF40" s="422">
        <f t="shared" si="143"/>
        <v>0</v>
      </c>
      <c r="CG40" s="423">
        <f t="shared" si="144"/>
        <v>26833</v>
      </c>
      <c r="CH40" s="225">
        <v>19</v>
      </c>
      <c r="CI40" s="422">
        <f t="shared" si="145"/>
        <v>1633922.18</v>
      </c>
      <c r="CJ40" s="422">
        <f t="shared" si="146"/>
        <v>1891631.12</v>
      </c>
      <c r="CK40" s="422">
        <f t="shared" si="147"/>
        <v>1539926.84</v>
      </c>
      <c r="CL40" s="422">
        <f t="shared" si="148"/>
        <v>0</v>
      </c>
      <c r="CM40" s="424">
        <f t="shared" si="157"/>
        <v>5065480.1399999997</v>
      </c>
      <c r="CN40" s="422">
        <f t="shared" si="149"/>
        <v>0</v>
      </c>
      <c r="CO40" s="422">
        <f t="shared" si="150"/>
        <v>0</v>
      </c>
      <c r="CP40" s="422">
        <f t="shared" si="151"/>
        <v>0</v>
      </c>
      <c r="CQ40" s="422">
        <f t="shared" si="152"/>
        <v>0</v>
      </c>
      <c r="CR40" s="424">
        <f t="shared" si="158"/>
        <v>0</v>
      </c>
      <c r="CS40" s="422">
        <f t="shared" si="153"/>
        <v>1633922.18</v>
      </c>
      <c r="CT40" s="422">
        <f t="shared" si="154"/>
        <v>1891631.12</v>
      </c>
      <c r="CU40" s="422">
        <f t="shared" si="155"/>
        <v>1539926.84</v>
      </c>
      <c r="CV40" s="422">
        <f t="shared" si="156"/>
        <v>0</v>
      </c>
      <c r="CW40" s="424">
        <f t="shared" si="159"/>
        <v>5065480.1399999997</v>
      </c>
    </row>
    <row r="41" spans="1:106" ht="15.75" customHeight="1" x14ac:dyDescent="0.2">
      <c r="A41" s="85" t="s">
        <v>222</v>
      </c>
      <c r="B41" s="225">
        <v>20</v>
      </c>
      <c r="C41" s="227">
        <v>20688.800355831372</v>
      </c>
      <c r="D41" s="227">
        <v>13355.880716391333</v>
      </c>
      <c r="E41" s="227">
        <v>10503.622635832528</v>
      </c>
      <c r="F41" s="227">
        <v>0</v>
      </c>
      <c r="G41" s="420">
        <f t="shared" si="124"/>
        <v>44548.303708055239</v>
      </c>
      <c r="H41" s="425">
        <v>43854.849826115773</v>
      </c>
      <c r="I41" s="227">
        <v>43483.251163546483</v>
      </c>
      <c r="J41" s="227">
        <v>28864.128258697951</v>
      </c>
      <c r="K41" s="227">
        <v>0</v>
      </c>
      <c r="L41" s="422">
        <f t="shared" si="125"/>
        <v>116202.22924836021</v>
      </c>
      <c r="M41" s="423">
        <f t="shared" si="126"/>
        <v>160750.53295641544</v>
      </c>
      <c r="N41" s="225">
        <v>20</v>
      </c>
      <c r="O41" s="227">
        <v>24833.702599929293</v>
      </c>
      <c r="P41" s="227">
        <v>18825.50321548001</v>
      </c>
      <c r="Q41" s="227">
        <v>20355.093784654797</v>
      </c>
      <c r="R41" s="227">
        <v>0</v>
      </c>
      <c r="S41" s="420">
        <f t="shared" si="127"/>
        <v>64014.2996000641</v>
      </c>
      <c r="T41" s="425">
        <v>57277.551119908043</v>
      </c>
      <c r="U41" s="227">
        <v>56761.002926629961</v>
      </c>
      <c r="V41" s="227">
        <v>57326.875751168329</v>
      </c>
      <c r="W41" s="227">
        <v>0</v>
      </c>
      <c r="X41" s="422">
        <f t="shared" si="128"/>
        <v>171365.42979770634</v>
      </c>
      <c r="Y41" s="423">
        <f t="shared" si="129"/>
        <v>235379.72939777042</v>
      </c>
      <c r="Z41" s="225">
        <v>20</v>
      </c>
      <c r="AA41" s="227">
        <v>1165.6055663884779</v>
      </c>
      <c r="AB41" s="227">
        <v>964.96010675292905</v>
      </c>
      <c r="AC41" s="227">
        <v>851.45506528536623</v>
      </c>
      <c r="AD41" s="227">
        <v>0</v>
      </c>
      <c r="AE41" s="420">
        <f t="shared" si="130"/>
        <v>2982.0207384267733</v>
      </c>
      <c r="AF41" s="425">
        <v>2684.4770166605267</v>
      </c>
      <c r="AG41" s="227">
        <v>1992.9730970434568</v>
      </c>
      <c r="AH41" s="227">
        <v>2895.2818094335935</v>
      </c>
      <c r="AI41" s="227">
        <v>0</v>
      </c>
      <c r="AJ41" s="422">
        <f t="shared" si="131"/>
        <v>7572.7319231375768</v>
      </c>
      <c r="AK41" s="423">
        <f t="shared" si="132"/>
        <v>10554.752661564351</v>
      </c>
      <c r="AL41" s="225">
        <v>20</v>
      </c>
      <c r="AM41" s="227">
        <v>94375.048780806377</v>
      </c>
      <c r="AN41" s="227">
        <v>77076.449078623409</v>
      </c>
      <c r="AO41" s="227">
        <v>89207.169092584387</v>
      </c>
      <c r="AP41" s="227">
        <v>0</v>
      </c>
      <c r="AQ41" s="420">
        <f t="shared" si="133"/>
        <v>260658.6669520142</v>
      </c>
      <c r="AR41" s="425">
        <v>308480.80753911403</v>
      </c>
      <c r="AS41" s="227">
        <v>307975.13656541886</v>
      </c>
      <c r="AT41" s="227">
        <v>291151.06966392748</v>
      </c>
      <c r="AU41" s="227">
        <v>0</v>
      </c>
      <c r="AV41" s="422">
        <f t="shared" si="134"/>
        <v>907607.01376846037</v>
      </c>
      <c r="AW41" s="423">
        <f t="shared" si="135"/>
        <v>1168265.6807204746</v>
      </c>
      <c r="AX41" s="225">
        <v>20</v>
      </c>
      <c r="AY41" s="227">
        <v>3495.0054062385202</v>
      </c>
      <c r="AZ41" s="227">
        <v>3438.1920930201563</v>
      </c>
      <c r="BA41" s="227">
        <v>5364.0447550485842</v>
      </c>
      <c r="BB41" s="227">
        <v>0</v>
      </c>
      <c r="BC41" s="420">
        <f t="shared" si="136"/>
        <v>12297.242254307261</v>
      </c>
      <c r="BD41" s="425">
        <v>9539.1431131158897</v>
      </c>
      <c r="BE41" s="227">
        <v>13475.19091655917</v>
      </c>
      <c r="BF41" s="227">
        <v>18844.106515910971</v>
      </c>
      <c r="BG41" s="227">
        <v>0</v>
      </c>
      <c r="BH41" s="422">
        <f t="shared" si="137"/>
        <v>41858.440545586032</v>
      </c>
      <c r="BI41" s="423">
        <f t="shared" si="138"/>
        <v>54155.682799893293</v>
      </c>
      <c r="BJ41" s="225">
        <v>20</v>
      </c>
      <c r="BK41" s="227">
        <v>0</v>
      </c>
      <c r="BL41" s="227">
        <v>0</v>
      </c>
      <c r="BM41" s="227">
        <v>0</v>
      </c>
      <c r="BN41" s="227">
        <v>0</v>
      </c>
      <c r="BO41" s="420">
        <f t="shared" si="139"/>
        <v>0</v>
      </c>
      <c r="BP41" s="425">
        <v>0</v>
      </c>
      <c r="BQ41" s="227">
        <v>0</v>
      </c>
      <c r="BR41" s="227">
        <v>0</v>
      </c>
      <c r="BS41" s="227">
        <v>0</v>
      </c>
      <c r="BT41" s="422">
        <f t="shared" si="140"/>
        <v>0</v>
      </c>
      <c r="BU41" s="423">
        <f t="shared" si="141"/>
        <v>0</v>
      </c>
      <c r="BV41" s="225">
        <v>20</v>
      </c>
      <c r="BW41" s="227">
        <v>64.290792811091023</v>
      </c>
      <c r="BX41" s="227">
        <v>85.922135906959198</v>
      </c>
      <c r="BY41" s="227">
        <v>73.355923078839965</v>
      </c>
      <c r="BZ41" s="227">
        <v>0</v>
      </c>
      <c r="CA41" s="420">
        <f t="shared" si="142"/>
        <v>223.56885179689019</v>
      </c>
      <c r="CB41" s="425">
        <v>1801.0579568900591</v>
      </c>
      <c r="CC41" s="227">
        <v>3577.2738645011163</v>
      </c>
      <c r="CD41" s="227">
        <v>1093.7567202581756</v>
      </c>
      <c r="CE41" s="227">
        <v>0</v>
      </c>
      <c r="CF41" s="422">
        <f t="shared" si="143"/>
        <v>6472.0885416493511</v>
      </c>
      <c r="CG41" s="423">
        <f t="shared" si="144"/>
        <v>6695.6573934462413</v>
      </c>
      <c r="CH41" s="225">
        <v>20</v>
      </c>
      <c r="CI41" s="422">
        <f t="shared" si="145"/>
        <v>144622.45350200511</v>
      </c>
      <c r="CJ41" s="422">
        <f t="shared" si="146"/>
        <v>113746.9073461748</v>
      </c>
      <c r="CK41" s="422">
        <f t="shared" si="147"/>
        <v>126354.7412564845</v>
      </c>
      <c r="CL41" s="422">
        <f t="shared" si="148"/>
        <v>0</v>
      </c>
      <c r="CM41" s="424">
        <f t="shared" si="157"/>
        <v>384724.10210466443</v>
      </c>
      <c r="CN41" s="422">
        <f t="shared" si="149"/>
        <v>423637.88657180441</v>
      </c>
      <c r="CO41" s="422">
        <f t="shared" si="150"/>
        <v>427264.82853369904</v>
      </c>
      <c r="CP41" s="422">
        <f t="shared" si="151"/>
        <v>400175.21871939651</v>
      </c>
      <c r="CQ41" s="422">
        <f t="shared" si="152"/>
        <v>0</v>
      </c>
      <c r="CR41" s="424">
        <f t="shared" si="158"/>
        <v>1251077.9338249001</v>
      </c>
      <c r="CS41" s="422">
        <f t="shared" si="153"/>
        <v>568260.34007380949</v>
      </c>
      <c r="CT41" s="422">
        <f t="shared" si="154"/>
        <v>541011.73587987386</v>
      </c>
      <c r="CU41" s="422">
        <f t="shared" si="155"/>
        <v>526529.95997588104</v>
      </c>
      <c r="CV41" s="422">
        <f t="shared" si="156"/>
        <v>0</v>
      </c>
      <c r="CW41" s="424">
        <f t="shared" si="159"/>
        <v>1635802.0359295644</v>
      </c>
    </row>
    <row r="42" spans="1:106" ht="15.75" customHeight="1" x14ac:dyDescent="0.2">
      <c r="A42" s="85" t="s">
        <v>1231</v>
      </c>
      <c r="B42" s="225">
        <v>21</v>
      </c>
      <c r="C42" s="227">
        <v>0</v>
      </c>
      <c r="D42" s="227">
        <v>0</v>
      </c>
      <c r="E42" s="227">
        <v>0</v>
      </c>
      <c r="F42" s="227">
        <v>0</v>
      </c>
      <c r="G42" s="420">
        <f t="shared" si="124"/>
        <v>0</v>
      </c>
      <c r="H42" s="425">
        <v>3249246.2425259743</v>
      </c>
      <c r="I42" s="227">
        <v>3026215.7586700483</v>
      </c>
      <c r="J42" s="227">
        <v>3114159.5379286823</v>
      </c>
      <c r="K42" s="227">
        <v>0</v>
      </c>
      <c r="L42" s="422">
        <f t="shared" si="125"/>
        <v>9389621.5391247049</v>
      </c>
      <c r="M42" s="423">
        <f t="shared" si="126"/>
        <v>9389621.5391247049</v>
      </c>
      <c r="N42" s="225">
        <v>21</v>
      </c>
      <c r="O42" s="227">
        <v>0</v>
      </c>
      <c r="P42" s="227">
        <v>0</v>
      </c>
      <c r="Q42" s="227">
        <v>0</v>
      </c>
      <c r="R42" s="227">
        <v>0</v>
      </c>
      <c r="S42" s="420">
        <f t="shared" si="127"/>
        <v>0</v>
      </c>
      <c r="T42" s="425">
        <v>3901445.1126987888</v>
      </c>
      <c r="U42" s="227">
        <v>4201663.8374395072</v>
      </c>
      <c r="V42" s="227">
        <v>4107025.7994555719</v>
      </c>
      <c r="W42" s="227">
        <v>0</v>
      </c>
      <c r="X42" s="422">
        <f t="shared" si="128"/>
        <v>12210134.749593869</v>
      </c>
      <c r="Y42" s="423">
        <f t="shared" si="129"/>
        <v>12210134.749593869</v>
      </c>
      <c r="Z42" s="225">
        <v>21</v>
      </c>
      <c r="AA42" s="227">
        <v>0</v>
      </c>
      <c r="AB42" s="227">
        <v>0</v>
      </c>
      <c r="AC42" s="227">
        <v>0</v>
      </c>
      <c r="AD42" s="227">
        <v>0</v>
      </c>
      <c r="AE42" s="420">
        <f t="shared" si="130"/>
        <v>0</v>
      </c>
      <c r="AF42" s="425">
        <v>491951.05253397831</v>
      </c>
      <c r="AG42" s="227">
        <v>539170.98879525485</v>
      </c>
      <c r="AH42" s="227">
        <v>503413.17150824924</v>
      </c>
      <c r="AI42" s="227">
        <v>0</v>
      </c>
      <c r="AJ42" s="422">
        <f t="shared" si="131"/>
        <v>1534535.2128374823</v>
      </c>
      <c r="AK42" s="423">
        <f t="shared" si="132"/>
        <v>1534535.2128374823</v>
      </c>
      <c r="AL42" s="225">
        <v>21</v>
      </c>
      <c r="AM42" s="227">
        <v>0</v>
      </c>
      <c r="AN42" s="227">
        <v>0</v>
      </c>
      <c r="AO42" s="227">
        <v>0</v>
      </c>
      <c r="AP42" s="227">
        <v>0</v>
      </c>
      <c r="AQ42" s="420">
        <f t="shared" si="133"/>
        <v>0</v>
      </c>
      <c r="AR42" s="425">
        <v>17847731.114037443</v>
      </c>
      <c r="AS42" s="227">
        <v>20719263.292652413</v>
      </c>
      <c r="AT42" s="227">
        <v>22270550.733945541</v>
      </c>
      <c r="AU42" s="227">
        <v>0</v>
      </c>
      <c r="AV42" s="422">
        <f t="shared" si="134"/>
        <v>60837545.140635394</v>
      </c>
      <c r="AW42" s="423">
        <f t="shared" si="135"/>
        <v>60837545.140635394</v>
      </c>
      <c r="AX42" s="225">
        <v>21</v>
      </c>
      <c r="AY42" s="227">
        <v>0</v>
      </c>
      <c r="AZ42" s="227">
        <v>0</v>
      </c>
      <c r="BA42" s="227">
        <v>0</v>
      </c>
      <c r="BB42" s="227">
        <v>0</v>
      </c>
      <c r="BC42" s="420">
        <f t="shared" si="136"/>
        <v>0</v>
      </c>
      <c r="BD42" s="425">
        <v>448381.38274288794</v>
      </c>
      <c r="BE42" s="227">
        <v>433055.18666577945</v>
      </c>
      <c r="BF42" s="227">
        <v>519511.16656381008</v>
      </c>
      <c r="BG42" s="227">
        <v>0</v>
      </c>
      <c r="BH42" s="422">
        <f t="shared" si="137"/>
        <v>1400947.7359724776</v>
      </c>
      <c r="BI42" s="423">
        <f t="shared" si="138"/>
        <v>1400947.7359724776</v>
      </c>
      <c r="BJ42" s="225">
        <v>21</v>
      </c>
      <c r="BK42" s="227">
        <v>0</v>
      </c>
      <c r="BL42" s="227">
        <v>0</v>
      </c>
      <c r="BM42" s="227">
        <v>0</v>
      </c>
      <c r="BN42" s="227">
        <v>0</v>
      </c>
      <c r="BO42" s="420">
        <f t="shared" si="139"/>
        <v>0</v>
      </c>
      <c r="BP42" s="425">
        <v>0</v>
      </c>
      <c r="BQ42" s="227">
        <v>0</v>
      </c>
      <c r="BR42" s="227">
        <v>0</v>
      </c>
      <c r="BS42" s="227">
        <v>0</v>
      </c>
      <c r="BT42" s="422">
        <f t="shared" si="140"/>
        <v>0</v>
      </c>
      <c r="BU42" s="423">
        <f t="shared" si="141"/>
        <v>0</v>
      </c>
      <c r="BV42" s="225">
        <v>21</v>
      </c>
      <c r="BW42" s="227">
        <v>0</v>
      </c>
      <c r="BX42" s="227">
        <v>0</v>
      </c>
      <c r="BY42" s="227">
        <v>0</v>
      </c>
      <c r="BZ42" s="227">
        <v>0</v>
      </c>
      <c r="CA42" s="420">
        <f t="shared" si="142"/>
        <v>0</v>
      </c>
      <c r="CB42" s="425">
        <v>332027.02833741391</v>
      </c>
      <c r="CC42" s="227">
        <v>339559.06310913357</v>
      </c>
      <c r="CD42" s="227">
        <v>395849.49102066777</v>
      </c>
      <c r="CE42" s="227">
        <v>0</v>
      </c>
      <c r="CF42" s="422">
        <f t="shared" si="143"/>
        <v>1067435.5824672154</v>
      </c>
      <c r="CG42" s="423">
        <f t="shared" si="144"/>
        <v>1067435.5824672154</v>
      </c>
      <c r="CH42" s="225">
        <v>21</v>
      </c>
      <c r="CI42" s="422">
        <f t="shared" si="145"/>
        <v>0</v>
      </c>
      <c r="CJ42" s="422">
        <f t="shared" si="146"/>
        <v>0</v>
      </c>
      <c r="CK42" s="422">
        <f t="shared" si="147"/>
        <v>0</v>
      </c>
      <c r="CL42" s="422">
        <f t="shared" si="148"/>
        <v>0</v>
      </c>
      <c r="CM42" s="424">
        <f t="shared" si="157"/>
        <v>0</v>
      </c>
      <c r="CN42" s="422">
        <f t="shared" si="149"/>
        <v>26270781.93287649</v>
      </c>
      <c r="CO42" s="422">
        <f t="shared" si="150"/>
        <v>29258928.12733214</v>
      </c>
      <c r="CP42" s="422">
        <f t="shared" si="151"/>
        <v>30910509.900422521</v>
      </c>
      <c r="CQ42" s="422">
        <f t="shared" si="152"/>
        <v>0</v>
      </c>
      <c r="CR42" s="424">
        <f t="shared" si="158"/>
        <v>86440219.960631162</v>
      </c>
      <c r="CS42" s="422">
        <f t="shared" si="153"/>
        <v>26270781.93287649</v>
      </c>
      <c r="CT42" s="422">
        <f t="shared" si="154"/>
        <v>29258928.12733214</v>
      </c>
      <c r="CU42" s="422">
        <f t="shared" si="155"/>
        <v>30910509.900422521</v>
      </c>
      <c r="CV42" s="422">
        <f t="shared" si="156"/>
        <v>0</v>
      </c>
      <c r="CW42" s="424">
        <f t="shared" si="159"/>
        <v>86440219.960631162</v>
      </c>
    </row>
    <row r="43" spans="1:106" ht="15.75" customHeight="1" x14ac:dyDescent="0.2">
      <c r="A43" s="85" t="s">
        <v>1209</v>
      </c>
      <c r="B43" s="225" t="s">
        <v>1425</v>
      </c>
      <c r="C43" s="227">
        <v>0</v>
      </c>
      <c r="D43" s="227">
        <v>0</v>
      </c>
      <c r="E43" s="227">
        <v>0</v>
      </c>
      <c r="F43" s="227">
        <v>0</v>
      </c>
      <c r="G43" s="420">
        <f t="shared" si="124"/>
        <v>0</v>
      </c>
      <c r="H43" s="425">
        <v>2369079.6152829281</v>
      </c>
      <c r="I43" s="227">
        <v>1649001.0498695592</v>
      </c>
      <c r="J43" s="227">
        <v>1563566.6817419119</v>
      </c>
      <c r="K43" s="227">
        <v>0</v>
      </c>
      <c r="L43" s="422">
        <f t="shared" si="125"/>
        <v>5581647.3468943993</v>
      </c>
      <c r="M43" s="423">
        <f t="shared" si="126"/>
        <v>5581647.3468943993</v>
      </c>
      <c r="N43" s="225" t="s">
        <v>1425</v>
      </c>
      <c r="O43" s="227">
        <v>0</v>
      </c>
      <c r="P43" s="227">
        <v>0</v>
      </c>
      <c r="Q43" s="227">
        <v>0</v>
      </c>
      <c r="R43" s="227">
        <v>0</v>
      </c>
      <c r="S43" s="420">
        <f t="shared" si="127"/>
        <v>0</v>
      </c>
      <c r="T43" s="425">
        <v>2857289.7957036379</v>
      </c>
      <c r="U43" s="227">
        <v>2280308.1602042192</v>
      </c>
      <c r="V43" s="227">
        <v>2064546.8170291521</v>
      </c>
      <c r="W43" s="227">
        <v>0</v>
      </c>
      <c r="X43" s="422">
        <f t="shared" si="128"/>
        <v>7202144.7729370091</v>
      </c>
      <c r="Y43" s="423">
        <f t="shared" si="129"/>
        <v>7202144.7729370091</v>
      </c>
      <c r="Z43" s="225" t="s">
        <v>1425</v>
      </c>
      <c r="AA43" s="227">
        <v>0</v>
      </c>
      <c r="AB43" s="227">
        <v>0</v>
      </c>
      <c r="AC43" s="227">
        <v>0</v>
      </c>
      <c r="AD43" s="227">
        <v>0</v>
      </c>
      <c r="AE43" s="420">
        <f t="shared" si="130"/>
        <v>0</v>
      </c>
      <c r="AF43" s="425">
        <v>360212.04995029705</v>
      </c>
      <c r="AG43" s="227">
        <v>293298.23511817853</v>
      </c>
      <c r="AH43" s="227">
        <v>252827.50074603481</v>
      </c>
      <c r="AI43" s="227">
        <v>0</v>
      </c>
      <c r="AJ43" s="422">
        <f t="shared" si="131"/>
        <v>906337.78581451043</v>
      </c>
      <c r="AK43" s="423">
        <f t="shared" si="132"/>
        <v>906337.78581451043</v>
      </c>
      <c r="AL43" s="225" t="s">
        <v>1425</v>
      </c>
      <c r="AM43" s="227">
        <v>0</v>
      </c>
      <c r="AN43" s="227">
        <v>0</v>
      </c>
      <c r="AO43" s="227">
        <v>0</v>
      </c>
      <c r="AP43" s="227">
        <v>0</v>
      </c>
      <c r="AQ43" s="420">
        <f t="shared" si="133"/>
        <v>0</v>
      </c>
      <c r="AR43" s="425">
        <v>13051074.648574067</v>
      </c>
      <c r="AS43" s="227">
        <v>11245196.09192442</v>
      </c>
      <c r="AT43" s="227">
        <v>11188800.170173902</v>
      </c>
      <c r="AU43" s="227">
        <v>0</v>
      </c>
      <c r="AV43" s="422">
        <f t="shared" si="134"/>
        <v>35485070.910672389</v>
      </c>
      <c r="AW43" s="423">
        <f t="shared" si="135"/>
        <v>35485070.910672389</v>
      </c>
      <c r="AX43" s="225" t="s">
        <v>1425</v>
      </c>
      <c r="AY43" s="227">
        <v>0</v>
      </c>
      <c r="AZ43" s="227">
        <v>0</v>
      </c>
      <c r="BA43" s="227">
        <v>0</v>
      </c>
      <c r="BB43" s="227">
        <v>0</v>
      </c>
      <c r="BC43" s="420">
        <f t="shared" si="136"/>
        <v>0</v>
      </c>
      <c r="BD43" s="425">
        <v>329127.5935677755</v>
      </c>
      <c r="BE43" s="227">
        <v>234971.30591176092</v>
      </c>
      <c r="BF43" s="227">
        <v>260775.99272373243</v>
      </c>
      <c r="BG43" s="227">
        <v>0</v>
      </c>
      <c r="BH43" s="422">
        <f t="shared" si="137"/>
        <v>824874.89220326883</v>
      </c>
      <c r="BI43" s="423">
        <f t="shared" si="138"/>
        <v>824874.89220326883</v>
      </c>
      <c r="BJ43" s="225" t="s">
        <v>1425</v>
      </c>
      <c r="BK43" s="227">
        <v>0</v>
      </c>
      <c r="BL43" s="227">
        <v>0</v>
      </c>
      <c r="BM43" s="227">
        <v>0</v>
      </c>
      <c r="BN43" s="227">
        <v>0</v>
      </c>
      <c r="BO43" s="420">
        <f t="shared" si="139"/>
        <v>0</v>
      </c>
      <c r="BP43" s="425">
        <v>0</v>
      </c>
      <c r="BQ43" s="227">
        <v>0</v>
      </c>
      <c r="BR43" s="227">
        <v>0</v>
      </c>
      <c r="BS43" s="227">
        <v>0</v>
      </c>
      <c r="BT43" s="422">
        <f t="shared" si="140"/>
        <v>0</v>
      </c>
      <c r="BU43" s="423">
        <f t="shared" si="141"/>
        <v>0</v>
      </c>
      <c r="BV43" s="225" t="s">
        <v>1425</v>
      </c>
      <c r="BW43" s="227">
        <v>0</v>
      </c>
      <c r="BX43" s="227">
        <v>0</v>
      </c>
      <c r="BY43" s="227">
        <v>0</v>
      </c>
      <c r="BZ43" s="227">
        <v>0</v>
      </c>
      <c r="CA43" s="420">
        <f t="shared" si="142"/>
        <v>0</v>
      </c>
      <c r="CB43" s="425">
        <v>242898.05918344649</v>
      </c>
      <c r="CC43" s="227">
        <v>185053.20544297402</v>
      </c>
      <c r="CD43" s="227">
        <v>198700.45627097029</v>
      </c>
      <c r="CE43" s="227">
        <v>0</v>
      </c>
      <c r="CF43" s="422">
        <f t="shared" si="143"/>
        <v>626651.72089739074</v>
      </c>
      <c r="CG43" s="423">
        <f t="shared" si="144"/>
        <v>626651.72089739074</v>
      </c>
      <c r="CH43" s="225" t="s">
        <v>1425</v>
      </c>
      <c r="CI43" s="422">
        <f t="shared" si="145"/>
        <v>0</v>
      </c>
      <c r="CJ43" s="422">
        <f t="shared" si="146"/>
        <v>0</v>
      </c>
      <c r="CK43" s="422">
        <f t="shared" si="147"/>
        <v>0</v>
      </c>
      <c r="CL43" s="422">
        <f t="shared" si="148"/>
        <v>0</v>
      </c>
      <c r="CM43" s="424">
        <f t="shared" si="157"/>
        <v>0</v>
      </c>
      <c r="CN43" s="422">
        <f t="shared" si="149"/>
        <v>19209681.762262147</v>
      </c>
      <c r="CO43" s="422">
        <f t="shared" si="150"/>
        <v>15887828.048471112</v>
      </c>
      <c r="CP43" s="422">
        <f t="shared" si="151"/>
        <v>15529217.618685704</v>
      </c>
      <c r="CQ43" s="422">
        <f t="shared" si="152"/>
        <v>0</v>
      </c>
      <c r="CR43" s="424">
        <f t="shared" si="158"/>
        <v>50626727.429418966</v>
      </c>
      <c r="CS43" s="422">
        <f t="shared" si="153"/>
        <v>19209681.762262147</v>
      </c>
      <c r="CT43" s="422">
        <f t="shared" si="154"/>
        <v>15887828.048471112</v>
      </c>
      <c r="CU43" s="422">
        <f t="shared" si="155"/>
        <v>15529217.618685704</v>
      </c>
      <c r="CV43" s="422">
        <f t="shared" si="156"/>
        <v>0</v>
      </c>
      <c r="CW43" s="424">
        <f t="shared" si="159"/>
        <v>50626727.429418966</v>
      </c>
    </row>
    <row r="44" spans="1:106" ht="15.75" customHeight="1" x14ac:dyDescent="0.2">
      <c r="A44" s="85" t="s">
        <v>1210</v>
      </c>
      <c r="B44" s="225" t="s">
        <v>1428</v>
      </c>
      <c r="C44" s="227">
        <v>0</v>
      </c>
      <c r="D44" s="227">
        <v>0</v>
      </c>
      <c r="E44" s="227">
        <v>0</v>
      </c>
      <c r="F44" s="227">
        <v>0</v>
      </c>
      <c r="G44" s="420">
        <f t="shared" si="124"/>
        <v>0</v>
      </c>
      <c r="H44" s="425">
        <v>1296735.4304807908</v>
      </c>
      <c r="I44" s="227">
        <v>756712.72822187154</v>
      </c>
      <c r="J44" s="227">
        <v>670836.19862382312</v>
      </c>
      <c r="K44" s="227">
        <v>0</v>
      </c>
      <c r="L44" s="422">
        <f t="shared" si="125"/>
        <v>2724284.3573264852</v>
      </c>
      <c r="M44" s="423">
        <f t="shared" si="126"/>
        <v>2724284.3573264852</v>
      </c>
      <c r="N44" s="225" t="s">
        <v>1428</v>
      </c>
      <c r="O44" s="227">
        <v>0</v>
      </c>
      <c r="P44" s="227">
        <v>0</v>
      </c>
      <c r="Q44" s="227">
        <v>0</v>
      </c>
      <c r="R44" s="227">
        <v>0</v>
      </c>
      <c r="S44" s="420">
        <f t="shared" si="127"/>
        <v>0</v>
      </c>
      <c r="T44" s="425">
        <v>1567356.5625877657</v>
      </c>
      <c r="U44" s="227">
        <v>1043224.4375529545</v>
      </c>
      <c r="V44" s="227">
        <v>886713.73289909854</v>
      </c>
      <c r="W44" s="227">
        <v>0</v>
      </c>
      <c r="X44" s="422">
        <f t="shared" si="128"/>
        <v>3497294.7330398187</v>
      </c>
      <c r="Y44" s="423">
        <f t="shared" si="129"/>
        <v>3497294.7330398187</v>
      </c>
      <c r="Z44" s="225" t="s">
        <v>1428</v>
      </c>
      <c r="AA44" s="227">
        <v>0</v>
      </c>
      <c r="AB44" s="227">
        <v>0</v>
      </c>
      <c r="AC44" s="227">
        <v>0</v>
      </c>
      <c r="AD44" s="227">
        <v>0</v>
      </c>
      <c r="AE44" s="420">
        <f t="shared" si="130"/>
        <v>0</v>
      </c>
      <c r="AF44" s="425">
        <v>197532.94945348959</v>
      </c>
      <c r="AG44" s="227">
        <v>134388.6341220554</v>
      </c>
      <c r="AH44" s="227">
        <v>108458.0494039662</v>
      </c>
      <c r="AI44" s="227">
        <v>0</v>
      </c>
      <c r="AJ44" s="422">
        <f t="shared" si="131"/>
        <v>440379.63297951117</v>
      </c>
      <c r="AK44" s="423">
        <f t="shared" si="132"/>
        <v>440379.63297951117</v>
      </c>
      <c r="AL44" s="225" t="s">
        <v>1428</v>
      </c>
      <c r="AM44" s="227">
        <v>0</v>
      </c>
      <c r="AN44" s="227">
        <v>0</v>
      </c>
      <c r="AO44" s="227">
        <v>0</v>
      </c>
      <c r="AP44" s="227">
        <v>0</v>
      </c>
      <c r="AQ44" s="420">
        <f t="shared" si="133"/>
        <v>0</v>
      </c>
      <c r="AR44" s="425">
        <v>7153463.573765683</v>
      </c>
      <c r="AS44" s="227">
        <v>5144338.0166118415</v>
      </c>
      <c r="AT44" s="227">
        <v>4802777.3806449994</v>
      </c>
      <c r="AU44" s="227">
        <v>0</v>
      </c>
      <c r="AV44" s="422">
        <f t="shared" si="134"/>
        <v>17100578.971022524</v>
      </c>
      <c r="AW44" s="423">
        <f t="shared" si="135"/>
        <v>17100578.971022524</v>
      </c>
      <c r="AX44" s="225" t="s">
        <v>1428</v>
      </c>
      <c r="AY44" s="227">
        <v>0</v>
      </c>
      <c r="AZ44" s="227">
        <v>0</v>
      </c>
      <c r="BA44" s="227">
        <v>0</v>
      </c>
      <c r="BB44" s="227">
        <v>0</v>
      </c>
      <c r="BC44" s="420">
        <f t="shared" si="136"/>
        <v>0</v>
      </c>
      <c r="BD44" s="425">
        <v>180705.63000700105</v>
      </c>
      <c r="BE44" s="227">
        <v>107429.78494601189</v>
      </c>
      <c r="BF44" s="227">
        <v>111816.86945611</v>
      </c>
      <c r="BG44" s="227">
        <v>0</v>
      </c>
      <c r="BH44" s="422">
        <f t="shared" si="137"/>
        <v>399952.28440912295</v>
      </c>
      <c r="BI44" s="423">
        <f t="shared" si="138"/>
        <v>399952.28440912295</v>
      </c>
      <c r="BJ44" s="225" t="s">
        <v>1428</v>
      </c>
      <c r="BK44" s="227">
        <v>0</v>
      </c>
      <c r="BL44" s="227">
        <v>0</v>
      </c>
      <c r="BM44" s="227">
        <v>0</v>
      </c>
      <c r="BN44" s="227">
        <v>0</v>
      </c>
      <c r="BO44" s="420">
        <f t="shared" si="139"/>
        <v>0</v>
      </c>
      <c r="BP44" s="425">
        <v>0</v>
      </c>
      <c r="BQ44" s="227">
        <v>0</v>
      </c>
      <c r="BR44" s="227">
        <v>0</v>
      </c>
      <c r="BS44" s="227">
        <v>0</v>
      </c>
      <c r="BT44" s="422">
        <f t="shared" si="140"/>
        <v>0</v>
      </c>
      <c r="BU44" s="423">
        <f t="shared" si="141"/>
        <v>0</v>
      </c>
      <c r="BV44" s="225" t="s">
        <v>1428</v>
      </c>
      <c r="BW44" s="227">
        <v>0</v>
      </c>
      <c r="BX44" s="227">
        <v>0</v>
      </c>
      <c r="BY44" s="227">
        <v>0</v>
      </c>
      <c r="BZ44" s="227">
        <v>0</v>
      </c>
      <c r="CA44" s="420">
        <f t="shared" si="142"/>
        <v>0</v>
      </c>
      <c r="CB44" s="425">
        <v>133106.78892180315</v>
      </c>
      <c r="CC44" s="227">
        <v>84868.776819234059</v>
      </c>
      <c r="CD44" s="227">
        <v>85167.535489644404</v>
      </c>
      <c r="CE44" s="227">
        <v>0</v>
      </c>
      <c r="CF44" s="422">
        <f t="shared" si="143"/>
        <v>303143.10123068158</v>
      </c>
      <c r="CG44" s="423">
        <f t="shared" si="144"/>
        <v>303143.10123068158</v>
      </c>
      <c r="CH44" s="225" t="s">
        <v>1428</v>
      </c>
      <c r="CI44" s="422">
        <f t="shared" si="145"/>
        <v>0</v>
      </c>
      <c r="CJ44" s="422">
        <f t="shared" si="146"/>
        <v>0</v>
      </c>
      <c r="CK44" s="422">
        <f t="shared" si="147"/>
        <v>0</v>
      </c>
      <c r="CL44" s="422">
        <f t="shared" si="148"/>
        <v>0</v>
      </c>
      <c r="CM44" s="424">
        <f t="shared" si="157"/>
        <v>0</v>
      </c>
      <c r="CN44" s="422">
        <f t="shared" si="149"/>
        <v>10528900.935216533</v>
      </c>
      <c r="CO44" s="422">
        <f t="shared" si="150"/>
        <v>7270962.3782739695</v>
      </c>
      <c r="CP44" s="422">
        <f t="shared" si="151"/>
        <v>6665769.766517642</v>
      </c>
      <c r="CQ44" s="422">
        <f t="shared" si="152"/>
        <v>0</v>
      </c>
      <c r="CR44" s="424">
        <f t="shared" si="158"/>
        <v>24465633.080008145</v>
      </c>
      <c r="CS44" s="422">
        <f t="shared" si="153"/>
        <v>10528900.935216533</v>
      </c>
      <c r="CT44" s="422">
        <f t="shared" si="154"/>
        <v>7270962.3782739695</v>
      </c>
      <c r="CU44" s="422">
        <f t="shared" si="155"/>
        <v>6665769.766517642</v>
      </c>
      <c r="CV44" s="422">
        <f t="shared" si="156"/>
        <v>0</v>
      </c>
      <c r="CW44" s="424">
        <f t="shared" si="159"/>
        <v>24465633.080008145</v>
      </c>
    </row>
    <row r="45" spans="1:106" ht="15.75" customHeight="1" x14ac:dyDescent="0.2">
      <c r="A45" s="85" t="s">
        <v>1211</v>
      </c>
      <c r="B45" s="225" t="s">
        <v>1426</v>
      </c>
      <c r="C45" s="227">
        <v>54457.546358852553</v>
      </c>
      <c r="D45" s="227">
        <v>32872.416392443534</v>
      </c>
      <c r="E45" s="227">
        <v>30206.264087590724</v>
      </c>
      <c r="F45" s="227">
        <v>0</v>
      </c>
      <c r="G45" s="420">
        <f t="shared" si="124"/>
        <v>117536.22683888681</v>
      </c>
      <c r="H45" s="425">
        <v>387887.37025338784</v>
      </c>
      <c r="I45" s="227">
        <v>298563.39168737893</v>
      </c>
      <c r="J45" s="227">
        <v>312372.58994160627</v>
      </c>
      <c r="K45" s="227">
        <v>0</v>
      </c>
      <c r="L45" s="422">
        <f t="shared" si="125"/>
        <v>998823.3518823731</v>
      </c>
      <c r="M45" s="423">
        <f t="shared" si="126"/>
        <v>1116359.57872126</v>
      </c>
      <c r="N45" s="225" t="s">
        <v>1426</v>
      </c>
      <c r="O45" s="227">
        <v>39352.981266034578</v>
      </c>
      <c r="P45" s="227">
        <v>40709.360577012558</v>
      </c>
      <c r="Q45" s="227">
        <v>38543.08024867202</v>
      </c>
      <c r="R45" s="227">
        <v>0</v>
      </c>
      <c r="S45" s="420">
        <f t="shared" si="127"/>
        <v>118605.42209171916</v>
      </c>
      <c r="T45" s="425">
        <v>243050.55220009416</v>
      </c>
      <c r="U45" s="227">
        <v>369103.99612164882</v>
      </c>
      <c r="V45" s="227">
        <v>492635.15760613774</v>
      </c>
      <c r="W45" s="227">
        <v>0</v>
      </c>
      <c r="X45" s="422">
        <f t="shared" si="128"/>
        <v>1104789.7059278807</v>
      </c>
      <c r="Y45" s="423">
        <f t="shared" si="129"/>
        <v>1223395.1280195999</v>
      </c>
      <c r="Z45" s="225" t="s">
        <v>1426</v>
      </c>
      <c r="AA45" s="227">
        <v>1535.4915295474984</v>
      </c>
      <c r="AB45" s="227">
        <v>1743.1782764739264</v>
      </c>
      <c r="AC45" s="227">
        <v>3002.4440270602586</v>
      </c>
      <c r="AD45" s="227">
        <v>0</v>
      </c>
      <c r="AE45" s="420">
        <f t="shared" si="130"/>
        <v>6281.113833081683</v>
      </c>
      <c r="AF45" s="425">
        <v>19595.483390790447</v>
      </c>
      <c r="AG45" s="227">
        <v>30365.697185195619</v>
      </c>
      <c r="AH45" s="227">
        <v>46186.994452380794</v>
      </c>
      <c r="AI45" s="227">
        <v>0</v>
      </c>
      <c r="AJ45" s="422">
        <f t="shared" si="131"/>
        <v>96148.175028366852</v>
      </c>
      <c r="AK45" s="423">
        <f t="shared" si="132"/>
        <v>102429.28886144853</v>
      </c>
      <c r="AL45" s="225" t="s">
        <v>1426</v>
      </c>
      <c r="AM45" s="227">
        <v>324186.75763058657</v>
      </c>
      <c r="AN45" s="227">
        <v>254602.79219766171</v>
      </c>
      <c r="AO45" s="227">
        <v>340551.86211211729</v>
      </c>
      <c r="AP45" s="227">
        <v>0</v>
      </c>
      <c r="AQ45" s="420">
        <f t="shared" si="133"/>
        <v>919341.41194036556</v>
      </c>
      <c r="AR45" s="425">
        <v>1943618.9269413748</v>
      </c>
      <c r="AS45" s="227">
        <v>2412984.4361689901</v>
      </c>
      <c r="AT45" s="227">
        <v>3416378.1340997089</v>
      </c>
      <c r="AU45" s="227">
        <v>0</v>
      </c>
      <c r="AV45" s="422">
        <f t="shared" si="134"/>
        <v>7772981.4972100742</v>
      </c>
      <c r="AW45" s="423">
        <f t="shared" si="135"/>
        <v>8692322.9091504402</v>
      </c>
      <c r="AX45" s="225" t="s">
        <v>1426</v>
      </c>
      <c r="AY45" s="227">
        <v>38859.361890195265</v>
      </c>
      <c r="AZ45" s="227">
        <v>29228.188928878953</v>
      </c>
      <c r="BA45" s="227">
        <v>35374.703454114133</v>
      </c>
      <c r="BB45" s="227">
        <v>0</v>
      </c>
      <c r="BC45" s="420">
        <f t="shared" si="136"/>
        <v>103462.25427318834</v>
      </c>
      <c r="BD45" s="425">
        <v>77123.851677001119</v>
      </c>
      <c r="BE45" s="227">
        <v>94025.020556946009</v>
      </c>
      <c r="BF45" s="227">
        <v>136145.30056427687</v>
      </c>
      <c r="BG45" s="227">
        <v>0</v>
      </c>
      <c r="BH45" s="422">
        <f t="shared" si="137"/>
        <v>307294.17279822403</v>
      </c>
      <c r="BI45" s="423">
        <f t="shared" si="138"/>
        <v>410756.42707141238</v>
      </c>
      <c r="BJ45" s="225" t="s">
        <v>1426</v>
      </c>
      <c r="BK45" s="227">
        <v>0</v>
      </c>
      <c r="BL45" s="227">
        <v>0</v>
      </c>
      <c r="BM45" s="227">
        <v>0</v>
      </c>
      <c r="BN45" s="227">
        <v>0</v>
      </c>
      <c r="BO45" s="420">
        <f t="shared" si="139"/>
        <v>0</v>
      </c>
      <c r="BP45" s="425">
        <v>0</v>
      </c>
      <c r="BQ45" s="227">
        <v>0</v>
      </c>
      <c r="BR45" s="227">
        <v>0</v>
      </c>
      <c r="BS45" s="227">
        <v>0</v>
      </c>
      <c r="BT45" s="422">
        <f t="shared" si="140"/>
        <v>0</v>
      </c>
      <c r="BU45" s="423">
        <f t="shared" si="141"/>
        <v>0</v>
      </c>
      <c r="BV45" s="225" t="s">
        <v>1426</v>
      </c>
      <c r="BW45" s="227">
        <v>1727.7434071642242</v>
      </c>
      <c r="BX45" s="227">
        <v>1229.9926440993604</v>
      </c>
      <c r="BY45" s="227">
        <v>1150.2323783403931</v>
      </c>
      <c r="BZ45" s="227">
        <v>0</v>
      </c>
      <c r="CA45" s="420">
        <f t="shared" si="142"/>
        <v>4107.9684296039777</v>
      </c>
      <c r="CB45" s="425">
        <v>6056.2819158848215</v>
      </c>
      <c r="CC45" s="227">
        <v>7960.7400392895379</v>
      </c>
      <c r="CD45" s="227">
        <v>8295.5984670356993</v>
      </c>
      <c r="CE45" s="227">
        <v>0</v>
      </c>
      <c r="CF45" s="422">
        <f t="shared" si="143"/>
        <v>22312.620422210057</v>
      </c>
      <c r="CG45" s="423">
        <f t="shared" si="144"/>
        <v>26420.588851814035</v>
      </c>
      <c r="CH45" s="225" t="s">
        <v>1426</v>
      </c>
      <c r="CI45" s="422">
        <f t="shared" si="145"/>
        <v>460119.8820823807</v>
      </c>
      <c r="CJ45" s="422">
        <f t="shared" si="146"/>
        <v>360385.92901657004</v>
      </c>
      <c r="CK45" s="422">
        <f t="shared" si="147"/>
        <v>448828.58630789485</v>
      </c>
      <c r="CL45" s="422">
        <f t="shared" si="148"/>
        <v>0</v>
      </c>
      <c r="CM45" s="424">
        <f t="shared" si="157"/>
        <v>1269334.3974068456</v>
      </c>
      <c r="CN45" s="422">
        <f t="shared" si="149"/>
        <v>2677332.4663785333</v>
      </c>
      <c r="CO45" s="422">
        <f t="shared" si="150"/>
        <v>3213003.2817594488</v>
      </c>
      <c r="CP45" s="422">
        <f t="shared" si="151"/>
        <v>4412013.7751311474</v>
      </c>
      <c r="CQ45" s="422">
        <f t="shared" si="152"/>
        <v>0</v>
      </c>
      <c r="CR45" s="424">
        <f t="shared" si="158"/>
        <v>10302349.52326913</v>
      </c>
      <c r="CS45" s="422">
        <f t="shared" si="153"/>
        <v>3137452.3484609141</v>
      </c>
      <c r="CT45" s="422">
        <f t="shared" si="154"/>
        <v>3573389.2107760189</v>
      </c>
      <c r="CU45" s="422">
        <f t="shared" si="155"/>
        <v>4860842.3614390418</v>
      </c>
      <c r="CV45" s="422">
        <f t="shared" si="156"/>
        <v>0</v>
      </c>
      <c r="CW45" s="424">
        <f t="shared" si="159"/>
        <v>11571683.920675974</v>
      </c>
    </row>
    <row r="46" spans="1:106" ht="15.75" customHeight="1" x14ac:dyDescent="0.2">
      <c r="A46" s="85" t="s">
        <v>1212</v>
      </c>
      <c r="B46" s="225" t="s">
        <v>1427</v>
      </c>
      <c r="C46" s="227">
        <v>51032.973272948169</v>
      </c>
      <c r="D46" s="227">
        <v>30708.711189418766</v>
      </c>
      <c r="E46" s="227">
        <v>27267.783072093127</v>
      </c>
      <c r="F46" s="227">
        <v>0</v>
      </c>
      <c r="G46" s="420">
        <f t="shared" si="124"/>
        <v>109009.46753446005</v>
      </c>
      <c r="H46" s="425">
        <v>359827.88732460287</v>
      </c>
      <c r="I46" s="227">
        <v>267955.58667014097</v>
      </c>
      <c r="J46" s="227">
        <v>270853.05682567897</v>
      </c>
      <c r="K46" s="227">
        <v>0</v>
      </c>
      <c r="L46" s="422">
        <f t="shared" si="125"/>
        <v>898636.53082042281</v>
      </c>
      <c r="M46" s="423">
        <f t="shared" si="126"/>
        <v>1007645.9983548828</v>
      </c>
      <c r="N46" s="225" t="s">
        <v>1427</v>
      </c>
      <c r="O46" s="227">
        <v>35909.926011591713</v>
      </c>
      <c r="P46" s="227">
        <v>38232.070125842707</v>
      </c>
      <c r="Q46" s="227">
        <v>34807.417655597768</v>
      </c>
      <c r="R46" s="227">
        <v>0</v>
      </c>
      <c r="S46" s="420">
        <f t="shared" si="127"/>
        <v>108949.41379303217</v>
      </c>
      <c r="T46" s="425">
        <v>212467.13683798714</v>
      </c>
      <c r="U46" s="227">
        <v>324788.07872350776</v>
      </c>
      <c r="V46" s="227">
        <v>422584.71807217272</v>
      </c>
      <c r="W46" s="227">
        <v>0</v>
      </c>
      <c r="X46" s="422">
        <f t="shared" si="128"/>
        <v>959839.93363366765</v>
      </c>
      <c r="Y46" s="423">
        <f t="shared" si="129"/>
        <v>1068789.3474266999</v>
      </c>
      <c r="Z46" s="225" t="s">
        <v>1427</v>
      </c>
      <c r="AA46" s="227">
        <v>1365.2243863190588</v>
      </c>
      <c r="AB46" s="227">
        <v>1597.2926324126349</v>
      </c>
      <c r="AC46" s="227">
        <v>2733.4271233284421</v>
      </c>
      <c r="AD46" s="227">
        <v>0</v>
      </c>
      <c r="AE46" s="420">
        <f t="shared" si="130"/>
        <v>5695.9441420601361</v>
      </c>
      <c r="AF46" s="425">
        <v>16659.379935068318</v>
      </c>
      <c r="AG46" s="227">
        <v>25517.726337408199</v>
      </c>
      <c r="AH46" s="227">
        <v>38806.799429948893</v>
      </c>
      <c r="AI46" s="227">
        <v>0</v>
      </c>
      <c r="AJ46" s="422">
        <f t="shared" si="131"/>
        <v>80983.905702425414</v>
      </c>
      <c r="AK46" s="423">
        <f t="shared" si="132"/>
        <v>86679.84984448555</v>
      </c>
      <c r="AL46" s="225" t="s">
        <v>1427</v>
      </c>
      <c r="AM46" s="227">
        <v>300275.77935401339</v>
      </c>
      <c r="AN46" s="227">
        <v>234151.52696093306</v>
      </c>
      <c r="AO46" s="227">
        <v>311765.67800906079</v>
      </c>
      <c r="AP46" s="227">
        <v>0</v>
      </c>
      <c r="AQ46" s="420">
        <f t="shared" si="133"/>
        <v>846192.98432400718</v>
      </c>
      <c r="AR46" s="425">
        <v>1755764.3544574156</v>
      </c>
      <c r="AS46" s="227">
        <v>2155218.1865722234</v>
      </c>
      <c r="AT46" s="227">
        <v>3042882.8402024987</v>
      </c>
      <c r="AU46" s="227">
        <v>0</v>
      </c>
      <c r="AV46" s="422">
        <f t="shared" si="134"/>
        <v>6953865.3812321378</v>
      </c>
      <c r="AW46" s="423">
        <f t="shared" si="135"/>
        <v>7800058.3655561451</v>
      </c>
      <c r="AX46" s="225" t="s">
        <v>1427</v>
      </c>
      <c r="AY46" s="227">
        <v>38526.48441612372</v>
      </c>
      <c r="AZ46" s="227">
        <v>28986.785003865683</v>
      </c>
      <c r="BA46" s="227">
        <v>34954.903940431308</v>
      </c>
      <c r="BB46" s="227">
        <v>0</v>
      </c>
      <c r="BC46" s="420">
        <f t="shared" si="136"/>
        <v>102468.17336042071</v>
      </c>
      <c r="BD46" s="425">
        <v>72528.094681480114</v>
      </c>
      <c r="BE46" s="227">
        <v>89199.328077465791</v>
      </c>
      <c r="BF46" s="227">
        <v>128906.17003194769</v>
      </c>
      <c r="BG46" s="227">
        <v>0</v>
      </c>
      <c r="BH46" s="422">
        <f t="shared" si="137"/>
        <v>290633.59279089363</v>
      </c>
      <c r="BI46" s="423">
        <f t="shared" si="138"/>
        <v>393101.76615131437</v>
      </c>
      <c r="BJ46" s="225" t="s">
        <v>1427</v>
      </c>
      <c r="BK46" s="227">
        <v>0</v>
      </c>
      <c r="BL46" s="227">
        <v>0</v>
      </c>
      <c r="BM46" s="227">
        <v>0</v>
      </c>
      <c r="BN46" s="227">
        <v>0</v>
      </c>
      <c r="BO46" s="420">
        <f t="shared" si="139"/>
        <v>0</v>
      </c>
      <c r="BP46" s="425">
        <v>0</v>
      </c>
      <c r="BQ46" s="227">
        <v>0</v>
      </c>
      <c r="BR46" s="227">
        <v>0</v>
      </c>
      <c r="BS46" s="227">
        <v>0</v>
      </c>
      <c r="BT46" s="422">
        <f t="shared" si="140"/>
        <v>0</v>
      </c>
      <c r="BU46" s="423">
        <f t="shared" si="141"/>
        <v>0</v>
      </c>
      <c r="BV46" s="225" t="s">
        <v>1427</v>
      </c>
      <c r="BW46" s="227">
        <v>1596.8812410672281</v>
      </c>
      <c r="BX46" s="227">
        <v>1047.1009037842905</v>
      </c>
      <c r="BY46" s="227">
        <v>965.64532140999302</v>
      </c>
      <c r="BZ46" s="227">
        <v>0</v>
      </c>
      <c r="CA46" s="420">
        <f t="shared" si="142"/>
        <v>3609.6274662615115</v>
      </c>
      <c r="CB46" s="425">
        <v>5085.1304838487195</v>
      </c>
      <c r="CC46" s="227">
        <v>6736.3651815320463</v>
      </c>
      <c r="CD46" s="227">
        <v>6963.9067633991799</v>
      </c>
      <c r="CE46" s="227">
        <v>0</v>
      </c>
      <c r="CF46" s="422">
        <f t="shared" si="143"/>
        <v>18785.402428779948</v>
      </c>
      <c r="CG46" s="423">
        <f t="shared" si="144"/>
        <v>22395.029895041458</v>
      </c>
      <c r="CH46" s="225" t="s">
        <v>1427</v>
      </c>
      <c r="CI46" s="422">
        <f t="shared" si="145"/>
        <v>428707.26868206327</v>
      </c>
      <c r="CJ46" s="422">
        <f t="shared" si="146"/>
        <v>334723.48681625706</v>
      </c>
      <c r="CK46" s="422">
        <f t="shared" si="147"/>
        <v>412494.8551219214</v>
      </c>
      <c r="CL46" s="422">
        <f t="shared" si="148"/>
        <v>0</v>
      </c>
      <c r="CM46" s="424">
        <f t="shared" si="157"/>
        <v>1175925.6106202416</v>
      </c>
      <c r="CN46" s="422">
        <f t="shared" si="149"/>
        <v>2422331.9837204027</v>
      </c>
      <c r="CO46" s="422">
        <f t="shared" si="150"/>
        <v>2869415.2715622783</v>
      </c>
      <c r="CP46" s="422">
        <f t="shared" si="151"/>
        <v>3910997.4913256462</v>
      </c>
      <c r="CQ46" s="422">
        <f t="shared" si="152"/>
        <v>0</v>
      </c>
      <c r="CR46" s="424">
        <f t="shared" si="158"/>
        <v>9202744.7466083281</v>
      </c>
      <c r="CS46" s="422">
        <f t="shared" si="153"/>
        <v>2851039.2524024658</v>
      </c>
      <c r="CT46" s="422">
        <f t="shared" si="154"/>
        <v>3204138.7583785355</v>
      </c>
      <c r="CU46" s="422">
        <f t="shared" si="155"/>
        <v>4323492.3464475675</v>
      </c>
      <c r="CV46" s="422">
        <f t="shared" si="156"/>
        <v>0</v>
      </c>
      <c r="CW46" s="424">
        <f t="shared" si="159"/>
        <v>10378670.35722857</v>
      </c>
    </row>
    <row r="47" spans="1:106" ht="15.75" customHeight="1" x14ac:dyDescent="0.2">
      <c r="A47" s="85" t="s">
        <v>211</v>
      </c>
      <c r="B47" s="225">
        <v>24</v>
      </c>
      <c r="C47" s="227">
        <v>37671.494072523616</v>
      </c>
      <c r="D47" s="227">
        <v>23258.797792136131</v>
      </c>
      <c r="E47" s="227">
        <v>20155.441182919094</v>
      </c>
      <c r="F47" s="227">
        <v>0</v>
      </c>
      <c r="G47" s="420">
        <f t="shared" si="124"/>
        <v>81085.733047578833</v>
      </c>
      <c r="H47" s="425">
        <v>269280.77046124288</v>
      </c>
      <c r="I47" s="227">
        <v>233620.9367160963</v>
      </c>
      <c r="J47" s="227">
        <v>205850.71751399169</v>
      </c>
      <c r="K47" s="227">
        <v>0</v>
      </c>
      <c r="L47" s="422">
        <f t="shared" si="125"/>
        <v>708752.42469133087</v>
      </c>
      <c r="M47" s="423">
        <f t="shared" si="126"/>
        <v>789838.15773890971</v>
      </c>
      <c r="N47" s="225">
        <v>24</v>
      </c>
      <c r="O47" s="227">
        <v>39527.760910512305</v>
      </c>
      <c r="P47" s="227">
        <v>26562.594215448677</v>
      </c>
      <c r="Q47" s="227">
        <v>27492.154917730299</v>
      </c>
      <c r="R47" s="227">
        <v>0</v>
      </c>
      <c r="S47" s="420">
        <f t="shared" si="127"/>
        <v>93582.510043691276</v>
      </c>
      <c r="T47" s="425">
        <v>294220.16498765378</v>
      </c>
      <c r="U47" s="227">
        <v>307646.25202640181</v>
      </c>
      <c r="V47" s="227">
        <v>280748.45243271935</v>
      </c>
      <c r="W47" s="227">
        <v>0</v>
      </c>
      <c r="X47" s="422">
        <f t="shared" si="128"/>
        <v>882614.86944677494</v>
      </c>
      <c r="Y47" s="423">
        <f t="shared" si="129"/>
        <v>976197.37949046621</v>
      </c>
      <c r="Z47" s="225">
        <v>24</v>
      </c>
      <c r="AA47" s="227">
        <v>4644.7342461139579</v>
      </c>
      <c r="AB47" s="227">
        <v>2686.2086554586058</v>
      </c>
      <c r="AC47" s="227">
        <v>4247.5646437212044</v>
      </c>
      <c r="AD47" s="227">
        <v>0</v>
      </c>
      <c r="AE47" s="420">
        <f t="shared" si="130"/>
        <v>11578.507545293767</v>
      </c>
      <c r="AF47" s="425">
        <v>79095.064719815025</v>
      </c>
      <c r="AG47" s="227">
        <v>71093.177744044107</v>
      </c>
      <c r="AH47" s="227">
        <v>66561.62184880751</v>
      </c>
      <c r="AI47" s="227">
        <v>0</v>
      </c>
      <c r="AJ47" s="422">
        <f t="shared" si="131"/>
        <v>216749.86431266664</v>
      </c>
      <c r="AK47" s="423">
        <f t="shared" si="132"/>
        <v>228328.37185796042</v>
      </c>
      <c r="AL47" s="225">
        <v>24</v>
      </c>
      <c r="AM47" s="227">
        <v>167222.07147959783</v>
      </c>
      <c r="AN47" s="227">
        <v>119199.43328480043</v>
      </c>
      <c r="AO47" s="227">
        <v>140614.21206686573</v>
      </c>
      <c r="AP47" s="227">
        <v>0</v>
      </c>
      <c r="AQ47" s="420">
        <f t="shared" si="133"/>
        <v>427035.71683126397</v>
      </c>
      <c r="AR47" s="425">
        <v>1272783.3758604396</v>
      </c>
      <c r="AS47" s="227">
        <v>1325855.8451464935</v>
      </c>
      <c r="AT47" s="227">
        <v>1398224.433439994</v>
      </c>
      <c r="AU47" s="227">
        <v>0</v>
      </c>
      <c r="AV47" s="422">
        <f t="shared" si="134"/>
        <v>3996863.6544469269</v>
      </c>
      <c r="AW47" s="423">
        <f t="shared" si="135"/>
        <v>4423899.371278191</v>
      </c>
      <c r="AX47" s="225">
        <v>24</v>
      </c>
      <c r="AY47" s="227">
        <v>3150.4375222079889</v>
      </c>
      <c r="AZ47" s="227">
        <v>2092.176763819898</v>
      </c>
      <c r="BA47" s="227">
        <v>2307.4138840579931</v>
      </c>
      <c r="BB47" s="227">
        <v>0</v>
      </c>
      <c r="BC47" s="420">
        <f t="shared" si="136"/>
        <v>7550.0281700858795</v>
      </c>
      <c r="BD47" s="425">
        <v>30248.961140958247</v>
      </c>
      <c r="BE47" s="227">
        <v>17606.39572329462</v>
      </c>
      <c r="BF47" s="227">
        <v>25251.923454144307</v>
      </c>
      <c r="BG47" s="227">
        <v>0</v>
      </c>
      <c r="BH47" s="422">
        <f t="shared" si="137"/>
        <v>73107.280318397185</v>
      </c>
      <c r="BI47" s="423">
        <f t="shared" si="138"/>
        <v>80657.308488483061</v>
      </c>
      <c r="BJ47" s="225">
        <v>24</v>
      </c>
      <c r="BK47" s="227">
        <v>0</v>
      </c>
      <c r="BL47" s="227">
        <v>0</v>
      </c>
      <c r="BM47" s="227">
        <v>0</v>
      </c>
      <c r="BN47" s="227">
        <v>0</v>
      </c>
      <c r="BO47" s="420">
        <f t="shared" si="139"/>
        <v>0</v>
      </c>
      <c r="BP47" s="425">
        <v>0</v>
      </c>
      <c r="BQ47" s="227">
        <v>0</v>
      </c>
      <c r="BR47" s="227">
        <v>0</v>
      </c>
      <c r="BS47" s="227">
        <v>0</v>
      </c>
      <c r="BT47" s="422">
        <f t="shared" si="140"/>
        <v>0</v>
      </c>
      <c r="BU47" s="423">
        <f t="shared" si="141"/>
        <v>0</v>
      </c>
      <c r="BV47" s="225">
        <v>24</v>
      </c>
      <c r="BW47" s="227">
        <v>3567.5433837162132</v>
      </c>
      <c r="BX47" s="227">
        <v>2037.0470587598861</v>
      </c>
      <c r="BY47" s="227">
        <v>2065.9186385166272</v>
      </c>
      <c r="BZ47" s="227">
        <v>0</v>
      </c>
      <c r="CA47" s="420">
        <f t="shared" si="142"/>
        <v>7670.509080992726</v>
      </c>
      <c r="CB47" s="425">
        <v>26157.602881929139</v>
      </c>
      <c r="CC47" s="227">
        <v>27240.61399659004</v>
      </c>
      <c r="CD47" s="227">
        <v>22819.642934841293</v>
      </c>
      <c r="CE47" s="227">
        <v>0</v>
      </c>
      <c r="CF47" s="422">
        <f t="shared" si="143"/>
        <v>76217.859813360468</v>
      </c>
      <c r="CG47" s="423">
        <f t="shared" si="144"/>
        <v>83888.368894353189</v>
      </c>
      <c r="CH47" s="225">
        <v>24</v>
      </c>
      <c r="CI47" s="422">
        <f t="shared" si="145"/>
        <v>255784.04161467194</v>
      </c>
      <c r="CJ47" s="422">
        <f t="shared" si="146"/>
        <v>175836.25777042363</v>
      </c>
      <c r="CK47" s="422">
        <f t="shared" si="147"/>
        <v>196882.70533381094</v>
      </c>
      <c r="CL47" s="422">
        <f t="shared" si="148"/>
        <v>0</v>
      </c>
      <c r="CM47" s="424">
        <f t="shared" si="157"/>
        <v>628503.00471890648</v>
      </c>
      <c r="CN47" s="422">
        <f t="shared" si="149"/>
        <v>1971785.9400520388</v>
      </c>
      <c r="CO47" s="422">
        <f t="shared" si="150"/>
        <v>1983063.2213529206</v>
      </c>
      <c r="CP47" s="422">
        <f t="shared" si="151"/>
        <v>1999456.7916244981</v>
      </c>
      <c r="CQ47" s="422">
        <f t="shared" si="152"/>
        <v>0</v>
      </c>
      <c r="CR47" s="424">
        <f t="shared" si="158"/>
        <v>5954305.9530294575</v>
      </c>
      <c r="CS47" s="422">
        <f t="shared" si="153"/>
        <v>2227569.9816667107</v>
      </c>
      <c r="CT47" s="422">
        <f t="shared" si="154"/>
        <v>2158899.4791233442</v>
      </c>
      <c r="CU47" s="422">
        <f t="shared" si="155"/>
        <v>2196339.4969583089</v>
      </c>
      <c r="CV47" s="422">
        <f t="shared" si="156"/>
        <v>0</v>
      </c>
      <c r="CW47" s="424">
        <f t="shared" si="159"/>
        <v>6582808.9577483637</v>
      </c>
    </row>
    <row r="48" spans="1:106" ht="15.75" customHeight="1" x14ac:dyDescent="0.2">
      <c r="A48" s="85" t="s">
        <v>212</v>
      </c>
      <c r="B48" s="225">
        <v>25</v>
      </c>
      <c r="C48" s="227">
        <v>220690.86707224607</v>
      </c>
      <c r="D48" s="227">
        <v>133975.19232439736</v>
      </c>
      <c r="E48" s="227">
        <v>170815.99815160283</v>
      </c>
      <c r="F48" s="227">
        <v>0</v>
      </c>
      <c r="G48" s="420">
        <f t="shared" si="124"/>
        <v>525482.05754824623</v>
      </c>
      <c r="H48" s="425">
        <v>308387.30690417479</v>
      </c>
      <c r="I48" s="227">
        <v>177442.41927585605</v>
      </c>
      <c r="J48" s="227">
        <v>298924.72973623301</v>
      </c>
      <c r="K48" s="227">
        <v>0</v>
      </c>
      <c r="L48" s="422">
        <f t="shared" si="125"/>
        <v>784754.45591626386</v>
      </c>
      <c r="M48" s="423">
        <f t="shared" si="126"/>
        <v>1310236.51346451</v>
      </c>
      <c r="N48" s="225">
        <v>25</v>
      </c>
      <c r="O48" s="227">
        <v>48169.713479672377</v>
      </c>
      <c r="P48" s="227">
        <v>87466.914594377551</v>
      </c>
      <c r="Q48" s="227">
        <v>53974.026246630274</v>
      </c>
      <c r="R48" s="227">
        <v>0</v>
      </c>
      <c r="S48" s="420">
        <f t="shared" si="127"/>
        <v>189610.65432068019</v>
      </c>
      <c r="T48" s="425">
        <v>83486.472689347938</v>
      </c>
      <c r="U48" s="227">
        <v>86881.790078530088</v>
      </c>
      <c r="V48" s="227">
        <v>181224.50273349651</v>
      </c>
      <c r="W48" s="227">
        <v>0</v>
      </c>
      <c r="X48" s="422">
        <f t="shared" si="128"/>
        <v>351592.7655013745</v>
      </c>
      <c r="Y48" s="423">
        <f t="shared" si="129"/>
        <v>541203.41982205468</v>
      </c>
      <c r="Z48" s="225">
        <v>25</v>
      </c>
      <c r="AA48" s="227">
        <v>632.12508792057906</v>
      </c>
      <c r="AB48" s="227">
        <v>792.02602895122345</v>
      </c>
      <c r="AC48" s="227">
        <v>2683.1987174191704</v>
      </c>
      <c r="AD48" s="227">
        <v>0</v>
      </c>
      <c r="AE48" s="420">
        <f t="shared" si="130"/>
        <v>4107.3498342909734</v>
      </c>
      <c r="AF48" s="425">
        <v>17330.979814985509</v>
      </c>
      <c r="AG48" s="227">
        <v>25398.291405147746</v>
      </c>
      <c r="AH48" s="227">
        <v>32133.563183609731</v>
      </c>
      <c r="AI48" s="227">
        <v>0</v>
      </c>
      <c r="AJ48" s="422">
        <f t="shared" si="131"/>
        <v>74862.834403742978</v>
      </c>
      <c r="AK48" s="423">
        <f t="shared" si="132"/>
        <v>78970.184238033951</v>
      </c>
      <c r="AL48" s="225">
        <v>25</v>
      </c>
      <c r="AM48" s="227">
        <v>595096.87621320772</v>
      </c>
      <c r="AN48" s="227">
        <v>776303.93769403244</v>
      </c>
      <c r="AO48" s="227">
        <v>752222.27603891212</v>
      </c>
      <c r="AP48" s="227">
        <v>0</v>
      </c>
      <c r="AQ48" s="420">
        <f t="shared" si="133"/>
        <v>2123623.0899461522</v>
      </c>
      <c r="AR48" s="425">
        <v>1504194.657656187</v>
      </c>
      <c r="AS48" s="227">
        <v>1690901.5409106507</v>
      </c>
      <c r="AT48" s="227">
        <v>1938915.1192449266</v>
      </c>
      <c r="AU48" s="227">
        <v>0</v>
      </c>
      <c r="AV48" s="422">
        <f t="shared" si="134"/>
        <v>5134011.3178117648</v>
      </c>
      <c r="AW48" s="423">
        <f t="shared" si="135"/>
        <v>7257634.4077579174</v>
      </c>
      <c r="AX48" s="225">
        <v>25</v>
      </c>
      <c r="AY48" s="227">
        <v>10508.256675007418</v>
      </c>
      <c r="AZ48" s="227">
        <v>13382.66153297563</v>
      </c>
      <c r="BA48" s="227">
        <v>41648.114097734382</v>
      </c>
      <c r="BB48" s="227">
        <v>0</v>
      </c>
      <c r="BC48" s="420">
        <f t="shared" si="136"/>
        <v>65539.032305717439</v>
      </c>
      <c r="BD48" s="425">
        <v>55792.829667765676</v>
      </c>
      <c r="BE48" s="227">
        <v>53591.906324432784</v>
      </c>
      <c r="BF48" s="227">
        <v>52520.703969192327</v>
      </c>
      <c r="BG48" s="227">
        <v>0</v>
      </c>
      <c r="BH48" s="422">
        <f t="shared" si="137"/>
        <v>161905.4399613908</v>
      </c>
      <c r="BI48" s="423">
        <f t="shared" si="138"/>
        <v>227444.47226710824</v>
      </c>
      <c r="BJ48" s="225">
        <v>25</v>
      </c>
      <c r="BK48" s="227">
        <v>0</v>
      </c>
      <c r="BL48" s="227">
        <v>0</v>
      </c>
      <c r="BM48" s="227">
        <v>0</v>
      </c>
      <c r="BN48" s="227">
        <v>0</v>
      </c>
      <c r="BO48" s="420">
        <f t="shared" si="139"/>
        <v>0</v>
      </c>
      <c r="BP48" s="425">
        <v>0</v>
      </c>
      <c r="BQ48" s="227">
        <v>0</v>
      </c>
      <c r="BR48" s="227">
        <v>0</v>
      </c>
      <c r="BS48" s="227">
        <v>0</v>
      </c>
      <c r="BT48" s="422">
        <f t="shared" si="140"/>
        <v>0</v>
      </c>
      <c r="BU48" s="423">
        <f t="shared" si="141"/>
        <v>0</v>
      </c>
      <c r="BV48" s="225">
        <v>25</v>
      </c>
      <c r="BW48" s="227">
        <v>2695789.7501908178</v>
      </c>
      <c r="BX48" s="227">
        <v>2826967.7538560787</v>
      </c>
      <c r="BY48" s="227">
        <v>2005119.6422463504</v>
      </c>
      <c r="BZ48" s="227">
        <v>0</v>
      </c>
      <c r="CA48" s="420">
        <f t="shared" si="142"/>
        <v>7527877.1462932471</v>
      </c>
      <c r="CB48" s="425">
        <v>394265.90561747598</v>
      </c>
      <c r="CC48" s="227">
        <v>320461.75424326729</v>
      </c>
      <c r="CD48" s="227">
        <v>1279337.5774099031</v>
      </c>
      <c r="CE48" s="227">
        <v>0</v>
      </c>
      <c r="CF48" s="422">
        <f t="shared" si="143"/>
        <v>1994065.2372706463</v>
      </c>
      <c r="CG48" s="423">
        <f t="shared" si="144"/>
        <v>9521942.3835638929</v>
      </c>
      <c r="CH48" s="225">
        <v>25</v>
      </c>
      <c r="CI48" s="422">
        <f t="shared" si="145"/>
        <v>3570887.5887188721</v>
      </c>
      <c r="CJ48" s="422">
        <f t="shared" si="146"/>
        <v>3838888.4860308128</v>
      </c>
      <c r="CK48" s="422">
        <f t="shared" si="147"/>
        <v>3026463.2554986491</v>
      </c>
      <c r="CL48" s="422">
        <f t="shared" si="148"/>
        <v>0</v>
      </c>
      <c r="CM48" s="424">
        <f t="shared" si="157"/>
        <v>10436239.330248334</v>
      </c>
      <c r="CN48" s="422">
        <f t="shared" si="149"/>
        <v>2363458.1523499368</v>
      </c>
      <c r="CO48" s="422">
        <f t="shared" si="150"/>
        <v>2354677.7022378845</v>
      </c>
      <c r="CP48" s="422">
        <f t="shared" si="151"/>
        <v>3783056.1962773614</v>
      </c>
      <c r="CQ48" s="422">
        <f t="shared" si="152"/>
        <v>0</v>
      </c>
      <c r="CR48" s="424">
        <f t="shared" si="158"/>
        <v>8501192.0508651827</v>
      </c>
      <c r="CS48" s="422">
        <f t="shared" si="153"/>
        <v>5934345.7410688084</v>
      </c>
      <c r="CT48" s="422">
        <f t="shared" si="154"/>
        <v>6193566.1882686969</v>
      </c>
      <c r="CU48" s="422">
        <f t="shared" si="155"/>
        <v>6809519.4517760109</v>
      </c>
      <c r="CV48" s="422">
        <f t="shared" si="156"/>
        <v>0</v>
      </c>
      <c r="CW48" s="424">
        <f t="shared" si="159"/>
        <v>18937431.381113514</v>
      </c>
    </row>
    <row r="49" spans="1:101" ht="15.75" customHeight="1" x14ac:dyDescent="0.2">
      <c r="A49" s="85" t="s">
        <v>1260</v>
      </c>
      <c r="B49" s="225">
        <v>26</v>
      </c>
      <c r="C49" s="227">
        <v>598964.3131842193</v>
      </c>
      <c r="D49" s="227">
        <v>497908.01830697007</v>
      </c>
      <c r="E49" s="227">
        <v>264449.01622495474</v>
      </c>
      <c r="F49" s="227">
        <v>0</v>
      </c>
      <c r="G49" s="420">
        <f t="shared" si="124"/>
        <v>1361321.3477161441</v>
      </c>
      <c r="H49" s="425">
        <v>1169.9015325184564</v>
      </c>
      <c r="I49" s="227">
        <v>2638.4721103261409</v>
      </c>
      <c r="J49" s="227">
        <v>835.12441511315092</v>
      </c>
      <c r="K49" s="227">
        <v>0</v>
      </c>
      <c r="L49" s="422">
        <f t="shared" si="125"/>
        <v>4643.4980579577477</v>
      </c>
      <c r="M49" s="423">
        <f t="shared" si="126"/>
        <v>1365964.8457741018</v>
      </c>
      <c r="N49" s="225">
        <v>26</v>
      </c>
      <c r="O49" s="227">
        <v>59855.933650989624</v>
      </c>
      <c r="P49" s="227">
        <v>54896.585022062143</v>
      </c>
      <c r="Q49" s="227">
        <v>53028.062523296467</v>
      </c>
      <c r="R49" s="227">
        <v>0</v>
      </c>
      <c r="S49" s="420">
        <f t="shared" si="127"/>
        <v>167780.58119634824</v>
      </c>
      <c r="T49" s="425">
        <v>939.23122344409046</v>
      </c>
      <c r="U49" s="227">
        <v>604.45644269283491</v>
      </c>
      <c r="V49" s="227">
        <v>290.49710507730401</v>
      </c>
      <c r="W49" s="227">
        <v>0</v>
      </c>
      <c r="X49" s="422">
        <f t="shared" si="128"/>
        <v>1834.1847712142294</v>
      </c>
      <c r="Y49" s="423">
        <f t="shared" si="129"/>
        <v>169614.76596756247</v>
      </c>
      <c r="Z49" s="225">
        <v>26</v>
      </c>
      <c r="AA49" s="227">
        <v>8726.907765673368</v>
      </c>
      <c r="AB49" s="227">
        <v>10348.098885796906</v>
      </c>
      <c r="AC49" s="227">
        <v>8911.7939868018038</v>
      </c>
      <c r="AD49" s="227">
        <v>0</v>
      </c>
      <c r="AE49" s="420">
        <f t="shared" si="130"/>
        <v>27986.800638272078</v>
      </c>
      <c r="AF49" s="425">
        <v>0</v>
      </c>
      <c r="AG49" s="227">
        <v>200.51181341553095</v>
      </c>
      <c r="AH49" s="227">
        <v>0</v>
      </c>
      <c r="AI49" s="227">
        <v>0</v>
      </c>
      <c r="AJ49" s="422">
        <f t="shared" si="131"/>
        <v>200.51181341553095</v>
      </c>
      <c r="AK49" s="423">
        <f t="shared" si="132"/>
        <v>28187.312451687609</v>
      </c>
      <c r="AL49" s="225">
        <v>26</v>
      </c>
      <c r="AM49" s="227">
        <v>12224465.121593172</v>
      </c>
      <c r="AN49" s="227">
        <v>12211124.55773098</v>
      </c>
      <c r="AO49" s="227">
        <v>12618817.108117577</v>
      </c>
      <c r="AP49" s="227">
        <v>0</v>
      </c>
      <c r="AQ49" s="420">
        <f t="shared" si="133"/>
        <v>37054406.78744173</v>
      </c>
      <c r="AR49" s="425">
        <v>41714.466015924016</v>
      </c>
      <c r="AS49" s="227">
        <v>45460.34159052145</v>
      </c>
      <c r="AT49" s="227">
        <v>28103.674720894171</v>
      </c>
      <c r="AU49" s="227">
        <v>0</v>
      </c>
      <c r="AV49" s="422">
        <f t="shared" si="134"/>
        <v>115278.48232733963</v>
      </c>
      <c r="AW49" s="423">
        <f t="shared" si="135"/>
        <v>37169685.269769073</v>
      </c>
      <c r="AX49" s="225">
        <v>26</v>
      </c>
      <c r="AY49" s="227">
        <v>2647253.9459191621</v>
      </c>
      <c r="AZ49" s="227">
        <v>2789194.8150492739</v>
      </c>
      <c r="BA49" s="227">
        <v>2942475.3100941977</v>
      </c>
      <c r="BB49" s="227">
        <v>0</v>
      </c>
      <c r="BC49" s="420">
        <f t="shared" si="136"/>
        <v>8378924.0710626338</v>
      </c>
      <c r="BD49" s="425">
        <v>4815.209341695916</v>
      </c>
      <c r="BE49" s="227">
        <v>3991.9836662206367</v>
      </c>
      <c r="BF49" s="227">
        <v>2318.6390195980821</v>
      </c>
      <c r="BG49" s="227">
        <v>0</v>
      </c>
      <c r="BH49" s="422">
        <f t="shared" si="137"/>
        <v>11125.832027514634</v>
      </c>
      <c r="BI49" s="423">
        <f t="shared" si="138"/>
        <v>8390049.9030901492</v>
      </c>
      <c r="BJ49" s="225">
        <v>26</v>
      </c>
      <c r="BK49" s="227">
        <v>0</v>
      </c>
      <c r="BL49" s="227">
        <v>0</v>
      </c>
      <c r="BM49" s="227">
        <v>0</v>
      </c>
      <c r="BN49" s="227">
        <v>0</v>
      </c>
      <c r="BO49" s="420">
        <f t="shared" si="139"/>
        <v>0</v>
      </c>
      <c r="BP49" s="425">
        <v>0</v>
      </c>
      <c r="BQ49" s="227">
        <v>0</v>
      </c>
      <c r="BR49" s="227">
        <v>0</v>
      </c>
      <c r="BS49" s="227">
        <v>0</v>
      </c>
      <c r="BT49" s="422">
        <f t="shared" si="140"/>
        <v>0</v>
      </c>
      <c r="BU49" s="423">
        <f t="shared" si="141"/>
        <v>0</v>
      </c>
      <c r="BV49" s="225">
        <v>26</v>
      </c>
      <c r="BW49" s="227">
        <v>21608.246449952985</v>
      </c>
      <c r="BX49" s="227">
        <v>19985.320074573388</v>
      </c>
      <c r="BY49" s="227">
        <v>24019.867745373136</v>
      </c>
      <c r="BZ49" s="227">
        <v>0</v>
      </c>
      <c r="CA49" s="420">
        <f t="shared" si="142"/>
        <v>65613.434269899502</v>
      </c>
      <c r="CB49" s="425">
        <v>0</v>
      </c>
      <c r="CC49" s="227">
        <v>343.25917022681779</v>
      </c>
      <c r="CD49" s="227">
        <v>127.79150345018975</v>
      </c>
      <c r="CE49" s="227">
        <v>0</v>
      </c>
      <c r="CF49" s="422">
        <f t="shared" si="143"/>
        <v>471.05067367700752</v>
      </c>
      <c r="CG49" s="423">
        <f t="shared" si="144"/>
        <v>66084.484943576506</v>
      </c>
      <c r="CH49" s="225">
        <v>26</v>
      </c>
      <c r="CI49" s="422">
        <f t="shared" si="145"/>
        <v>15560874.468563169</v>
      </c>
      <c r="CJ49" s="422">
        <f t="shared" si="146"/>
        <v>15583457.395069657</v>
      </c>
      <c r="CK49" s="422">
        <f t="shared" si="147"/>
        <v>15911701.158692202</v>
      </c>
      <c r="CL49" s="422">
        <f t="shared" si="148"/>
        <v>0</v>
      </c>
      <c r="CM49" s="424">
        <f t="shared" si="157"/>
        <v>47056033.022325031</v>
      </c>
      <c r="CN49" s="422">
        <f t="shared" si="149"/>
        <v>48638.808113582483</v>
      </c>
      <c r="CO49" s="422">
        <f t="shared" si="150"/>
        <v>53239.024793403412</v>
      </c>
      <c r="CP49" s="422">
        <f t="shared" si="151"/>
        <v>31675.726764132898</v>
      </c>
      <c r="CQ49" s="422">
        <f t="shared" si="152"/>
        <v>0</v>
      </c>
      <c r="CR49" s="424">
        <f t="shared" si="158"/>
        <v>133553.5596711188</v>
      </c>
      <c r="CS49" s="422">
        <f t="shared" si="153"/>
        <v>15609513.276676752</v>
      </c>
      <c r="CT49" s="422">
        <f t="shared" si="154"/>
        <v>15636696.41986306</v>
      </c>
      <c r="CU49" s="422">
        <f t="shared" si="155"/>
        <v>15943376.885456335</v>
      </c>
      <c r="CV49" s="422">
        <f t="shared" si="156"/>
        <v>0</v>
      </c>
      <c r="CW49" s="424">
        <f t="shared" si="159"/>
        <v>47189586.581996143</v>
      </c>
    </row>
    <row r="50" spans="1:101" ht="15.75" customHeight="1" x14ac:dyDescent="0.2">
      <c r="A50" s="85" t="s">
        <v>397</v>
      </c>
      <c r="B50" s="225">
        <v>27</v>
      </c>
      <c r="C50" s="227">
        <v>146046.23304781664</v>
      </c>
      <c r="D50" s="227">
        <v>84286.91389016663</v>
      </c>
      <c r="E50" s="227">
        <v>63799.705421730003</v>
      </c>
      <c r="F50" s="227">
        <v>0</v>
      </c>
      <c r="G50" s="420">
        <f t="shared" si="124"/>
        <v>294132.85235971329</v>
      </c>
      <c r="H50" s="425">
        <v>696651.71434613469</v>
      </c>
      <c r="I50" s="227">
        <v>452222.32984306663</v>
      </c>
      <c r="J50" s="227">
        <v>389088.18680691253</v>
      </c>
      <c r="K50" s="227">
        <v>0</v>
      </c>
      <c r="L50" s="422">
        <f t="shared" si="125"/>
        <v>1537962.2309961137</v>
      </c>
      <c r="M50" s="423">
        <f t="shared" si="126"/>
        <v>1832095.083355827</v>
      </c>
      <c r="N50" s="225">
        <v>27</v>
      </c>
      <c r="O50" s="227">
        <v>62342.407707052647</v>
      </c>
      <c r="P50" s="227">
        <v>51765.717661846968</v>
      </c>
      <c r="Q50" s="227">
        <v>58839.614413587136</v>
      </c>
      <c r="R50" s="227">
        <v>0</v>
      </c>
      <c r="S50" s="420">
        <f t="shared" si="127"/>
        <v>172947.73978248675</v>
      </c>
      <c r="T50" s="425">
        <v>272380.29103975726</v>
      </c>
      <c r="U50" s="227">
        <v>268346.69433684775</v>
      </c>
      <c r="V50" s="227">
        <v>286825.87102256739</v>
      </c>
      <c r="W50" s="227">
        <v>0</v>
      </c>
      <c r="X50" s="422">
        <f t="shared" si="128"/>
        <v>827552.85639917245</v>
      </c>
      <c r="Y50" s="423">
        <f t="shared" si="129"/>
        <v>1000500.5961816593</v>
      </c>
      <c r="Z50" s="225">
        <v>27</v>
      </c>
      <c r="AA50" s="227">
        <v>10748.909524890585</v>
      </c>
      <c r="AB50" s="227">
        <v>8945.6652729715697</v>
      </c>
      <c r="AC50" s="227">
        <v>8919.1202817870253</v>
      </c>
      <c r="AD50" s="227">
        <v>0</v>
      </c>
      <c r="AE50" s="420">
        <f t="shared" si="130"/>
        <v>28613.69507964918</v>
      </c>
      <c r="AF50" s="425">
        <v>48068.236694911218</v>
      </c>
      <c r="AG50" s="227">
        <v>54314.261514699589</v>
      </c>
      <c r="AH50" s="227">
        <v>68249.637033702602</v>
      </c>
      <c r="AI50" s="227">
        <v>0</v>
      </c>
      <c r="AJ50" s="422">
        <f t="shared" si="131"/>
        <v>170632.13524331342</v>
      </c>
      <c r="AK50" s="423">
        <f t="shared" si="132"/>
        <v>199245.8303229626</v>
      </c>
      <c r="AL50" s="225">
        <v>27</v>
      </c>
      <c r="AM50" s="227">
        <v>2063894.3338325501</v>
      </c>
      <c r="AN50" s="227">
        <v>2020161.9052147001</v>
      </c>
      <c r="AO50" s="227">
        <v>1971658.6113563408</v>
      </c>
      <c r="AP50" s="227">
        <v>0</v>
      </c>
      <c r="AQ50" s="420">
        <f t="shared" si="133"/>
        <v>6055714.8504035911</v>
      </c>
      <c r="AR50" s="425">
        <v>10101629.890561551</v>
      </c>
      <c r="AS50" s="227">
        <v>10300519.279277083</v>
      </c>
      <c r="AT50" s="227">
        <v>10475284.578778064</v>
      </c>
      <c r="AU50" s="227">
        <v>0</v>
      </c>
      <c r="AV50" s="422">
        <f t="shared" si="134"/>
        <v>30877433.748616695</v>
      </c>
      <c r="AW50" s="423">
        <f t="shared" si="135"/>
        <v>36933148.599020287</v>
      </c>
      <c r="AX50" s="225">
        <v>27</v>
      </c>
      <c r="AY50" s="227">
        <v>289848.07636151713</v>
      </c>
      <c r="AZ50" s="227">
        <v>375711.27012713731</v>
      </c>
      <c r="BA50" s="227">
        <v>381935.04334455216</v>
      </c>
      <c r="BB50" s="227">
        <v>0</v>
      </c>
      <c r="BC50" s="420">
        <f t="shared" si="136"/>
        <v>1047494.3898332065</v>
      </c>
      <c r="BD50" s="425">
        <v>487420.97253685031</v>
      </c>
      <c r="BE50" s="227">
        <v>511905.94337530661</v>
      </c>
      <c r="BF50" s="227">
        <v>528945.40483125893</v>
      </c>
      <c r="BG50" s="227">
        <v>0</v>
      </c>
      <c r="BH50" s="422">
        <f t="shared" si="137"/>
        <v>1528272.320743416</v>
      </c>
      <c r="BI50" s="423">
        <f t="shared" si="138"/>
        <v>2575766.7105766227</v>
      </c>
      <c r="BJ50" s="225">
        <v>27</v>
      </c>
      <c r="BK50" s="227">
        <v>0</v>
      </c>
      <c r="BL50" s="227">
        <v>0</v>
      </c>
      <c r="BM50" s="227">
        <v>0</v>
      </c>
      <c r="BN50" s="227">
        <v>0</v>
      </c>
      <c r="BO50" s="420">
        <f t="shared" si="139"/>
        <v>0</v>
      </c>
      <c r="BP50" s="425">
        <v>0</v>
      </c>
      <c r="BQ50" s="227">
        <v>0</v>
      </c>
      <c r="BR50" s="227">
        <v>0</v>
      </c>
      <c r="BS50" s="227">
        <v>0</v>
      </c>
      <c r="BT50" s="422">
        <f t="shared" si="140"/>
        <v>0</v>
      </c>
      <c r="BU50" s="423">
        <f t="shared" si="141"/>
        <v>0</v>
      </c>
      <c r="BV50" s="225">
        <v>27</v>
      </c>
      <c r="BW50" s="227">
        <v>13810.580544649363</v>
      </c>
      <c r="BX50" s="227">
        <v>14303.02645042704</v>
      </c>
      <c r="BY50" s="227">
        <v>17588.107743286339</v>
      </c>
      <c r="BZ50" s="227">
        <v>0</v>
      </c>
      <c r="CA50" s="420">
        <f t="shared" si="142"/>
        <v>45701.714738362745</v>
      </c>
      <c r="CB50" s="425">
        <v>112314.66594094953</v>
      </c>
      <c r="CC50" s="227">
        <v>99932.485317358558</v>
      </c>
      <c r="CD50" s="227">
        <v>107456.10886564365</v>
      </c>
      <c r="CE50" s="227">
        <v>0</v>
      </c>
      <c r="CF50" s="422">
        <f t="shared" si="143"/>
        <v>319703.26012395171</v>
      </c>
      <c r="CG50" s="423">
        <f t="shared" si="144"/>
        <v>365404.97486231447</v>
      </c>
      <c r="CH50" s="225">
        <v>27</v>
      </c>
      <c r="CI50" s="422">
        <f t="shared" si="145"/>
        <v>2586690.5410184762</v>
      </c>
      <c r="CJ50" s="422">
        <f t="shared" si="146"/>
        <v>2555174.4986172495</v>
      </c>
      <c r="CK50" s="422">
        <f t="shared" si="147"/>
        <v>2502740.2025612835</v>
      </c>
      <c r="CL50" s="422">
        <f t="shared" si="148"/>
        <v>0</v>
      </c>
      <c r="CM50" s="424">
        <f t="shared" si="157"/>
        <v>7644605.2421970088</v>
      </c>
      <c r="CN50" s="422">
        <f t="shared" si="149"/>
        <v>11718465.771120155</v>
      </c>
      <c r="CO50" s="422">
        <f t="shared" si="150"/>
        <v>11687240.993664362</v>
      </c>
      <c r="CP50" s="422">
        <f t="shared" si="151"/>
        <v>11855849.787338149</v>
      </c>
      <c r="CQ50" s="422">
        <f t="shared" si="152"/>
        <v>0</v>
      </c>
      <c r="CR50" s="424">
        <f t="shared" si="158"/>
        <v>35261556.552122667</v>
      </c>
      <c r="CS50" s="422">
        <f t="shared" si="153"/>
        <v>14305156.312138632</v>
      </c>
      <c r="CT50" s="422">
        <f t="shared" si="154"/>
        <v>14242415.492281612</v>
      </c>
      <c r="CU50" s="422">
        <f t="shared" si="155"/>
        <v>14358589.989899432</v>
      </c>
      <c r="CV50" s="422">
        <f t="shared" si="156"/>
        <v>0</v>
      </c>
      <c r="CW50" s="424">
        <f t="shared" si="159"/>
        <v>42906161.794319674</v>
      </c>
    </row>
    <row r="51" spans="1:101" ht="15.75" customHeight="1" x14ac:dyDescent="0.2">
      <c r="A51" s="85" t="s">
        <v>1261</v>
      </c>
      <c r="B51" s="225">
        <v>28</v>
      </c>
      <c r="C51" s="227">
        <v>141409.59795453615</v>
      </c>
      <c r="D51" s="227">
        <v>130759.86836622661</v>
      </c>
      <c r="E51" s="227">
        <v>136816.94455840587</v>
      </c>
      <c r="F51" s="227">
        <v>0</v>
      </c>
      <c r="G51" s="420">
        <f t="shared" si="124"/>
        <v>408986.41087916866</v>
      </c>
      <c r="H51" s="425">
        <v>183.91998186975053</v>
      </c>
      <c r="I51" s="227">
        <v>0</v>
      </c>
      <c r="J51" s="227">
        <v>0</v>
      </c>
      <c r="K51" s="227">
        <v>0</v>
      </c>
      <c r="L51" s="422">
        <f t="shared" si="125"/>
        <v>183.91998186975053</v>
      </c>
      <c r="M51" s="423">
        <f t="shared" si="126"/>
        <v>409170.33086103841</v>
      </c>
      <c r="N51" s="225">
        <v>28</v>
      </c>
      <c r="O51" s="227">
        <v>38145.386500353918</v>
      </c>
      <c r="P51" s="227">
        <v>44410.863228546703</v>
      </c>
      <c r="Q51" s="227">
        <v>49425.052526494212</v>
      </c>
      <c r="R51" s="227">
        <v>0</v>
      </c>
      <c r="S51" s="420">
        <f t="shared" si="127"/>
        <v>131981.30225539481</v>
      </c>
      <c r="T51" s="425">
        <v>306.60906270413653</v>
      </c>
      <c r="U51" s="227">
        <v>0</v>
      </c>
      <c r="V51" s="227">
        <v>0</v>
      </c>
      <c r="W51" s="227">
        <v>0</v>
      </c>
      <c r="X51" s="422">
        <f t="shared" si="128"/>
        <v>306.60906270413653</v>
      </c>
      <c r="Y51" s="423">
        <f t="shared" si="129"/>
        <v>132287.91131809895</v>
      </c>
      <c r="Z51" s="225">
        <v>28</v>
      </c>
      <c r="AA51" s="227">
        <v>0</v>
      </c>
      <c r="AB51" s="227">
        <v>0</v>
      </c>
      <c r="AC51" s="227">
        <v>386.68348089341299</v>
      </c>
      <c r="AD51" s="227">
        <v>0</v>
      </c>
      <c r="AE51" s="420">
        <f t="shared" si="130"/>
        <v>386.68348089341299</v>
      </c>
      <c r="AF51" s="425">
        <v>0</v>
      </c>
      <c r="AG51" s="227">
        <v>0</v>
      </c>
      <c r="AH51" s="227">
        <v>0</v>
      </c>
      <c r="AI51" s="227">
        <v>0</v>
      </c>
      <c r="AJ51" s="422">
        <f t="shared" si="131"/>
        <v>0</v>
      </c>
      <c r="AK51" s="423">
        <f t="shared" si="132"/>
        <v>386.68348089341299</v>
      </c>
      <c r="AL51" s="225">
        <v>28</v>
      </c>
      <c r="AM51" s="227">
        <v>2336135.6725570634</v>
      </c>
      <c r="AN51" s="227">
        <v>2519434.8696800605</v>
      </c>
      <c r="AO51" s="227">
        <v>2854257.3479460599</v>
      </c>
      <c r="AP51" s="227">
        <v>0</v>
      </c>
      <c r="AQ51" s="420">
        <f t="shared" si="133"/>
        <v>7709827.8901831834</v>
      </c>
      <c r="AR51" s="425">
        <v>5895.8949108022507</v>
      </c>
      <c r="AS51" s="227">
        <v>866.88978520529236</v>
      </c>
      <c r="AT51" s="227">
        <v>0</v>
      </c>
      <c r="AU51" s="227">
        <v>0</v>
      </c>
      <c r="AV51" s="422">
        <f t="shared" si="134"/>
        <v>6762.7846960075431</v>
      </c>
      <c r="AW51" s="423">
        <f t="shared" si="135"/>
        <v>7716590.6748791905</v>
      </c>
      <c r="AX51" s="225">
        <v>28</v>
      </c>
      <c r="AY51" s="227">
        <v>37928.489165259401</v>
      </c>
      <c r="AZ51" s="227">
        <v>31063.955464374969</v>
      </c>
      <c r="BA51" s="227">
        <v>28600.898518574162</v>
      </c>
      <c r="BB51" s="227">
        <v>0</v>
      </c>
      <c r="BC51" s="420">
        <f t="shared" si="136"/>
        <v>97593.343148208529</v>
      </c>
      <c r="BD51" s="425">
        <v>306.27862912992998</v>
      </c>
      <c r="BE51" s="227">
        <v>0</v>
      </c>
      <c r="BF51" s="227">
        <v>0</v>
      </c>
      <c r="BG51" s="227">
        <v>0</v>
      </c>
      <c r="BH51" s="422">
        <f t="shared" si="137"/>
        <v>306.27862912992998</v>
      </c>
      <c r="BI51" s="423">
        <f t="shared" si="138"/>
        <v>97899.621777338456</v>
      </c>
      <c r="BJ51" s="225">
        <v>28</v>
      </c>
      <c r="BK51" s="227">
        <v>0</v>
      </c>
      <c r="BL51" s="227">
        <v>0</v>
      </c>
      <c r="BM51" s="227">
        <v>0</v>
      </c>
      <c r="BN51" s="227">
        <v>0</v>
      </c>
      <c r="BO51" s="420">
        <f t="shared" si="139"/>
        <v>0</v>
      </c>
      <c r="BP51" s="425">
        <v>0</v>
      </c>
      <c r="BQ51" s="227">
        <v>0</v>
      </c>
      <c r="BR51" s="227">
        <v>0</v>
      </c>
      <c r="BS51" s="227">
        <v>0</v>
      </c>
      <c r="BT51" s="422">
        <f t="shared" si="140"/>
        <v>0</v>
      </c>
      <c r="BU51" s="423">
        <f t="shared" si="141"/>
        <v>0</v>
      </c>
      <c r="BV51" s="225">
        <v>28</v>
      </c>
      <c r="BW51" s="227">
        <v>2220.6153033297333</v>
      </c>
      <c r="BX51" s="227">
        <v>0</v>
      </c>
      <c r="BY51" s="227">
        <v>0</v>
      </c>
      <c r="BZ51" s="227">
        <v>0</v>
      </c>
      <c r="CA51" s="420">
        <f t="shared" si="142"/>
        <v>2220.6153033297333</v>
      </c>
      <c r="CB51" s="425">
        <v>0</v>
      </c>
      <c r="CC51" s="227">
        <v>0</v>
      </c>
      <c r="CD51" s="227">
        <v>0</v>
      </c>
      <c r="CE51" s="227">
        <v>0</v>
      </c>
      <c r="CF51" s="422">
        <f t="shared" si="143"/>
        <v>0</v>
      </c>
      <c r="CG51" s="423">
        <f t="shared" si="144"/>
        <v>2220.6153033297333</v>
      </c>
      <c r="CH51" s="225">
        <v>28</v>
      </c>
      <c r="CI51" s="422">
        <f t="shared" si="145"/>
        <v>2555839.7614805428</v>
      </c>
      <c r="CJ51" s="422">
        <f t="shared" si="146"/>
        <v>2725669.5567392088</v>
      </c>
      <c r="CK51" s="422">
        <f t="shared" si="147"/>
        <v>3069486.9270304274</v>
      </c>
      <c r="CL51" s="422">
        <f t="shared" si="148"/>
        <v>0</v>
      </c>
      <c r="CM51" s="424">
        <f t="shared" si="157"/>
        <v>8350996.2452501785</v>
      </c>
      <c r="CN51" s="422">
        <f t="shared" si="149"/>
        <v>6692.702584506068</v>
      </c>
      <c r="CO51" s="422">
        <f t="shared" si="150"/>
        <v>866.88978520529236</v>
      </c>
      <c r="CP51" s="422">
        <f t="shared" si="151"/>
        <v>0</v>
      </c>
      <c r="CQ51" s="422">
        <f t="shared" si="152"/>
        <v>0</v>
      </c>
      <c r="CR51" s="424">
        <f t="shared" si="158"/>
        <v>7559.5923697113603</v>
      </c>
      <c r="CS51" s="422">
        <f t="shared" si="153"/>
        <v>2562532.4640650488</v>
      </c>
      <c r="CT51" s="422">
        <f t="shared" si="154"/>
        <v>2726536.4465244142</v>
      </c>
      <c r="CU51" s="422">
        <f t="shared" si="155"/>
        <v>3069486.9270304274</v>
      </c>
      <c r="CV51" s="422">
        <f t="shared" si="156"/>
        <v>0</v>
      </c>
      <c r="CW51" s="424">
        <f t="shared" si="159"/>
        <v>8358555.8376198905</v>
      </c>
    </row>
    <row r="52" spans="1:101" ht="15.75" customHeight="1" x14ac:dyDescent="0.2">
      <c r="A52" s="85" t="s">
        <v>369</v>
      </c>
      <c r="B52" s="225">
        <v>29</v>
      </c>
      <c r="C52" s="227">
        <v>83050.435128634577</v>
      </c>
      <c r="D52" s="227">
        <v>53097.480923803356</v>
      </c>
      <c r="E52" s="227">
        <v>28619.239706999451</v>
      </c>
      <c r="F52" s="227">
        <v>0</v>
      </c>
      <c r="G52" s="420">
        <f t="shared" si="124"/>
        <v>164767.15575943739</v>
      </c>
      <c r="H52" s="425">
        <v>0</v>
      </c>
      <c r="I52" s="227">
        <v>0</v>
      </c>
      <c r="J52" s="227">
        <v>0</v>
      </c>
      <c r="K52" s="227">
        <v>0</v>
      </c>
      <c r="L52" s="422">
        <f t="shared" si="125"/>
        <v>0</v>
      </c>
      <c r="M52" s="423">
        <f t="shared" si="126"/>
        <v>164767.15575943739</v>
      </c>
      <c r="N52" s="225">
        <v>29</v>
      </c>
      <c r="O52" s="227">
        <v>12024.129924855588</v>
      </c>
      <c r="P52" s="227">
        <v>11148.486509757304</v>
      </c>
      <c r="Q52" s="227">
        <v>18852.133922789497</v>
      </c>
      <c r="R52" s="227">
        <v>0</v>
      </c>
      <c r="S52" s="420">
        <f t="shared" si="127"/>
        <v>42024.750357402387</v>
      </c>
      <c r="T52" s="425">
        <v>0</v>
      </c>
      <c r="U52" s="227">
        <v>0</v>
      </c>
      <c r="V52" s="227">
        <v>0</v>
      </c>
      <c r="W52" s="227">
        <v>0</v>
      </c>
      <c r="X52" s="422">
        <f t="shared" si="128"/>
        <v>0</v>
      </c>
      <c r="Y52" s="423">
        <f t="shared" si="129"/>
        <v>42024.750357402387</v>
      </c>
      <c r="Z52" s="225">
        <v>29</v>
      </c>
      <c r="AA52" s="227">
        <v>0</v>
      </c>
      <c r="AB52" s="227">
        <v>3421.3070054148156</v>
      </c>
      <c r="AC52" s="227">
        <v>6044.0056348122107</v>
      </c>
      <c r="AD52" s="227">
        <v>0</v>
      </c>
      <c r="AE52" s="420">
        <f t="shared" si="130"/>
        <v>9465.3126402270263</v>
      </c>
      <c r="AF52" s="425">
        <v>0</v>
      </c>
      <c r="AG52" s="227">
        <v>0</v>
      </c>
      <c r="AH52" s="227">
        <v>0</v>
      </c>
      <c r="AI52" s="227">
        <v>0</v>
      </c>
      <c r="AJ52" s="422">
        <f t="shared" si="131"/>
        <v>0</v>
      </c>
      <c r="AK52" s="423">
        <f t="shared" si="132"/>
        <v>9465.3126402270263</v>
      </c>
      <c r="AL52" s="225">
        <v>29</v>
      </c>
      <c r="AM52" s="227">
        <v>1069046.2423162216</v>
      </c>
      <c r="AN52" s="227">
        <v>1117805.3562104846</v>
      </c>
      <c r="AO52" s="227">
        <v>1139789.7927892627</v>
      </c>
      <c r="AP52" s="227">
        <v>0</v>
      </c>
      <c r="AQ52" s="420">
        <f t="shared" si="133"/>
        <v>3326641.3913159687</v>
      </c>
      <c r="AR52" s="425">
        <v>0</v>
      </c>
      <c r="AS52" s="227">
        <v>0</v>
      </c>
      <c r="AT52" s="227">
        <v>0</v>
      </c>
      <c r="AU52" s="227">
        <v>0</v>
      </c>
      <c r="AV52" s="422">
        <f t="shared" si="134"/>
        <v>0</v>
      </c>
      <c r="AW52" s="423">
        <f t="shared" si="135"/>
        <v>3326641.3913159687</v>
      </c>
      <c r="AX52" s="225">
        <v>29</v>
      </c>
      <c r="AY52" s="227">
        <v>73132.617686908692</v>
      </c>
      <c r="AZ52" s="227">
        <v>108308.54368427301</v>
      </c>
      <c r="BA52" s="227">
        <v>103105.85043058926</v>
      </c>
      <c r="BB52" s="227">
        <v>0</v>
      </c>
      <c r="BC52" s="420">
        <f t="shared" si="136"/>
        <v>284547.011801771</v>
      </c>
      <c r="BD52" s="425">
        <v>0</v>
      </c>
      <c r="BE52" s="227">
        <v>0</v>
      </c>
      <c r="BF52" s="227">
        <v>0</v>
      </c>
      <c r="BG52" s="227">
        <v>0</v>
      </c>
      <c r="BH52" s="422">
        <f t="shared" si="137"/>
        <v>0</v>
      </c>
      <c r="BI52" s="423">
        <f t="shared" si="138"/>
        <v>284547.011801771</v>
      </c>
      <c r="BJ52" s="225">
        <v>29</v>
      </c>
      <c r="BK52" s="227">
        <v>0</v>
      </c>
      <c r="BL52" s="227">
        <v>0</v>
      </c>
      <c r="BM52" s="227">
        <v>0</v>
      </c>
      <c r="BN52" s="227">
        <v>0</v>
      </c>
      <c r="BO52" s="420">
        <f t="shared" si="139"/>
        <v>0</v>
      </c>
      <c r="BP52" s="425">
        <v>0</v>
      </c>
      <c r="BQ52" s="227">
        <v>0</v>
      </c>
      <c r="BR52" s="227">
        <v>0</v>
      </c>
      <c r="BS52" s="227">
        <v>0</v>
      </c>
      <c r="BT52" s="422">
        <f t="shared" si="140"/>
        <v>0</v>
      </c>
      <c r="BU52" s="423">
        <f t="shared" si="141"/>
        <v>0</v>
      </c>
      <c r="BV52" s="225">
        <v>29</v>
      </c>
      <c r="BW52" s="227">
        <v>0</v>
      </c>
      <c r="BX52" s="227">
        <v>0</v>
      </c>
      <c r="BY52" s="227">
        <v>0</v>
      </c>
      <c r="BZ52" s="227">
        <v>0</v>
      </c>
      <c r="CA52" s="420">
        <f t="shared" si="142"/>
        <v>0</v>
      </c>
      <c r="CB52" s="425">
        <v>0</v>
      </c>
      <c r="CC52" s="227">
        <v>0</v>
      </c>
      <c r="CD52" s="227">
        <v>0</v>
      </c>
      <c r="CE52" s="227">
        <v>0</v>
      </c>
      <c r="CF52" s="422">
        <f t="shared" si="143"/>
        <v>0</v>
      </c>
      <c r="CG52" s="423">
        <f t="shared" si="144"/>
        <v>0</v>
      </c>
      <c r="CH52" s="225">
        <v>29</v>
      </c>
      <c r="CI52" s="422">
        <f t="shared" si="145"/>
        <v>1237253.4250566205</v>
      </c>
      <c r="CJ52" s="422">
        <f t="shared" si="146"/>
        <v>1293781.174333733</v>
      </c>
      <c r="CK52" s="422">
        <f t="shared" si="147"/>
        <v>1296411.0224844529</v>
      </c>
      <c r="CL52" s="422">
        <f t="shared" si="148"/>
        <v>0</v>
      </c>
      <c r="CM52" s="424">
        <f t="shared" si="157"/>
        <v>3827445.6218748065</v>
      </c>
      <c r="CN52" s="422">
        <f t="shared" si="149"/>
        <v>0</v>
      </c>
      <c r="CO52" s="422">
        <f t="shared" si="150"/>
        <v>0</v>
      </c>
      <c r="CP52" s="422">
        <f t="shared" si="151"/>
        <v>0</v>
      </c>
      <c r="CQ52" s="422">
        <f t="shared" si="152"/>
        <v>0</v>
      </c>
      <c r="CR52" s="424">
        <f t="shared" si="158"/>
        <v>0</v>
      </c>
      <c r="CS52" s="422">
        <f t="shared" si="153"/>
        <v>1237253.4250566205</v>
      </c>
      <c r="CT52" s="422">
        <f t="shared" si="154"/>
        <v>1293781.174333733</v>
      </c>
      <c r="CU52" s="422">
        <f t="shared" si="155"/>
        <v>1296411.0224844529</v>
      </c>
      <c r="CV52" s="422">
        <f t="shared" si="156"/>
        <v>0</v>
      </c>
      <c r="CW52" s="424">
        <f t="shared" si="159"/>
        <v>3827445.6218748065</v>
      </c>
    </row>
    <row r="53" spans="1:101" ht="15.75" customHeight="1" x14ac:dyDescent="0.2">
      <c r="A53" s="85" t="s">
        <v>387</v>
      </c>
      <c r="B53" s="225">
        <v>30</v>
      </c>
      <c r="C53" s="227">
        <v>52050.79754897127</v>
      </c>
      <c r="D53" s="227">
        <v>49816.659186655001</v>
      </c>
      <c r="E53" s="227">
        <v>27054.934704116888</v>
      </c>
      <c r="F53" s="227">
        <v>0</v>
      </c>
      <c r="G53" s="420">
        <f t="shared" si="124"/>
        <v>128922.39143974317</v>
      </c>
      <c r="H53" s="425">
        <v>43.679785368881049</v>
      </c>
      <c r="I53" s="227">
        <v>14.232653885009126</v>
      </c>
      <c r="J53" s="227">
        <v>102.92950408105851</v>
      </c>
      <c r="K53" s="227">
        <v>0</v>
      </c>
      <c r="L53" s="422">
        <f t="shared" si="125"/>
        <v>160.8419433349487</v>
      </c>
      <c r="M53" s="423">
        <f t="shared" si="126"/>
        <v>129083.23338307811</v>
      </c>
      <c r="N53" s="225">
        <v>30</v>
      </c>
      <c r="O53" s="227">
        <v>78409.644793105879</v>
      </c>
      <c r="P53" s="227">
        <v>71454.337100311735</v>
      </c>
      <c r="Q53" s="227">
        <v>60346.029672148594</v>
      </c>
      <c r="R53" s="227">
        <v>0</v>
      </c>
      <c r="S53" s="420">
        <f t="shared" si="127"/>
        <v>210210.01156556618</v>
      </c>
      <c r="T53" s="425">
        <v>122.96046208268086</v>
      </c>
      <c r="U53" s="227">
        <v>3.4183463490200521</v>
      </c>
      <c r="V53" s="227">
        <v>247.01304953872636</v>
      </c>
      <c r="W53" s="227">
        <v>0</v>
      </c>
      <c r="X53" s="422">
        <f t="shared" si="128"/>
        <v>373.39185797042728</v>
      </c>
      <c r="Y53" s="423">
        <f t="shared" si="129"/>
        <v>210583.4034235366</v>
      </c>
      <c r="Z53" s="225">
        <v>30</v>
      </c>
      <c r="AA53" s="227">
        <v>32418.461299688861</v>
      </c>
      <c r="AB53" s="227">
        <v>29047.322405679013</v>
      </c>
      <c r="AC53" s="227">
        <v>29244.448941516857</v>
      </c>
      <c r="AD53" s="227">
        <v>0</v>
      </c>
      <c r="AE53" s="420">
        <f t="shared" si="130"/>
        <v>90710.232646884731</v>
      </c>
      <c r="AF53" s="425">
        <v>0</v>
      </c>
      <c r="AG53" s="227">
        <v>0</v>
      </c>
      <c r="AH53" s="227">
        <v>82.325676306725541</v>
      </c>
      <c r="AI53" s="227">
        <v>0</v>
      </c>
      <c r="AJ53" s="422">
        <f t="shared" si="131"/>
        <v>82.325676306725541</v>
      </c>
      <c r="AK53" s="423">
        <f t="shared" si="132"/>
        <v>90792.55832319145</v>
      </c>
      <c r="AL53" s="225">
        <v>30</v>
      </c>
      <c r="AM53" s="227">
        <v>374084.25407077465</v>
      </c>
      <c r="AN53" s="227">
        <v>402555.92189362977</v>
      </c>
      <c r="AO53" s="227">
        <v>391040.72467352252</v>
      </c>
      <c r="AP53" s="227">
        <v>0</v>
      </c>
      <c r="AQ53" s="420">
        <f t="shared" si="133"/>
        <v>1167680.900637927</v>
      </c>
      <c r="AR53" s="425">
        <v>455.992927778455</v>
      </c>
      <c r="AS53" s="227">
        <v>13.625330350746893</v>
      </c>
      <c r="AT53" s="227">
        <v>1265.8372060657975</v>
      </c>
      <c r="AU53" s="227">
        <v>0</v>
      </c>
      <c r="AV53" s="422">
        <f t="shared" si="134"/>
        <v>1735.4554641949994</v>
      </c>
      <c r="AW53" s="423">
        <f t="shared" si="135"/>
        <v>1169416.356102122</v>
      </c>
      <c r="AX53" s="225">
        <v>30</v>
      </c>
      <c r="AY53" s="227">
        <v>3591.6156012303572</v>
      </c>
      <c r="AZ53" s="227">
        <v>4055.2243884304921</v>
      </c>
      <c r="BA53" s="227">
        <v>4393.7476786922616</v>
      </c>
      <c r="BB53" s="227">
        <v>0</v>
      </c>
      <c r="BC53" s="420">
        <f t="shared" si="136"/>
        <v>12040.587668353111</v>
      </c>
      <c r="BD53" s="425">
        <v>0</v>
      </c>
      <c r="BE53" s="227">
        <v>0</v>
      </c>
      <c r="BF53" s="227">
        <v>9.0078465804091579</v>
      </c>
      <c r="BG53" s="227">
        <v>0</v>
      </c>
      <c r="BH53" s="422">
        <f t="shared" si="137"/>
        <v>9.0078465804091579</v>
      </c>
      <c r="BI53" s="423">
        <f t="shared" si="138"/>
        <v>12049.59551493352</v>
      </c>
      <c r="BJ53" s="225">
        <v>30</v>
      </c>
      <c r="BK53" s="227">
        <v>0</v>
      </c>
      <c r="BL53" s="227">
        <v>0</v>
      </c>
      <c r="BM53" s="227">
        <v>0</v>
      </c>
      <c r="BN53" s="227">
        <v>0</v>
      </c>
      <c r="BO53" s="420">
        <f t="shared" si="139"/>
        <v>0</v>
      </c>
      <c r="BP53" s="425">
        <v>0</v>
      </c>
      <c r="BQ53" s="227">
        <v>0</v>
      </c>
      <c r="BR53" s="227">
        <v>0</v>
      </c>
      <c r="BS53" s="227">
        <v>0</v>
      </c>
      <c r="BT53" s="422">
        <f t="shared" si="140"/>
        <v>0</v>
      </c>
      <c r="BU53" s="423">
        <f t="shared" si="141"/>
        <v>0</v>
      </c>
      <c r="BV53" s="225">
        <v>30</v>
      </c>
      <c r="BW53" s="227">
        <v>4735.2377563508071</v>
      </c>
      <c r="BX53" s="227">
        <v>5897.5510791594616</v>
      </c>
      <c r="BY53" s="227">
        <v>4584.0766080705216</v>
      </c>
      <c r="BZ53" s="227">
        <v>0</v>
      </c>
      <c r="CA53" s="420">
        <f t="shared" si="142"/>
        <v>15216.865443580791</v>
      </c>
      <c r="CB53" s="425">
        <v>0</v>
      </c>
      <c r="CC53" s="227">
        <v>0</v>
      </c>
      <c r="CD53" s="227">
        <v>27.78997948073512</v>
      </c>
      <c r="CE53" s="227">
        <v>0</v>
      </c>
      <c r="CF53" s="422">
        <f t="shared" si="143"/>
        <v>27.78997948073512</v>
      </c>
      <c r="CG53" s="423">
        <f t="shared" si="144"/>
        <v>15244.655423061526</v>
      </c>
      <c r="CH53" s="225">
        <v>30</v>
      </c>
      <c r="CI53" s="422">
        <f t="shared" si="145"/>
        <v>545290.01107012178</v>
      </c>
      <c r="CJ53" s="422">
        <f t="shared" si="146"/>
        <v>562827.01605386543</v>
      </c>
      <c r="CK53" s="422">
        <f t="shared" si="147"/>
        <v>516663.96227806766</v>
      </c>
      <c r="CL53" s="422">
        <f t="shared" si="148"/>
        <v>0</v>
      </c>
      <c r="CM53" s="424">
        <f t="shared" si="157"/>
        <v>1624780.9894020548</v>
      </c>
      <c r="CN53" s="422">
        <f t="shared" si="149"/>
        <v>622.63317523001695</v>
      </c>
      <c r="CO53" s="422">
        <f t="shared" si="150"/>
        <v>31.276330584776073</v>
      </c>
      <c r="CP53" s="422">
        <f t="shared" si="151"/>
        <v>1734.9032620534524</v>
      </c>
      <c r="CQ53" s="422">
        <f t="shared" si="152"/>
        <v>0</v>
      </c>
      <c r="CR53" s="424">
        <f t="shared" si="158"/>
        <v>2388.8127678682454</v>
      </c>
      <c r="CS53" s="422">
        <f t="shared" si="153"/>
        <v>545912.64424535178</v>
      </c>
      <c r="CT53" s="422">
        <f t="shared" si="154"/>
        <v>562858.29238445021</v>
      </c>
      <c r="CU53" s="422">
        <f t="shared" si="155"/>
        <v>518398.8655401211</v>
      </c>
      <c r="CV53" s="422">
        <f t="shared" si="156"/>
        <v>0</v>
      </c>
      <c r="CW53" s="424">
        <f t="shared" si="159"/>
        <v>1627169.8021699232</v>
      </c>
    </row>
    <row r="54" spans="1:101" ht="15.75" customHeight="1" x14ac:dyDescent="0.2">
      <c r="A54" s="85" t="s">
        <v>1480</v>
      </c>
      <c r="B54" s="225">
        <v>31</v>
      </c>
      <c r="C54" s="227">
        <v>374975.34560699016</v>
      </c>
      <c r="D54" s="227">
        <v>329261.72168075433</v>
      </c>
      <c r="E54" s="227">
        <v>288238.34783181915</v>
      </c>
      <c r="F54" s="227">
        <v>0</v>
      </c>
      <c r="G54" s="420">
        <f t="shared" si="124"/>
        <v>992475.4151195637</v>
      </c>
      <c r="H54" s="425">
        <v>6034.3822380642769</v>
      </c>
      <c r="I54" s="227">
        <v>4694.5895634327517</v>
      </c>
      <c r="J54" s="227">
        <v>5275.5436038566022</v>
      </c>
      <c r="K54" s="227">
        <v>0</v>
      </c>
      <c r="L54" s="422">
        <f t="shared" si="125"/>
        <v>16004.51540535363</v>
      </c>
      <c r="M54" s="423">
        <f t="shared" si="126"/>
        <v>1008479.9305249173</v>
      </c>
      <c r="N54" s="225">
        <v>31</v>
      </c>
      <c r="O54" s="227">
        <v>835404.510222413</v>
      </c>
      <c r="P54" s="227">
        <v>755835.41878593829</v>
      </c>
      <c r="Q54" s="227">
        <v>664683.0131708656</v>
      </c>
      <c r="R54" s="227">
        <v>0</v>
      </c>
      <c r="S54" s="420">
        <f t="shared" si="127"/>
        <v>2255922.942179217</v>
      </c>
      <c r="T54" s="425">
        <v>7615.1204133175415</v>
      </c>
      <c r="U54" s="227">
        <v>8312.4904199723715</v>
      </c>
      <c r="V54" s="227">
        <v>8806.3766675444858</v>
      </c>
      <c r="W54" s="227">
        <v>0</v>
      </c>
      <c r="X54" s="422">
        <f t="shared" si="128"/>
        <v>24733.987500834399</v>
      </c>
      <c r="Y54" s="423">
        <f t="shared" si="129"/>
        <v>2280656.9296800513</v>
      </c>
      <c r="Z54" s="225">
        <v>31</v>
      </c>
      <c r="AA54" s="227">
        <v>104796.46454403774</v>
      </c>
      <c r="AB54" s="227">
        <v>105075.31718377479</v>
      </c>
      <c r="AC54" s="227">
        <v>102742.33559835957</v>
      </c>
      <c r="AD54" s="227">
        <v>0</v>
      </c>
      <c r="AE54" s="420">
        <f t="shared" si="130"/>
        <v>312614.11732617213</v>
      </c>
      <c r="AF54" s="425">
        <v>666.72284961654952</v>
      </c>
      <c r="AG54" s="227">
        <v>1926.9194603899341</v>
      </c>
      <c r="AH54" s="227">
        <v>988.87918086712148</v>
      </c>
      <c r="AI54" s="227">
        <v>0</v>
      </c>
      <c r="AJ54" s="422">
        <f t="shared" si="131"/>
        <v>3582.5214908736052</v>
      </c>
      <c r="AK54" s="423">
        <f t="shared" si="132"/>
        <v>316196.63881704572</v>
      </c>
      <c r="AL54" s="225">
        <v>31</v>
      </c>
      <c r="AM54" s="227">
        <v>6404812.7739567608</v>
      </c>
      <c r="AN54" s="227">
        <v>6970450.1267511398</v>
      </c>
      <c r="AO54" s="227">
        <v>6442241.9774410445</v>
      </c>
      <c r="AP54" s="227">
        <v>0</v>
      </c>
      <c r="AQ54" s="420">
        <f t="shared" si="133"/>
        <v>19817504.878148943</v>
      </c>
      <c r="AR54" s="425">
        <v>53987.920390344087</v>
      </c>
      <c r="AS54" s="227">
        <v>54347.183540445556</v>
      </c>
      <c r="AT54" s="227">
        <v>59425.34303886698</v>
      </c>
      <c r="AU54" s="227">
        <v>0</v>
      </c>
      <c r="AV54" s="422">
        <f t="shared" si="134"/>
        <v>167760.44696965662</v>
      </c>
      <c r="AW54" s="423">
        <f t="shared" si="135"/>
        <v>19985265.325118601</v>
      </c>
      <c r="AX54" s="225">
        <v>31</v>
      </c>
      <c r="AY54" s="227">
        <v>114049.89970472176</v>
      </c>
      <c r="AZ54" s="227">
        <v>84881.181876243747</v>
      </c>
      <c r="BA54" s="227">
        <v>83806.787376900582</v>
      </c>
      <c r="BB54" s="227">
        <v>0</v>
      </c>
      <c r="BC54" s="420">
        <f t="shared" si="136"/>
        <v>282737.8689578661</v>
      </c>
      <c r="BD54" s="425">
        <v>2513.7852570121904</v>
      </c>
      <c r="BE54" s="227">
        <v>1543.1122815970577</v>
      </c>
      <c r="BF54" s="227">
        <v>964.45126091872885</v>
      </c>
      <c r="BG54" s="227">
        <v>0</v>
      </c>
      <c r="BH54" s="422">
        <f t="shared" si="137"/>
        <v>5021.3487995279766</v>
      </c>
      <c r="BI54" s="423">
        <f t="shared" si="138"/>
        <v>287759.21775739407</v>
      </c>
      <c r="BJ54" s="225">
        <v>31</v>
      </c>
      <c r="BK54" s="227">
        <v>0</v>
      </c>
      <c r="BL54" s="227">
        <v>0</v>
      </c>
      <c r="BM54" s="227">
        <v>0</v>
      </c>
      <c r="BN54" s="227">
        <v>0</v>
      </c>
      <c r="BO54" s="420">
        <f t="shared" si="139"/>
        <v>0</v>
      </c>
      <c r="BP54" s="425">
        <v>0</v>
      </c>
      <c r="BQ54" s="227">
        <v>0</v>
      </c>
      <c r="BR54" s="227">
        <v>0</v>
      </c>
      <c r="BS54" s="227">
        <v>0</v>
      </c>
      <c r="BT54" s="422">
        <f t="shared" si="140"/>
        <v>0</v>
      </c>
      <c r="BU54" s="423">
        <f t="shared" si="141"/>
        <v>0</v>
      </c>
      <c r="BV54" s="225">
        <v>31</v>
      </c>
      <c r="BW54" s="227">
        <v>85905.536341603511</v>
      </c>
      <c r="BX54" s="227">
        <v>97903.82041301766</v>
      </c>
      <c r="BY54" s="227">
        <v>110071.77838885869</v>
      </c>
      <c r="BZ54" s="227">
        <v>0</v>
      </c>
      <c r="CA54" s="420">
        <f t="shared" si="142"/>
        <v>293881.13514347986</v>
      </c>
      <c r="CB54" s="425">
        <v>2.4616785870796605</v>
      </c>
      <c r="CC54" s="227">
        <v>10.068226340051099</v>
      </c>
      <c r="CD54" s="227">
        <v>26.702274810593693</v>
      </c>
      <c r="CE54" s="227">
        <v>0</v>
      </c>
      <c r="CF54" s="422">
        <f t="shared" si="143"/>
        <v>39.232179737724451</v>
      </c>
      <c r="CG54" s="423">
        <f t="shared" si="144"/>
        <v>293920.36732321756</v>
      </c>
      <c r="CH54" s="225">
        <v>31</v>
      </c>
      <c r="CI54" s="422">
        <f t="shared" si="145"/>
        <v>7919944.5303765275</v>
      </c>
      <c r="CJ54" s="422">
        <f t="shared" si="146"/>
        <v>8343407.5866908692</v>
      </c>
      <c r="CK54" s="422">
        <f t="shared" si="147"/>
        <v>7691784.2398078479</v>
      </c>
      <c r="CL54" s="422">
        <f t="shared" si="148"/>
        <v>0</v>
      </c>
      <c r="CM54" s="424">
        <f t="shared" si="157"/>
        <v>23955136.356875245</v>
      </c>
      <c r="CN54" s="422">
        <f t="shared" si="149"/>
        <v>70820.392826941723</v>
      </c>
      <c r="CO54" s="422">
        <f t="shared" si="150"/>
        <v>70834.363492177727</v>
      </c>
      <c r="CP54" s="422">
        <f t="shared" si="151"/>
        <v>75487.296026864511</v>
      </c>
      <c r="CQ54" s="422">
        <f t="shared" si="152"/>
        <v>0</v>
      </c>
      <c r="CR54" s="424">
        <f t="shared" si="158"/>
        <v>217142.05234598398</v>
      </c>
      <c r="CS54" s="422">
        <f t="shared" si="153"/>
        <v>7990764.9232034693</v>
      </c>
      <c r="CT54" s="422">
        <f t="shared" si="154"/>
        <v>8414241.950183047</v>
      </c>
      <c r="CU54" s="422">
        <f t="shared" si="155"/>
        <v>7767271.535834712</v>
      </c>
      <c r="CV54" s="422">
        <f t="shared" si="156"/>
        <v>0</v>
      </c>
      <c r="CW54" s="424">
        <f t="shared" si="159"/>
        <v>24172278.409221228</v>
      </c>
    </row>
    <row r="55" spans="1:101" ht="15.75" customHeight="1" x14ac:dyDescent="0.2">
      <c r="A55" s="85" t="s">
        <v>257</v>
      </c>
      <c r="B55" s="225">
        <v>32</v>
      </c>
      <c r="C55" s="227">
        <v>453385.11398490908</v>
      </c>
      <c r="D55" s="227">
        <v>391298.34307135182</v>
      </c>
      <c r="E55" s="227">
        <v>288804.17924237251</v>
      </c>
      <c r="F55" s="227">
        <v>0</v>
      </c>
      <c r="G55" s="420">
        <f t="shared" si="124"/>
        <v>1133487.6362986334</v>
      </c>
      <c r="H55" s="425">
        <v>175783.17475249167</v>
      </c>
      <c r="I55" s="227">
        <v>148182.266655115</v>
      </c>
      <c r="J55" s="227">
        <v>110281.17880001818</v>
      </c>
      <c r="K55" s="227">
        <v>0</v>
      </c>
      <c r="L55" s="422">
        <f t="shared" si="125"/>
        <v>434246.62020762486</v>
      </c>
      <c r="M55" s="423">
        <f t="shared" si="126"/>
        <v>1567734.2565062582</v>
      </c>
      <c r="N55" s="225">
        <v>32</v>
      </c>
      <c r="O55" s="227">
        <v>412996.55098826007</v>
      </c>
      <c r="P55" s="227">
        <v>387255.20464537124</v>
      </c>
      <c r="Q55" s="227">
        <v>388896.92365354171</v>
      </c>
      <c r="R55" s="227">
        <v>0</v>
      </c>
      <c r="S55" s="420">
        <f t="shared" si="127"/>
        <v>1189148.6792871729</v>
      </c>
      <c r="T55" s="425">
        <v>153121.12831103135</v>
      </c>
      <c r="U55" s="227">
        <v>140728.54572695715</v>
      </c>
      <c r="V55" s="227">
        <v>187402.10087085594</v>
      </c>
      <c r="W55" s="227">
        <v>0</v>
      </c>
      <c r="X55" s="422">
        <f t="shared" si="128"/>
        <v>481251.7749088445</v>
      </c>
      <c r="Y55" s="423">
        <f t="shared" si="129"/>
        <v>1670400.4541960172</v>
      </c>
      <c r="Z55" s="225">
        <v>32</v>
      </c>
      <c r="AA55" s="227">
        <v>123402.91346204995</v>
      </c>
      <c r="AB55" s="227">
        <v>118759.65824022374</v>
      </c>
      <c r="AC55" s="227">
        <v>127083.87464130815</v>
      </c>
      <c r="AD55" s="227">
        <v>0</v>
      </c>
      <c r="AE55" s="420">
        <f t="shared" si="130"/>
        <v>369246.44634358183</v>
      </c>
      <c r="AF55" s="425">
        <v>56996.298592235013</v>
      </c>
      <c r="AG55" s="227">
        <v>82953.420192524762</v>
      </c>
      <c r="AH55" s="227">
        <v>74359.742009086607</v>
      </c>
      <c r="AI55" s="227">
        <v>0</v>
      </c>
      <c r="AJ55" s="422">
        <f t="shared" si="131"/>
        <v>214309.4607938464</v>
      </c>
      <c r="AK55" s="423">
        <f t="shared" si="132"/>
        <v>583555.90713742818</v>
      </c>
      <c r="AL55" s="225">
        <v>32</v>
      </c>
      <c r="AM55" s="227">
        <v>4425595.8304337086</v>
      </c>
      <c r="AN55" s="227">
        <v>4705671.3463090928</v>
      </c>
      <c r="AO55" s="227">
        <v>4673198.3114799382</v>
      </c>
      <c r="AP55" s="227">
        <v>0</v>
      </c>
      <c r="AQ55" s="420">
        <f t="shared" si="133"/>
        <v>13804465.488222741</v>
      </c>
      <c r="AR55" s="425">
        <v>1239947.1139552328</v>
      </c>
      <c r="AS55" s="227">
        <v>1183590.0637996339</v>
      </c>
      <c r="AT55" s="227">
        <v>1563017.76419835</v>
      </c>
      <c r="AU55" s="227">
        <v>0</v>
      </c>
      <c r="AV55" s="422">
        <f t="shared" si="134"/>
        <v>3986554.9419532167</v>
      </c>
      <c r="AW55" s="423">
        <f t="shared" si="135"/>
        <v>17791020.430175956</v>
      </c>
      <c r="AX55" s="225">
        <v>32</v>
      </c>
      <c r="AY55" s="227">
        <v>137738.51197025989</v>
      </c>
      <c r="AZ55" s="227">
        <v>189712.20106766166</v>
      </c>
      <c r="BA55" s="227">
        <v>222464.46351911238</v>
      </c>
      <c r="BB55" s="227">
        <v>0</v>
      </c>
      <c r="BC55" s="420">
        <f t="shared" si="136"/>
        <v>549915.17655703402</v>
      </c>
      <c r="BD55" s="425">
        <v>51430.198862100762</v>
      </c>
      <c r="BE55" s="227">
        <v>50741.691545100584</v>
      </c>
      <c r="BF55" s="227">
        <v>47237.380490327116</v>
      </c>
      <c r="BG55" s="227">
        <v>0</v>
      </c>
      <c r="BH55" s="422">
        <f t="shared" si="137"/>
        <v>149409.27089752845</v>
      </c>
      <c r="BI55" s="423">
        <f t="shared" si="138"/>
        <v>699324.44745456241</v>
      </c>
      <c r="BJ55" s="225">
        <v>32</v>
      </c>
      <c r="BK55" s="227">
        <v>0</v>
      </c>
      <c r="BL55" s="227">
        <v>0</v>
      </c>
      <c r="BM55" s="227">
        <v>0</v>
      </c>
      <c r="BN55" s="227">
        <v>0</v>
      </c>
      <c r="BO55" s="420">
        <f t="shared" si="139"/>
        <v>0</v>
      </c>
      <c r="BP55" s="425">
        <v>0</v>
      </c>
      <c r="BQ55" s="227">
        <v>0</v>
      </c>
      <c r="BR55" s="227">
        <v>0</v>
      </c>
      <c r="BS55" s="227">
        <v>0</v>
      </c>
      <c r="BT55" s="422">
        <f t="shared" si="140"/>
        <v>0</v>
      </c>
      <c r="BU55" s="423">
        <f t="shared" si="141"/>
        <v>0</v>
      </c>
      <c r="BV55" s="225">
        <v>32</v>
      </c>
      <c r="BW55" s="227">
        <v>78553.963226031701</v>
      </c>
      <c r="BX55" s="227">
        <v>67968.498506799762</v>
      </c>
      <c r="BY55" s="227">
        <v>98503.128495041688</v>
      </c>
      <c r="BZ55" s="227">
        <v>0</v>
      </c>
      <c r="CA55" s="420">
        <f t="shared" si="142"/>
        <v>245025.59022787315</v>
      </c>
      <c r="CB55" s="425">
        <v>57227.904018307447</v>
      </c>
      <c r="CC55" s="227">
        <v>76687.393552532361</v>
      </c>
      <c r="CD55" s="227">
        <v>75337.816205369381</v>
      </c>
      <c r="CE55" s="227">
        <v>0</v>
      </c>
      <c r="CF55" s="422">
        <f t="shared" si="143"/>
        <v>209253.11377620918</v>
      </c>
      <c r="CG55" s="423">
        <f t="shared" si="144"/>
        <v>454278.70400408236</v>
      </c>
      <c r="CH55" s="225">
        <v>32</v>
      </c>
      <c r="CI55" s="422">
        <f t="shared" si="145"/>
        <v>5631672.8840652192</v>
      </c>
      <c r="CJ55" s="422">
        <f t="shared" si="146"/>
        <v>5860665.2518405011</v>
      </c>
      <c r="CK55" s="422">
        <f t="shared" si="147"/>
        <v>5798950.8810313139</v>
      </c>
      <c r="CL55" s="422">
        <f t="shared" si="148"/>
        <v>0</v>
      </c>
      <c r="CM55" s="424">
        <f t="shared" si="157"/>
        <v>17291289.016937032</v>
      </c>
      <c r="CN55" s="422">
        <f t="shared" si="149"/>
        <v>1734505.8184913988</v>
      </c>
      <c r="CO55" s="422">
        <f t="shared" si="150"/>
        <v>1682883.3814718637</v>
      </c>
      <c r="CP55" s="422">
        <f t="shared" si="151"/>
        <v>2057635.982574007</v>
      </c>
      <c r="CQ55" s="422">
        <f t="shared" si="152"/>
        <v>0</v>
      </c>
      <c r="CR55" s="424">
        <f t="shared" si="158"/>
        <v>5475025.1825372688</v>
      </c>
      <c r="CS55" s="422">
        <f t="shared" si="153"/>
        <v>7366178.7025566176</v>
      </c>
      <c r="CT55" s="422">
        <f t="shared" si="154"/>
        <v>7543548.633312365</v>
      </c>
      <c r="CU55" s="422">
        <f t="shared" si="155"/>
        <v>7856586.8636053205</v>
      </c>
      <c r="CV55" s="422">
        <f t="shared" si="156"/>
        <v>0</v>
      </c>
      <c r="CW55" s="424">
        <f t="shared" si="159"/>
        <v>22766314.199474305</v>
      </c>
    </row>
    <row r="56" spans="1:101" ht="15.75" customHeight="1" x14ac:dyDescent="0.2">
      <c r="A56" s="85" t="s">
        <v>223</v>
      </c>
      <c r="B56" s="225">
        <v>33</v>
      </c>
      <c r="C56" s="227">
        <v>79902.728878319598</v>
      </c>
      <c r="D56" s="227">
        <v>43786.451798708702</v>
      </c>
      <c r="E56" s="227">
        <v>43249.324010170458</v>
      </c>
      <c r="F56" s="227">
        <v>0</v>
      </c>
      <c r="G56" s="420">
        <f t="shared" si="124"/>
        <v>166938.50468719876</v>
      </c>
      <c r="H56" s="425">
        <v>214938.93323124139</v>
      </c>
      <c r="I56" s="227">
        <v>185721.66833808913</v>
      </c>
      <c r="J56" s="227">
        <v>131679.87553455035</v>
      </c>
      <c r="K56" s="227">
        <v>0</v>
      </c>
      <c r="L56" s="422">
        <f t="shared" si="125"/>
        <v>532340.47710388084</v>
      </c>
      <c r="M56" s="423">
        <f t="shared" si="126"/>
        <v>699278.98179107963</v>
      </c>
      <c r="N56" s="225">
        <v>33</v>
      </c>
      <c r="O56" s="227">
        <v>50805.176300885374</v>
      </c>
      <c r="P56" s="227">
        <v>39592.861569681161</v>
      </c>
      <c r="Q56" s="227">
        <v>39180.520255353549</v>
      </c>
      <c r="R56" s="227">
        <v>0</v>
      </c>
      <c r="S56" s="420">
        <f t="shared" si="127"/>
        <v>129578.55812592008</v>
      </c>
      <c r="T56" s="425">
        <v>95262.85191982094</v>
      </c>
      <c r="U56" s="227">
        <v>116546.90353840961</v>
      </c>
      <c r="V56" s="227">
        <v>108056.72789493446</v>
      </c>
      <c r="W56" s="227">
        <v>0</v>
      </c>
      <c r="X56" s="422">
        <f t="shared" si="128"/>
        <v>319866.48335316504</v>
      </c>
      <c r="Y56" s="423">
        <f t="shared" si="129"/>
        <v>449445.04147908511</v>
      </c>
      <c r="Z56" s="225">
        <v>33</v>
      </c>
      <c r="AA56" s="227">
        <v>7931.3139419236959</v>
      </c>
      <c r="AB56" s="227">
        <v>2901.5113958431907</v>
      </c>
      <c r="AC56" s="227">
        <v>3466.3309055775399</v>
      </c>
      <c r="AD56" s="227">
        <v>0</v>
      </c>
      <c r="AE56" s="420">
        <f t="shared" si="130"/>
        <v>14299.156243344427</v>
      </c>
      <c r="AF56" s="425">
        <v>15773.414795141083</v>
      </c>
      <c r="AG56" s="227">
        <v>6851.2939272813037</v>
      </c>
      <c r="AH56" s="227">
        <v>11076.30173580088</v>
      </c>
      <c r="AI56" s="227">
        <v>0</v>
      </c>
      <c r="AJ56" s="422">
        <f t="shared" si="131"/>
        <v>33701.010458223267</v>
      </c>
      <c r="AK56" s="423">
        <f t="shared" si="132"/>
        <v>48000.166701567694</v>
      </c>
      <c r="AL56" s="225">
        <v>33</v>
      </c>
      <c r="AM56" s="227">
        <v>693526.95139546564</v>
      </c>
      <c r="AN56" s="227">
        <v>616730.41100497928</v>
      </c>
      <c r="AO56" s="227">
        <v>642814.83312311477</v>
      </c>
      <c r="AP56" s="227">
        <v>0</v>
      </c>
      <c r="AQ56" s="420">
        <f t="shared" si="133"/>
        <v>1953072.1955235596</v>
      </c>
      <c r="AR56" s="425">
        <v>1437012.8649926095</v>
      </c>
      <c r="AS56" s="227">
        <v>1653281.155505436</v>
      </c>
      <c r="AT56" s="227">
        <v>1443638.3750882114</v>
      </c>
      <c r="AU56" s="227">
        <v>0</v>
      </c>
      <c r="AV56" s="422">
        <f t="shared" si="134"/>
        <v>4533932.3955862569</v>
      </c>
      <c r="AW56" s="423">
        <f t="shared" si="135"/>
        <v>6487004.591109816</v>
      </c>
      <c r="AX56" s="225">
        <v>33</v>
      </c>
      <c r="AY56" s="227">
        <v>142703.01170578215</v>
      </c>
      <c r="AZ56" s="227">
        <v>123936.10853325085</v>
      </c>
      <c r="BA56" s="227">
        <v>152698.48971552303</v>
      </c>
      <c r="BB56" s="227">
        <v>0</v>
      </c>
      <c r="BC56" s="420">
        <f t="shared" si="136"/>
        <v>419337.60995455604</v>
      </c>
      <c r="BD56" s="425">
        <v>339803.18874134606</v>
      </c>
      <c r="BE56" s="227">
        <v>339948.10759979661</v>
      </c>
      <c r="BF56" s="227">
        <v>466542.92904932541</v>
      </c>
      <c r="BG56" s="227">
        <v>0</v>
      </c>
      <c r="BH56" s="422">
        <f t="shared" si="137"/>
        <v>1146294.225390468</v>
      </c>
      <c r="BI56" s="423">
        <f t="shared" si="138"/>
        <v>1565631.835345024</v>
      </c>
      <c r="BJ56" s="225">
        <v>33</v>
      </c>
      <c r="BK56" s="227">
        <v>0</v>
      </c>
      <c r="BL56" s="227">
        <v>0</v>
      </c>
      <c r="BM56" s="227">
        <v>0</v>
      </c>
      <c r="BN56" s="227">
        <v>0</v>
      </c>
      <c r="BO56" s="420">
        <f t="shared" si="139"/>
        <v>0</v>
      </c>
      <c r="BP56" s="425">
        <v>0</v>
      </c>
      <c r="BQ56" s="227">
        <v>0</v>
      </c>
      <c r="BR56" s="227">
        <v>0</v>
      </c>
      <c r="BS56" s="227">
        <v>0</v>
      </c>
      <c r="BT56" s="422">
        <f t="shared" si="140"/>
        <v>0</v>
      </c>
      <c r="BU56" s="423">
        <f t="shared" si="141"/>
        <v>0</v>
      </c>
      <c r="BV56" s="225">
        <v>33</v>
      </c>
      <c r="BW56" s="227">
        <v>11918.797746323962</v>
      </c>
      <c r="BX56" s="227">
        <v>7568.3327585848665</v>
      </c>
      <c r="BY56" s="227">
        <v>8394.6832262387543</v>
      </c>
      <c r="BZ56" s="227">
        <v>0</v>
      </c>
      <c r="CA56" s="420">
        <f t="shared" si="142"/>
        <v>27881.813731147584</v>
      </c>
      <c r="CB56" s="425">
        <v>25670.837250237037</v>
      </c>
      <c r="CC56" s="227">
        <v>50511.646608662602</v>
      </c>
      <c r="CD56" s="227">
        <v>75175.565659956017</v>
      </c>
      <c r="CE56" s="227">
        <v>0</v>
      </c>
      <c r="CF56" s="422">
        <f t="shared" si="143"/>
        <v>151358.04951885564</v>
      </c>
      <c r="CG56" s="423">
        <f t="shared" si="144"/>
        <v>179239.86325000323</v>
      </c>
      <c r="CH56" s="225">
        <v>33</v>
      </c>
      <c r="CI56" s="422">
        <f t="shared" si="145"/>
        <v>986787.97996870044</v>
      </c>
      <c r="CJ56" s="422">
        <f t="shared" si="146"/>
        <v>834515.6770610481</v>
      </c>
      <c r="CK56" s="422">
        <f t="shared" si="147"/>
        <v>889804.18123597815</v>
      </c>
      <c r="CL56" s="422">
        <f t="shared" si="148"/>
        <v>0</v>
      </c>
      <c r="CM56" s="424">
        <f t="shared" si="157"/>
        <v>2711107.8382657263</v>
      </c>
      <c r="CN56" s="422">
        <f t="shared" si="149"/>
        <v>2128462.0909303958</v>
      </c>
      <c r="CO56" s="422">
        <f t="shared" si="150"/>
        <v>2352860.7755176756</v>
      </c>
      <c r="CP56" s="422">
        <f t="shared" si="151"/>
        <v>2236169.7749627782</v>
      </c>
      <c r="CQ56" s="422">
        <f t="shared" si="152"/>
        <v>0</v>
      </c>
      <c r="CR56" s="424">
        <f t="shared" si="158"/>
        <v>6717492.6414108491</v>
      </c>
      <c r="CS56" s="422">
        <f t="shared" si="153"/>
        <v>3115250.0708990963</v>
      </c>
      <c r="CT56" s="422">
        <f t="shared" si="154"/>
        <v>3187376.4525787234</v>
      </c>
      <c r="CU56" s="422">
        <f t="shared" si="155"/>
        <v>3125973.9561987566</v>
      </c>
      <c r="CV56" s="422">
        <f t="shared" si="156"/>
        <v>0</v>
      </c>
      <c r="CW56" s="424">
        <f t="shared" si="159"/>
        <v>9428600.4796765763</v>
      </c>
    </row>
    <row r="57" spans="1:101" ht="15.75" customHeight="1" x14ac:dyDescent="0.2">
      <c r="A57" s="85" t="s">
        <v>213</v>
      </c>
      <c r="B57" s="225">
        <v>34</v>
      </c>
      <c r="C57" s="227">
        <v>0</v>
      </c>
      <c r="D57" s="227">
        <v>4.1704810421281922</v>
      </c>
      <c r="E57" s="227">
        <v>4.0350588975498818</v>
      </c>
      <c r="F57" s="227">
        <v>0</v>
      </c>
      <c r="G57" s="420">
        <f t="shared" si="124"/>
        <v>8.2055399396780739</v>
      </c>
      <c r="H57" s="425">
        <v>256.61973570894179</v>
      </c>
      <c r="I57" s="227">
        <v>30.952888856149997</v>
      </c>
      <c r="J57" s="227">
        <v>13.402755213247191</v>
      </c>
      <c r="K57" s="227">
        <v>0</v>
      </c>
      <c r="L57" s="422">
        <f t="shared" si="125"/>
        <v>300.975379778339</v>
      </c>
      <c r="M57" s="423">
        <f t="shared" si="126"/>
        <v>309.18091971801709</v>
      </c>
      <c r="N57" s="225">
        <v>34</v>
      </c>
      <c r="O57" s="227">
        <v>0</v>
      </c>
      <c r="P57" s="227">
        <v>0</v>
      </c>
      <c r="Q57" s="227">
        <v>5.7959012628247928</v>
      </c>
      <c r="R57" s="227">
        <v>0</v>
      </c>
      <c r="S57" s="420">
        <f t="shared" si="127"/>
        <v>5.7959012628247928</v>
      </c>
      <c r="T57" s="425">
        <v>0</v>
      </c>
      <c r="U57" s="227">
        <v>0</v>
      </c>
      <c r="V57" s="227">
        <v>19.251070888661374</v>
      </c>
      <c r="W57" s="227">
        <v>0</v>
      </c>
      <c r="X57" s="422">
        <f t="shared" si="128"/>
        <v>19.251070888661374</v>
      </c>
      <c r="Y57" s="423">
        <f t="shared" si="129"/>
        <v>25.046972151486166</v>
      </c>
      <c r="Z57" s="225">
        <v>34</v>
      </c>
      <c r="AA57" s="227">
        <v>0</v>
      </c>
      <c r="AB57" s="227">
        <v>0</v>
      </c>
      <c r="AC57" s="227">
        <v>4.2527110258813368</v>
      </c>
      <c r="AD57" s="227">
        <v>0</v>
      </c>
      <c r="AE57" s="420">
        <f t="shared" si="130"/>
        <v>4.2527110258813368</v>
      </c>
      <c r="AF57" s="425">
        <v>0</v>
      </c>
      <c r="AG57" s="227">
        <v>0</v>
      </c>
      <c r="AH57" s="227">
        <v>14.125377375203813</v>
      </c>
      <c r="AI57" s="227">
        <v>0</v>
      </c>
      <c r="AJ57" s="422">
        <f t="shared" si="131"/>
        <v>14.125377375203813</v>
      </c>
      <c r="AK57" s="423">
        <f t="shared" si="132"/>
        <v>18.378088401085151</v>
      </c>
      <c r="AL57" s="225">
        <v>34</v>
      </c>
      <c r="AM57" s="227">
        <v>0</v>
      </c>
      <c r="AN57" s="227">
        <v>36.589647645635729</v>
      </c>
      <c r="AO57" s="227">
        <v>15.213427186924578</v>
      </c>
      <c r="AP57" s="227">
        <v>0</v>
      </c>
      <c r="AQ57" s="420">
        <f t="shared" si="133"/>
        <v>51.803074832560306</v>
      </c>
      <c r="AR57" s="425">
        <v>33.083643361225853</v>
      </c>
      <c r="AS57" s="227">
        <v>166.3560179076882</v>
      </c>
      <c r="AT57" s="227">
        <v>59.636252462885722</v>
      </c>
      <c r="AU57" s="227">
        <v>0</v>
      </c>
      <c r="AV57" s="422">
        <f t="shared" si="134"/>
        <v>259.0759137317998</v>
      </c>
      <c r="AW57" s="423">
        <f t="shared" si="135"/>
        <v>310.8789885643601</v>
      </c>
      <c r="AX57" s="225">
        <v>34</v>
      </c>
      <c r="AY57" s="227">
        <v>0</v>
      </c>
      <c r="AZ57" s="227">
        <v>0</v>
      </c>
      <c r="BA57" s="227">
        <v>0</v>
      </c>
      <c r="BB57" s="227">
        <v>0</v>
      </c>
      <c r="BC57" s="420">
        <f t="shared" si="136"/>
        <v>0</v>
      </c>
      <c r="BD57" s="425">
        <v>0</v>
      </c>
      <c r="BE57" s="227">
        <v>0</v>
      </c>
      <c r="BF57" s="227">
        <v>0</v>
      </c>
      <c r="BG57" s="227">
        <v>0</v>
      </c>
      <c r="BH57" s="422">
        <f t="shared" si="137"/>
        <v>0</v>
      </c>
      <c r="BI57" s="423">
        <f t="shared" si="138"/>
        <v>0</v>
      </c>
      <c r="BJ57" s="225">
        <v>34</v>
      </c>
      <c r="BK57" s="227">
        <v>0</v>
      </c>
      <c r="BL57" s="227">
        <v>0</v>
      </c>
      <c r="BM57" s="227">
        <v>0</v>
      </c>
      <c r="BN57" s="227">
        <v>0</v>
      </c>
      <c r="BO57" s="420">
        <f t="shared" si="139"/>
        <v>0</v>
      </c>
      <c r="BP57" s="425">
        <v>0</v>
      </c>
      <c r="BQ57" s="227">
        <v>0</v>
      </c>
      <c r="BR57" s="227">
        <v>0</v>
      </c>
      <c r="BS57" s="227">
        <v>0</v>
      </c>
      <c r="BT57" s="422">
        <f t="shared" si="140"/>
        <v>0</v>
      </c>
      <c r="BU57" s="423">
        <f t="shared" si="141"/>
        <v>0</v>
      </c>
      <c r="BV57" s="225">
        <v>34</v>
      </c>
      <c r="BW57" s="227">
        <v>0</v>
      </c>
      <c r="BX57" s="227">
        <v>0</v>
      </c>
      <c r="BY57" s="227">
        <v>0</v>
      </c>
      <c r="BZ57" s="227">
        <v>0</v>
      </c>
      <c r="CA57" s="420">
        <f t="shared" si="142"/>
        <v>0</v>
      </c>
      <c r="CB57" s="425">
        <v>0</v>
      </c>
      <c r="CC57" s="227">
        <v>0</v>
      </c>
      <c r="CD57" s="227">
        <v>0</v>
      </c>
      <c r="CE57" s="227">
        <v>0</v>
      </c>
      <c r="CF57" s="422">
        <f t="shared" si="143"/>
        <v>0</v>
      </c>
      <c r="CG57" s="423">
        <f t="shared" si="144"/>
        <v>0</v>
      </c>
      <c r="CH57" s="225">
        <v>34</v>
      </c>
      <c r="CI57" s="422">
        <f t="shared" si="145"/>
        <v>0</v>
      </c>
      <c r="CJ57" s="422">
        <f t="shared" si="146"/>
        <v>40.760128687763924</v>
      </c>
      <c r="CK57" s="422">
        <f t="shared" si="147"/>
        <v>29.297098373180589</v>
      </c>
      <c r="CL57" s="422">
        <f t="shared" si="148"/>
        <v>0</v>
      </c>
      <c r="CM57" s="424">
        <f t="shared" si="157"/>
        <v>70.057227060944513</v>
      </c>
      <c r="CN57" s="422">
        <f t="shared" si="149"/>
        <v>289.70337907016767</v>
      </c>
      <c r="CO57" s="422">
        <f t="shared" si="150"/>
        <v>197.30890676383819</v>
      </c>
      <c r="CP57" s="422">
        <f t="shared" si="151"/>
        <v>106.4154559399981</v>
      </c>
      <c r="CQ57" s="422">
        <f t="shared" si="152"/>
        <v>0</v>
      </c>
      <c r="CR57" s="424">
        <f t="shared" si="158"/>
        <v>593.42774177400395</v>
      </c>
      <c r="CS57" s="422">
        <f t="shared" si="153"/>
        <v>289.70337907016767</v>
      </c>
      <c r="CT57" s="422">
        <f t="shared" si="154"/>
        <v>238.06903545160213</v>
      </c>
      <c r="CU57" s="422">
        <f t="shared" si="155"/>
        <v>135.71255431317869</v>
      </c>
      <c r="CV57" s="422">
        <f t="shared" si="156"/>
        <v>0</v>
      </c>
      <c r="CW57" s="424">
        <f t="shared" si="159"/>
        <v>663.48496883494852</v>
      </c>
    </row>
    <row r="58" spans="1:101" ht="15.75" customHeight="1" x14ac:dyDescent="0.2">
      <c r="A58" s="85" t="s">
        <v>289</v>
      </c>
      <c r="B58" s="225">
        <v>35</v>
      </c>
      <c r="C58" s="227">
        <v>20964.962386284235</v>
      </c>
      <c r="D58" s="227">
        <v>15394.700055382458</v>
      </c>
      <c r="E58" s="227">
        <v>14697.567578486356</v>
      </c>
      <c r="F58" s="227">
        <v>0</v>
      </c>
      <c r="G58" s="420">
        <f t="shared" si="124"/>
        <v>51057.230020153045</v>
      </c>
      <c r="H58" s="425">
        <v>87316.662613715685</v>
      </c>
      <c r="I58" s="227">
        <v>63992.383838157701</v>
      </c>
      <c r="J58" s="227">
        <v>61213.682421513506</v>
      </c>
      <c r="K58" s="227">
        <v>0</v>
      </c>
      <c r="L58" s="422">
        <f t="shared" si="125"/>
        <v>212522.72887338689</v>
      </c>
      <c r="M58" s="423">
        <f t="shared" si="126"/>
        <v>263579.95889353997</v>
      </c>
      <c r="N58" s="225">
        <v>35</v>
      </c>
      <c r="O58" s="227">
        <v>35066.48574483765</v>
      </c>
      <c r="P58" s="227">
        <v>33026.241966027002</v>
      </c>
      <c r="Q58" s="227">
        <v>34546.137201730853</v>
      </c>
      <c r="R58" s="227">
        <v>0</v>
      </c>
      <c r="S58" s="420">
        <f t="shared" si="127"/>
        <v>102638.86491259551</v>
      </c>
      <c r="T58" s="425">
        <v>146047.88925516134</v>
      </c>
      <c r="U58" s="227">
        <v>137550.50803397232</v>
      </c>
      <c r="V58" s="227">
        <v>143798.0260119974</v>
      </c>
      <c r="W58" s="227">
        <v>0</v>
      </c>
      <c r="X58" s="422">
        <f t="shared" si="128"/>
        <v>427396.423301131</v>
      </c>
      <c r="Y58" s="423">
        <f t="shared" si="129"/>
        <v>530035.28821372648</v>
      </c>
      <c r="Z58" s="225">
        <v>35</v>
      </c>
      <c r="AA58" s="227">
        <v>5838.7550815014074</v>
      </c>
      <c r="AB58" s="227">
        <v>5776.5562165823185</v>
      </c>
      <c r="AC58" s="227">
        <v>6390.7760581315124</v>
      </c>
      <c r="AD58" s="227">
        <v>0</v>
      </c>
      <c r="AE58" s="420">
        <f t="shared" si="130"/>
        <v>18006.087356215237</v>
      </c>
      <c r="AF58" s="425">
        <v>24317.744918498563</v>
      </c>
      <c r="AG58" s="227">
        <v>24058.693783417646</v>
      </c>
      <c r="AH58" s="227">
        <v>26616.848941868469</v>
      </c>
      <c r="AI58" s="227">
        <v>0</v>
      </c>
      <c r="AJ58" s="422">
        <f t="shared" si="131"/>
        <v>74993.287643784686</v>
      </c>
      <c r="AK58" s="423">
        <f t="shared" si="132"/>
        <v>92999.374999999927</v>
      </c>
      <c r="AL58" s="225">
        <v>35</v>
      </c>
      <c r="AM58" s="227">
        <v>306989.98769205867</v>
      </c>
      <c r="AN58" s="227">
        <v>315617.145161258</v>
      </c>
      <c r="AO58" s="227">
        <v>331646.29034427973</v>
      </c>
      <c r="AP58" s="227">
        <v>0</v>
      </c>
      <c r="AQ58" s="420">
        <f t="shared" si="133"/>
        <v>954253.42319759633</v>
      </c>
      <c r="AR58" s="425">
        <v>1263570.2516272087</v>
      </c>
      <c r="AS58" s="227">
        <v>1300295.4181043308</v>
      </c>
      <c r="AT58" s="227">
        <v>1370770.542886781</v>
      </c>
      <c r="AU58" s="227">
        <v>0</v>
      </c>
      <c r="AV58" s="422">
        <f t="shared" si="134"/>
        <v>3934636.2126183207</v>
      </c>
      <c r="AW58" s="423">
        <f t="shared" si="135"/>
        <v>4888889.6358159166</v>
      </c>
      <c r="AX58" s="225">
        <v>35</v>
      </c>
      <c r="AY58" s="227">
        <v>965.07468385733478</v>
      </c>
      <c r="AZ58" s="227">
        <v>1281.8290589783296</v>
      </c>
      <c r="BA58" s="227">
        <v>1461.4071047758362</v>
      </c>
      <c r="BB58" s="227">
        <v>0</v>
      </c>
      <c r="BC58" s="420">
        <f t="shared" si="136"/>
        <v>3708.3108476115003</v>
      </c>
      <c r="BD58" s="425">
        <v>4019.4253161426632</v>
      </c>
      <c r="BE58" s="227">
        <v>5338.6709410216627</v>
      </c>
      <c r="BF58" s="227">
        <v>6086.5928952241557</v>
      </c>
      <c r="BG58" s="227">
        <v>0</v>
      </c>
      <c r="BH58" s="422">
        <f t="shared" si="137"/>
        <v>15444.689152388481</v>
      </c>
      <c r="BI58" s="423">
        <f t="shared" si="138"/>
        <v>19152.999999999982</v>
      </c>
      <c r="BJ58" s="225">
        <v>35</v>
      </c>
      <c r="BK58" s="227">
        <v>0</v>
      </c>
      <c r="BL58" s="227">
        <v>0</v>
      </c>
      <c r="BM58" s="227">
        <v>0</v>
      </c>
      <c r="BN58" s="227">
        <v>0</v>
      </c>
      <c r="BO58" s="420">
        <f t="shared" si="139"/>
        <v>0</v>
      </c>
      <c r="BP58" s="425">
        <v>0</v>
      </c>
      <c r="BQ58" s="227">
        <v>0</v>
      </c>
      <c r="BR58" s="227">
        <v>0</v>
      </c>
      <c r="BS58" s="227">
        <v>0</v>
      </c>
      <c r="BT58" s="422">
        <f t="shared" si="140"/>
        <v>0</v>
      </c>
      <c r="BU58" s="423">
        <f t="shared" si="141"/>
        <v>0</v>
      </c>
      <c r="BV58" s="225">
        <v>35</v>
      </c>
      <c r="BW58" s="227">
        <v>2199.0808023375703</v>
      </c>
      <c r="BX58" s="227">
        <v>2343.0336616911532</v>
      </c>
      <c r="BY58" s="227">
        <v>2435.77531553159</v>
      </c>
      <c r="BZ58" s="227">
        <v>0</v>
      </c>
      <c r="CA58" s="420">
        <f t="shared" si="142"/>
        <v>6977.8897795603134</v>
      </c>
      <c r="CB58" s="425">
        <v>9158.9191976624261</v>
      </c>
      <c r="CC58" s="227">
        <v>9758.4663383088446</v>
      </c>
      <c r="CD58" s="227">
        <v>10144.724684468407</v>
      </c>
      <c r="CE58" s="227">
        <v>0</v>
      </c>
      <c r="CF58" s="422">
        <f t="shared" si="143"/>
        <v>29062.110220439674</v>
      </c>
      <c r="CG58" s="423">
        <f t="shared" si="144"/>
        <v>36039.999999999985</v>
      </c>
      <c r="CH58" s="225">
        <v>35</v>
      </c>
      <c r="CI58" s="422">
        <f t="shared" si="145"/>
        <v>372024.34639087686</v>
      </c>
      <c r="CJ58" s="422">
        <f t="shared" si="146"/>
        <v>373439.5061199193</v>
      </c>
      <c r="CK58" s="422">
        <f t="shared" si="147"/>
        <v>391177.95360293589</v>
      </c>
      <c r="CL58" s="422">
        <f t="shared" si="148"/>
        <v>0</v>
      </c>
      <c r="CM58" s="424">
        <f t="shared" si="157"/>
        <v>1136641.806113732</v>
      </c>
      <c r="CN58" s="422">
        <f t="shared" si="149"/>
        <v>1534430.8929283894</v>
      </c>
      <c r="CO58" s="422">
        <f t="shared" si="150"/>
        <v>1540994.141039209</v>
      </c>
      <c r="CP58" s="422">
        <f t="shared" si="151"/>
        <v>1618630.4178418531</v>
      </c>
      <c r="CQ58" s="422">
        <f t="shared" si="152"/>
        <v>0</v>
      </c>
      <c r="CR58" s="424">
        <f t="shared" si="158"/>
        <v>4694055.451809451</v>
      </c>
      <c r="CS58" s="422">
        <f t="shared" si="153"/>
        <v>1906455.2393192663</v>
      </c>
      <c r="CT58" s="422">
        <f t="shared" si="154"/>
        <v>1914433.6471591282</v>
      </c>
      <c r="CU58" s="422">
        <f t="shared" si="155"/>
        <v>2009808.371444789</v>
      </c>
      <c r="CV58" s="422">
        <f t="shared" si="156"/>
        <v>0</v>
      </c>
      <c r="CW58" s="424">
        <f t="shared" si="159"/>
        <v>5830697.257923183</v>
      </c>
    </row>
    <row r="59" spans="1:101" ht="15.75" customHeight="1" x14ac:dyDescent="0.2">
      <c r="A59" s="637" t="s">
        <v>1430</v>
      </c>
      <c r="B59" s="638">
        <v>36</v>
      </c>
      <c r="C59" s="428">
        <v>0</v>
      </c>
      <c r="D59" s="428">
        <v>0</v>
      </c>
      <c r="E59" s="428">
        <v>0</v>
      </c>
      <c r="F59" s="428">
        <v>0</v>
      </c>
      <c r="G59" s="420">
        <f t="shared" si="124"/>
        <v>0</v>
      </c>
      <c r="H59" s="429">
        <v>0</v>
      </c>
      <c r="I59" s="428">
        <v>0</v>
      </c>
      <c r="J59" s="428">
        <v>0</v>
      </c>
      <c r="K59" s="428">
        <v>0</v>
      </c>
      <c r="L59" s="422">
        <f t="shared" si="125"/>
        <v>0</v>
      </c>
      <c r="M59" s="423">
        <f t="shared" si="126"/>
        <v>0</v>
      </c>
      <c r="N59" s="638">
        <v>36</v>
      </c>
      <c r="O59" s="428">
        <v>0</v>
      </c>
      <c r="P59" s="428">
        <v>0</v>
      </c>
      <c r="Q59" s="428">
        <v>0</v>
      </c>
      <c r="R59" s="428">
        <v>0</v>
      </c>
      <c r="S59" s="420">
        <f t="shared" si="127"/>
        <v>0</v>
      </c>
      <c r="T59" s="429">
        <v>0</v>
      </c>
      <c r="U59" s="428">
        <v>0</v>
      </c>
      <c r="V59" s="428">
        <v>0</v>
      </c>
      <c r="W59" s="428">
        <v>0</v>
      </c>
      <c r="X59" s="422">
        <f t="shared" si="128"/>
        <v>0</v>
      </c>
      <c r="Y59" s="423">
        <f t="shared" si="129"/>
        <v>0</v>
      </c>
      <c r="Z59" s="638">
        <v>36</v>
      </c>
      <c r="AA59" s="428">
        <v>0</v>
      </c>
      <c r="AB59" s="428">
        <v>0</v>
      </c>
      <c r="AC59" s="428">
        <v>0</v>
      </c>
      <c r="AD59" s="428">
        <v>0</v>
      </c>
      <c r="AE59" s="420">
        <f t="shared" si="130"/>
        <v>0</v>
      </c>
      <c r="AF59" s="429">
        <v>0</v>
      </c>
      <c r="AG59" s="428">
        <v>0</v>
      </c>
      <c r="AH59" s="428">
        <v>0</v>
      </c>
      <c r="AI59" s="428">
        <v>0</v>
      </c>
      <c r="AJ59" s="422">
        <f t="shared" si="131"/>
        <v>0</v>
      </c>
      <c r="AK59" s="423">
        <f t="shared" si="132"/>
        <v>0</v>
      </c>
      <c r="AL59" s="638">
        <v>36</v>
      </c>
      <c r="AM59" s="428">
        <v>0</v>
      </c>
      <c r="AN59" s="428">
        <v>0</v>
      </c>
      <c r="AO59" s="428">
        <v>0</v>
      </c>
      <c r="AP59" s="428">
        <v>0</v>
      </c>
      <c r="AQ59" s="420">
        <f t="shared" si="133"/>
        <v>0</v>
      </c>
      <c r="AR59" s="429">
        <v>0</v>
      </c>
      <c r="AS59" s="428">
        <v>0</v>
      </c>
      <c r="AT59" s="428">
        <v>0</v>
      </c>
      <c r="AU59" s="428">
        <v>0</v>
      </c>
      <c r="AV59" s="422">
        <f t="shared" si="134"/>
        <v>0</v>
      </c>
      <c r="AW59" s="423">
        <f t="shared" si="135"/>
        <v>0</v>
      </c>
      <c r="AX59" s="638">
        <v>36</v>
      </c>
      <c r="AY59" s="428">
        <v>0</v>
      </c>
      <c r="AZ59" s="428">
        <v>0</v>
      </c>
      <c r="BA59" s="428">
        <v>0</v>
      </c>
      <c r="BB59" s="428">
        <v>0</v>
      </c>
      <c r="BC59" s="420">
        <f t="shared" si="136"/>
        <v>0</v>
      </c>
      <c r="BD59" s="429">
        <v>0</v>
      </c>
      <c r="BE59" s="428">
        <v>0</v>
      </c>
      <c r="BF59" s="428">
        <v>0</v>
      </c>
      <c r="BG59" s="428">
        <v>0</v>
      </c>
      <c r="BH59" s="422">
        <f t="shared" si="137"/>
        <v>0</v>
      </c>
      <c r="BI59" s="423">
        <f t="shared" si="138"/>
        <v>0</v>
      </c>
      <c r="BJ59" s="638">
        <v>36</v>
      </c>
      <c r="BK59" s="428">
        <v>0</v>
      </c>
      <c r="BL59" s="428">
        <v>0</v>
      </c>
      <c r="BM59" s="428">
        <v>0</v>
      </c>
      <c r="BN59" s="428">
        <v>0</v>
      </c>
      <c r="BO59" s="420">
        <f t="shared" si="139"/>
        <v>0</v>
      </c>
      <c r="BP59" s="429">
        <v>0</v>
      </c>
      <c r="BQ59" s="428">
        <v>0</v>
      </c>
      <c r="BR59" s="428">
        <v>0</v>
      </c>
      <c r="BS59" s="428">
        <v>0</v>
      </c>
      <c r="BT59" s="422">
        <f t="shared" si="140"/>
        <v>0</v>
      </c>
      <c r="BU59" s="423">
        <f t="shared" si="141"/>
        <v>0</v>
      </c>
      <c r="BV59" s="638">
        <v>36</v>
      </c>
      <c r="BW59" s="428">
        <v>0</v>
      </c>
      <c r="BX59" s="428">
        <v>0</v>
      </c>
      <c r="BY59" s="428">
        <v>0</v>
      </c>
      <c r="BZ59" s="428">
        <v>0</v>
      </c>
      <c r="CA59" s="420">
        <f t="shared" si="142"/>
        <v>0</v>
      </c>
      <c r="CB59" s="429">
        <v>0</v>
      </c>
      <c r="CC59" s="428">
        <v>0</v>
      </c>
      <c r="CD59" s="428">
        <v>0</v>
      </c>
      <c r="CE59" s="428">
        <v>0</v>
      </c>
      <c r="CF59" s="422">
        <f t="shared" si="143"/>
        <v>0</v>
      </c>
      <c r="CG59" s="423">
        <f t="shared" si="144"/>
        <v>0</v>
      </c>
      <c r="CH59" s="638">
        <v>36</v>
      </c>
      <c r="CI59" s="422">
        <f t="shared" si="145"/>
        <v>0</v>
      </c>
      <c r="CJ59" s="422">
        <f t="shared" si="146"/>
        <v>0</v>
      </c>
      <c r="CK59" s="422">
        <f t="shared" si="147"/>
        <v>0</v>
      </c>
      <c r="CL59" s="422">
        <f t="shared" si="148"/>
        <v>0</v>
      </c>
      <c r="CM59" s="424">
        <f t="shared" si="157"/>
        <v>0</v>
      </c>
      <c r="CN59" s="422">
        <f t="shared" si="149"/>
        <v>0</v>
      </c>
      <c r="CO59" s="422">
        <f t="shared" si="150"/>
        <v>0</v>
      </c>
      <c r="CP59" s="422">
        <f t="shared" si="151"/>
        <v>0</v>
      </c>
      <c r="CQ59" s="422">
        <f t="shared" si="152"/>
        <v>0</v>
      </c>
      <c r="CR59" s="424">
        <f t="shared" si="158"/>
        <v>0</v>
      </c>
      <c r="CS59" s="422">
        <f t="shared" si="153"/>
        <v>0</v>
      </c>
      <c r="CT59" s="422">
        <f t="shared" si="154"/>
        <v>0</v>
      </c>
      <c r="CU59" s="422">
        <f t="shared" si="155"/>
        <v>0</v>
      </c>
      <c r="CV59" s="422">
        <f t="shared" si="156"/>
        <v>0</v>
      </c>
      <c r="CW59" s="424">
        <f t="shared" si="159"/>
        <v>0</v>
      </c>
    </row>
    <row r="60" spans="1:101" ht="15.75" customHeight="1" x14ac:dyDescent="0.2">
      <c r="A60" s="85" t="s">
        <v>258</v>
      </c>
      <c r="B60" s="638">
        <v>37</v>
      </c>
      <c r="C60" s="227">
        <v>33540.157289956755</v>
      </c>
      <c r="D60" s="227">
        <v>29847.125146457336</v>
      </c>
      <c r="E60" s="227">
        <v>25799.630013212114</v>
      </c>
      <c r="F60" s="227">
        <v>0</v>
      </c>
      <c r="G60" s="420">
        <f t="shared" si="124"/>
        <v>89186.912449626208</v>
      </c>
      <c r="H60" s="425">
        <v>-1094.7351122130094</v>
      </c>
      <c r="I60" s="227">
        <v>-3070.1959297190842</v>
      </c>
      <c r="J60" s="227">
        <v>-6860.0451146296546</v>
      </c>
      <c r="K60" s="227">
        <v>0</v>
      </c>
      <c r="L60" s="422">
        <f t="shared" si="125"/>
        <v>-11024.976156561748</v>
      </c>
      <c r="M60" s="423">
        <f t="shared" si="126"/>
        <v>78161.936293064457</v>
      </c>
      <c r="N60" s="638">
        <v>37</v>
      </c>
      <c r="O60" s="227">
        <v>39420.44404570225</v>
      </c>
      <c r="P60" s="227">
        <v>38169.027106958572</v>
      </c>
      <c r="Q60" s="227">
        <v>37549.644529364319</v>
      </c>
      <c r="R60" s="227">
        <v>0</v>
      </c>
      <c r="S60" s="420">
        <f t="shared" si="127"/>
        <v>115139.11568202513</v>
      </c>
      <c r="T60" s="425">
        <v>-3295.928097678383</v>
      </c>
      <c r="U60" s="227">
        <v>-1508.0730583541954</v>
      </c>
      <c r="V60" s="227">
        <v>20920.671205861334</v>
      </c>
      <c r="W60" s="227">
        <v>0</v>
      </c>
      <c r="X60" s="422">
        <f t="shared" si="128"/>
        <v>16116.670049828756</v>
      </c>
      <c r="Y60" s="423">
        <f t="shared" si="129"/>
        <v>131255.78573185389</v>
      </c>
      <c r="Z60" s="638">
        <v>37</v>
      </c>
      <c r="AA60" s="227">
        <v>2064.0010463327253</v>
      </c>
      <c r="AB60" s="227">
        <v>208.34370565334575</v>
      </c>
      <c r="AC60" s="227">
        <v>1495.2901578869278</v>
      </c>
      <c r="AD60" s="227">
        <v>0</v>
      </c>
      <c r="AE60" s="420">
        <f t="shared" si="130"/>
        <v>3767.6349098729988</v>
      </c>
      <c r="AF60" s="425">
        <v>-169.71084860741939</v>
      </c>
      <c r="AG60" s="227">
        <v>-1968.0559600965264</v>
      </c>
      <c r="AH60" s="227">
        <v>-1033.8063511890687</v>
      </c>
      <c r="AI60" s="227">
        <v>0</v>
      </c>
      <c r="AJ60" s="422">
        <f t="shared" si="131"/>
        <v>-3171.5731598930142</v>
      </c>
      <c r="AK60" s="423">
        <f t="shared" si="132"/>
        <v>596.0617499799846</v>
      </c>
      <c r="AL60" s="638">
        <v>37</v>
      </c>
      <c r="AM60" s="227">
        <v>71600.656843349163</v>
      </c>
      <c r="AN60" s="227">
        <v>97021.217481832544</v>
      </c>
      <c r="AO60" s="227">
        <v>13137.578293966362</v>
      </c>
      <c r="AP60" s="227">
        <v>0</v>
      </c>
      <c r="AQ60" s="420">
        <f t="shared" si="133"/>
        <v>181759.45261914807</v>
      </c>
      <c r="AR60" s="425">
        <v>15269.394524448173</v>
      </c>
      <c r="AS60" s="227">
        <v>39075.273373333155</v>
      </c>
      <c r="AT60" s="227">
        <v>9730.1046374258731</v>
      </c>
      <c r="AU60" s="227">
        <v>0</v>
      </c>
      <c r="AV60" s="422">
        <f t="shared" si="134"/>
        <v>64074.772535207201</v>
      </c>
      <c r="AW60" s="423">
        <f t="shared" si="135"/>
        <v>245834.22515435528</v>
      </c>
      <c r="AX60" s="638">
        <v>37</v>
      </c>
      <c r="AY60" s="227">
        <v>-2651.1118084720692</v>
      </c>
      <c r="AZ60" s="227">
        <v>190.26037767197886</v>
      </c>
      <c r="BA60" s="227">
        <v>4064.3175605293673</v>
      </c>
      <c r="BB60" s="227">
        <v>0</v>
      </c>
      <c r="BC60" s="420">
        <f t="shared" si="136"/>
        <v>1603.4661297292769</v>
      </c>
      <c r="BD60" s="425">
        <v>4797.5394475473104</v>
      </c>
      <c r="BE60" s="227">
        <v>2993.5033082727427</v>
      </c>
      <c r="BF60" s="227">
        <v>1376.0102422976911</v>
      </c>
      <c r="BG60" s="227">
        <v>0</v>
      </c>
      <c r="BH60" s="422">
        <f t="shared" si="137"/>
        <v>9167.0529981177442</v>
      </c>
      <c r="BI60" s="423">
        <f t="shared" si="138"/>
        <v>10770.519127847021</v>
      </c>
      <c r="BJ60" s="638">
        <v>37</v>
      </c>
      <c r="BK60" s="227">
        <v>0</v>
      </c>
      <c r="BL60" s="227">
        <v>0</v>
      </c>
      <c r="BM60" s="227">
        <v>0</v>
      </c>
      <c r="BN60" s="227">
        <v>0</v>
      </c>
      <c r="BO60" s="420">
        <f t="shared" si="139"/>
        <v>0</v>
      </c>
      <c r="BP60" s="425">
        <v>0</v>
      </c>
      <c r="BQ60" s="227">
        <v>0</v>
      </c>
      <c r="BR60" s="227">
        <v>0</v>
      </c>
      <c r="BS60" s="227">
        <v>0</v>
      </c>
      <c r="BT60" s="422">
        <f t="shared" si="140"/>
        <v>0</v>
      </c>
      <c r="BU60" s="423">
        <f t="shared" si="141"/>
        <v>0</v>
      </c>
      <c r="BV60" s="638">
        <v>37</v>
      </c>
      <c r="BW60" s="227">
        <v>-16905.245866042973</v>
      </c>
      <c r="BX60" s="227">
        <v>-15756.889153381</v>
      </c>
      <c r="BY60" s="227">
        <v>-14583.642723341498</v>
      </c>
      <c r="BZ60" s="227">
        <v>0</v>
      </c>
      <c r="CA60" s="420">
        <f t="shared" si="142"/>
        <v>-47245.777742765466</v>
      </c>
      <c r="CB60" s="425">
        <v>-462.69905123621038</v>
      </c>
      <c r="CC60" s="227">
        <v>-1350.9705477721313</v>
      </c>
      <c r="CD60" s="227">
        <v>-2300.9780179470545</v>
      </c>
      <c r="CE60" s="227">
        <v>0</v>
      </c>
      <c r="CF60" s="422">
        <f t="shared" si="143"/>
        <v>-4114.6476169553962</v>
      </c>
      <c r="CG60" s="423">
        <f t="shared" si="144"/>
        <v>-51360.425359720859</v>
      </c>
      <c r="CH60" s="638">
        <v>37</v>
      </c>
      <c r="CI60" s="422">
        <f t="shared" si="145"/>
        <v>127068.90155082586</v>
      </c>
      <c r="CJ60" s="422">
        <f t="shared" si="146"/>
        <v>149679.08466519276</v>
      </c>
      <c r="CK60" s="422">
        <f t="shared" si="147"/>
        <v>67462.817831617576</v>
      </c>
      <c r="CL60" s="422">
        <f t="shared" si="148"/>
        <v>0</v>
      </c>
      <c r="CM60" s="424">
        <f t="shared" si="157"/>
        <v>344210.80404763622</v>
      </c>
      <c r="CN60" s="422">
        <f t="shared" si="149"/>
        <v>15043.860862260462</v>
      </c>
      <c r="CO60" s="422">
        <f t="shared" si="150"/>
        <v>34171.481185663964</v>
      </c>
      <c r="CP60" s="422">
        <f t="shared" si="151"/>
        <v>21831.956601819122</v>
      </c>
      <c r="CQ60" s="422">
        <f t="shared" si="152"/>
        <v>0</v>
      </c>
      <c r="CR60" s="424">
        <f t="shared" si="158"/>
        <v>71047.298649743549</v>
      </c>
      <c r="CS60" s="422">
        <f t="shared" si="153"/>
        <v>142112.76241308631</v>
      </c>
      <c r="CT60" s="422">
        <f t="shared" si="154"/>
        <v>183850.56585085671</v>
      </c>
      <c r="CU60" s="422">
        <f t="shared" si="155"/>
        <v>89294.774433436702</v>
      </c>
      <c r="CV60" s="422">
        <f t="shared" si="156"/>
        <v>0</v>
      </c>
      <c r="CW60" s="424">
        <f t="shared" si="159"/>
        <v>415258.10269737971</v>
      </c>
    </row>
    <row r="61" spans="1:101" ht="15.75" customHeight="1" x14ac:dyDescent="0.2">
      <c r="A61" s="85" t="s">
        <v>265</v>
      </c>
      <c r="B61" s="638">
        <v>38</v>
      </c>
      <c r="C61" s="227">
        <v>0</v>
      </c>
      <c r="D61" s="227">
        <v>0</v>
      </c>
      <c r="E61" s="227">
        <v>0</v>
      </c>
      <c r="F61" s="227">
        <v>0</v>
      </c>
      <c r="G61" s="420">
        <f t="shared" si="124"/>
        <v>0</v>
      </c>
      <c r="H61" s="425">
        <v>0</v>
      </c>
      <c r="I61" s="227">
        <v>0</v>
      </c>
      <c r="J61" s="227">
        <v>0</v>
      </c>
      <c r="K61" s="227">
        <v>0</v>
      </c>
      <c r="L61" s="422">
        <f t="shared" si="125"/>
        <v>0</v>
      </c>
      <c r="M61" s="423">
        <f t="shared" si="126"/>
        <v>0</v>
      </c>
      <c r="N61" s="638">
        <v>38</v>
      </c>
      <c r="O61" s="227">
        <v>0</v>
      </c>
      <c r="P61" s="227">
        <v>0</v>
      </c>
      <c r="Q61" s="227">
        <v>0</v>
      </c>
      <c r="R61" s="227">
        <v>0</v>
      </c>
      <c r="S61" s="420">
        <f t="shared" si="127"/>
        <v>0</v>
      </c>
      <c r="T61" s="425">
        <v>0</v>
      </c>
      <c r="U61" s="227">
        <v>0</v>
      </c>
      <c r="V61" s="227">
        <v>0</v>
      </c>
      <c r="W61" s="227">
        <v>0</v>
      </c>
      <c r="X61" s="422">
        <f t="shared" si="128"/>
        <v>0</v>
      </c>
      <c r="Y61" s="423">
        <f t="shared" si="129"/>
        <v>0</v>
      </c>
      <c r="Z61" s="638">
        <v>38</v>
      </c>
      <c r="AA61" s="227">
        <v>0</v>
      </c>
      <c r="AB61" s="227">
        <v>0</v>
      </c>
      <c r="AC61" s="227">
        <v>0</v>
      </c>
      <c r="AD61" s="227">
        <v>0</v>
      </c>
      <c r="AE61" s="420">
        <f t="shared" si="130"/>
        <v>0</v>
      </c>
      <c r="AF61" s="425">
        <v>0</v>
      </c>
      <c r="AG61" s="227">
        <v>0</v>
      </c>
      <c r="AH61" s="227">
        <v>0</v>
      </c>
      <c r="AI61" s="227">
        <v>0</v>
      </c>
      <c r="AJ61" s="422">
        <f t="shared" si="131"/>
        <v>0</v>
      </c>
      <c r="AK61" s="423">
        <f t="shared" si="132"/>
        <v>0</v>
      </c>
      <c r="AL61" s="638">
        <v>38</v>
      </c>
      <c r="AM61" s="227">
        <v>0</v>
      </c>
      <c r="AN61" s="227">
        <v>0</v>
      </c>
      <c r="AO61" s="227">
        <v>0</v>
      </c>
      <c r="AP61" s="227">
        <v>0</v>
      </c>
      <c r="AQ61" s="420">
        <f t="shared" si="133"/>
        <v>0</v>
      </c>
      <c r="AR61" s="425">
        <v>0</v>
      </c>
      <c r="AS61" s="227">
        <v>0</v>
      </c>
      <c r="AT61" s="227">
        <v>0</v>
      </c>
      <c r="AU61" s="227">
        <v>0</v>
      </c>
      <c r="AV61" s="422">
        <f t="shared" si="134"/>
        <v>0</v>
      </c>
      <c r="AW61" s="423">
        <f t="shared" si="135"/>
        <v>0</v>
      </c>
      <c r="AX61" s="638">
        <v>38</v>
      </c>
      <c r="AY61" s="227">
        <v>0</v>
      </c>
      <c r="AZ61" s="227">
        <v>0</v>
      </c>
      <c r="BA61" s="227">
        <v>0</v>
      </c>
      <c r="BB61" s="227">
        <v>0</v>
      </c>
      <c r="BC61" s="420">
        <f t="shared" si="136"/>
        <v>0</v>
      </c>
      <c r="BD61" s="425">
        <v>0</v>
      </c>
      <c r="BE61" s="227">
        <v>0</v>
      </c>
      <c r="BF61" s="227">
        <v>0</v>
      </c>
      <c r="BG61" s="227">
        <v>0</v>
      </c>
      <c r="BH61" s="422">
        <f t="shared" si="137"/>
        <v>0</v>
      </c>
      <c r="BI61" s="423">
        <f t="shared" si="138"/>
        <v>0</v>
      </c>
      <c r="BJ61" s="638">
        <v>38</v>
      </c>
      <c r="BK61" s="227">
        <v>0</v>
      </c>
      <c r="BL61" s="227">
        <v>0</v>
      </c>
      <c r="BM61" s="227">
        <v>0</v>
      </c>
      <c r="BN61" s="227">
        <v>0</v>
      </c>
      <c r="BO61" s="420">
        <f t="shared" si="139"/>
        <v>0</v>
      </c>
      <c r="BP61" s="425">
        <v>0</v>
      </c>
      <c r="BQ61" s="227">
        <v>0</v>
      </c>
      <c r="BR61" s="227">
        <v>0</v>
      </c>
      <c r="BS61" s="227">
        <v>0</v>
      </c>
      <c r="BT61" s="422">
        <f t="shared" si="140"/>
        <v>0</v>
      </c>
      <c r="BU61" s="423">
        <f t="shared" si="141"/>
        <v>0</v>
      </c>
      <c r="BV61" s="638">
        <v>38</v>
      </c>
      <c r="BW61" s="227">
        <v>0</v>
      </c>
      <c r="BX61" s="227">
        <v>0</v>
      </c>
      <c r="BY61" s="227">
        <v>0</v>
      </c>
      <c r="BZ61" s="227">
        <v>0</v>
      </c>
      <c r="CA61" s="420">
        <f t="shared" si="142"/>
        <v>0</v>
      </c>
      <c r="CB61" s="425">
        <v>0</v>
      </c>
      <c r="CC61" s="227">
        <v>0</v>
      </c>
      <c r="CD61" s="227">
        <v>0</v>
      </c>
      <c r="CE61" s="227">
        <v>0</v>
      </c>
      <c r="CF61" s="422">
        <f t="shared" si="143"/>
        <v>0</v>
      </c>
      <c r="CG61" s="423">
        <f t="shared" si="144"/>
        <v>0</v>
      </c>
      <c r="CH61" s="638">
        <v>38</v>
      </c>
      <c r="CI61" s="422">
        <f t="shared" si="145"/>
        <v>0</v>
      </c>
      <c r="CJ61" s="422">
        <f t="shared" si="146"/>
        <v>0</v>
      </c>
      <c r="CK61" s="422">
        <f t="shared" si="147"/>
        <v>0</v>
      </c>
      <c r="CL61" s="422">
        <f t="shared" si="148"/>
        <v>0</v>
      </c>
      <c r="CM61" s="424">
        <f t="shared" si="157"/>
        <v>0</v>
      </c>
      <c r="CN61" s="422">
        <f t="shared" si="149"/>
        <v>0</v>
      </c>
      <c r="CO61" s="422">
        <f t="shared" si="150"/>
        <v>0</v>
      </c>
      <c r="CP61" s="422">
        <f t="shared" si="151"/>
        <v>0</v>
      </c>
      <c r="CQ61" s="422">
        <f t="shared" si="152"/>
        <v>0</v>
      </c>
      <c r="CR61" s="424">
        <f t="shared" si="158"/>
        <v>0</v>
      </c>
      <c r="CS61" s="422">
        <f t="shared" si="153"/>
        <v>0</v>
      </c>
      <c r="CT61" s="422">
        <f t="shared" si="154"/>
        <v>0</v>
      </c>
      <c r="CU61" s="422">
        <f t="shared" si="155"/>
        <v>0</v>
      </c>
      <c r="CV61" s="422">
        <f t="shared" si="156"/>
        <v>0</v>
      </c>
      <c r="CW61" s="424">
        <f t="shared" si="159"/>
        <v>0</v>
      </c>
    </row>
    <row r="62" spans="1:101" ht="15.75" customHeight="1" x14ac:dyDescent="0.2">
      <c r="A62" s="85" t="s">
        <v>225</v>
      </c>
      <c r="B62" s="638">
        <v>39</v>
      </c>
      <c r="C62" s="227">
        <v>-1309.9704956189221</v>
      </c>
      <c r="D62" s="227">
        <v>-1071.5740011026842</v>
      </c>
      <c r="E62" s="227">
        <v>-998.41205841685132</v>
      </c>
      <c r="F62" s="227">
        <v>0</v>
      </c>
      <c r="G62" s="420">
        <f t="shared" si="124"/>
        <v>-3379.9565551384576</v>
      </c>
      <c r="H62" s="425">
        <v>-9758.0921848137586</v>
      </c>
      <c r="I62" s="227">
        <v>-7317.4346654957217</v>
      </c>
      <c r="J62" s="227">
        <v>-6718.3873682483672</v>
      </c>
      <c r="K62" s="227">
        <v>0</v>
      </c>
      <c r="L62" s="422">
        <f t="shared" si="125"/>
        <v>-23793.914218557849</v>
      </c>
      <c r="M62" s="423">
        <f t="shared" si="126"/>
        <v>-27173.870773696308</v>
      </c>
      <c r="N62" s="638">
        <v>39</v>
      </c>
      <c r="O62" s="227">
        <v>-3657.4678540949494</v>
      </c>
      <c r="P62" s="227">
        <v>-3379.9354598105406</v>
      </c>
      <c r="Q62" s="227">
        <v>-3210.9430321296927</v>
      </c>
      <c r="R62" s="227">
        <v>0</v>
      </c>
      <c r="S62" s="420">
        <f t="shared" si="127"/>
        <v>-10248.346346035183</v>
      </c>
      <c r="T62" s="425">
        <v>-10498.863881235149</v>
      </c>
      <c r="U62" s="227">
        <v>-9607.6045010238577</v>
      </c>
      <c r="V62" s="227">
        <v>-8968.0254544183063</v>
      </c>
      <c r="W62" s="227">
        <v>0</v>
      </c>
      <c r="X62" s="422">
        <f t="shared" si="128"/>
        <v>-29074.493836677313</v>
      </c>
      <c r="Y62" s="423">
        <f t="shared" si="129"/>
        <v>-39322.840182712498</v>
      </c>
      <c r="Z62" s="638">
        <v>39</v>
      </c>
      <c r="AA62" s="227">
        <v>-856.36470431733244</v>
      </c>
      <c r="AB62" s="227">
        <v>-781.39678840219165</v>
      </c>
      <c r="AC62" s="227">
        <v>-783.56307639449949</v>
      </c>
      <c r="AD62" s="227">
        <v>0</v>
      </c>
      <c r="AE62" s="420">
        <f t="shared" si="130"/>
        <v>-2421.3245691140237</v>
      </c>
      <c r="AF62" s="425">
        <v>-1982.2074158842747</v>
      </c>
      <c r="AG62" s="227">
        <v>-1773.8779787161975</v>
      </c>
      <c r="AH62" s="227">
        <v>-1793.0891039131786</v>
      </c>
      <c r="AI62" s="227">
        <v>0</v>
      </c>
      <c r="AJ62" s="422">
        <f t="shared" si="131"/>
        <v>-5549.1744985136511</v>
      </c>
      <c r="AK62" s="423">
        <f t="shared" si="132"/>
        <v>-7970.4990676276748</v>
      </c>
      <c r="AL62" s="638">
        <v>39</v>
      </c>
      <c r="AM62" s="227">
        <v>-42321.741955692145</v>
      </c>
      <c r="AN62" s="227">
        <v>-42692.992853786636</v>
      </c>
      <c r="AO62" s="227">
        <v>-43608.992903122395</v>
      </c>
      <c r="AP62" s="227">
        <v>0</v>
      </c>
      <c r="AQ62" s="420">
        <f t="shared" si="133"/>
        <v>-128623.72771260116</v>
      </c>
      <c r="AR62" s="425">
        <v>-55259.972225142199</v>
      </c>
      <c r="AS62" s="227">
        <v>-54660.421837692891</v>
      </c>
      <c r="AT62" s="227">
        <v>-54659.42230760424</v>
      </c>
      <c r="AU62" s="227">
        <v>0</v>
      </c>
      <c r="AV62" s="422">
        <f t="shared" si="134"/>
        <v>-164579.81637043931</v>
      </c>
      <c r="AW62" s="423">
        <f t="shared" si="135"/>
        <v>-293203.54408304044</v>
      </c>
      <c r="AX62" s="638">
        <v>39</v>
      </c>
      <c r="AY62" s="227">
        <v>-2412.2850078607157</v>
      </c>
      <c r="AZ62" s="227">
        <v>-2516.0180432470625</v>
      </c>
      <c r="BA62" s="227">
        <v>-2547.588967060296</v>
      </c>
      <c r="BB62" s="227">
        <v>0</v>
      </c>
      <c r="BC62" s="420">
        <f t="shared" si="136"/>
        <v>-7475.8920181680733</v>
      </c>
      <c r="BD62" s="425">
        <v>-1717.3474749297798</v>
      </c>
      <c r="BE62" s="227">
        <v>-1789.2093696620161</v>
      </c>
      <c r="BF62" s="227">
        <v>-1835.3264176903847</v>
      </c>
      <c r="BG62" s="227">
        <v>0</v>
      </c>
      <c r="BH62" s="422">
        <f t="shared" si="137"/>
        <v>-5341.883262282181</v>
      </c>
      <c r="BI62" s="423">
        <f t="shared" si="138"/>
        <v>-12817.775280450254</v>
      </c>
      <c r="BJ62" s="638">
        <v>39</v>
      </c>
      <c r="BK62" s="227">
        <v>0</v>
      </c>
      <c r="BL62" s="227">
        <v>0</v>
      </c>
      <c r="BM62" s="227">
        <v>0</v>
      </c>
      <c r="BN62" s="227">
        <v>0</v>
      </c>
      <c r="BO62" s="420">
        <f t="shared" si="139"/>
        <v>0</v>
      </c>
      <c r="BP62" s="425">
        <v>0</v>
      </c>
      <c r="BQ62" s="227">
        <v>0</v>
      </c>
      <c r="BR62" s="227">
        <v>0</v>
      </c>
      <c r="BS62" s="227">
        <v>0</v>
      </c>
      <c r="BT62" s="422">
        <f t="shared" si="140"/>
        <v>0</v>
      </c>
      <c r="BU62" s="423">
        <f t="shared" si="141"/>
        <v>0</v>
      </c>
      <c r="BV62" s="638">
        <v>39</v>
      </c>
      <c r="BW62" s="227">
        <v>-3221.8709750197277</v>
      </c>
      <c r="BX62" s="227">
        <v>-3034.9521091012111</v>
      </c>
      <c r="BY62" s="227">
        <v>-2947.9985108678479</v>
      </c>
      <c r="BZ62" s="227">
        <v>0</v>
      </c>
      <c r="CA62" s="420">
        <f t="shared" si="142"/>
        <v>-9204.8215949887872</v>
      </c>
      <c r="CB62" s="425">
        <v>-1948.7220346420243</v>
      </c>
      <c r="CC62" s="227">
        <v>-1797.9803682365341</v>
      </c>
      <c r="CD62" s="227">
        <v>-1916.2853656851739</v>
      </c>
      <c r="CE62" s="227">
        <v>0</v>
      </c>
      <c r="CF62" s="422">
        <f t="shared" si="143"/>
        <v>-5662.9877685637321</v>
      </c>
      <c r="CG62" s="423">
        <f t="shared" si="144"/>
        <v>-14867.809363552518</v>
      </c>
      <c r="CH62" s="638">
        <v>39</v>
      </c>
      <c r="CI62" s="422">
        <f t="shared" si="145"/>
        <v>-53779.700992603794</v>
      </c>
      <c r="CJ62" s="422">
        <f t="shared" si="146"/>
        <v>-53476.869255450336</v>
      </c>
      <c r="CK62" s="422">
        <f t="shared" si="147"/>
        <v>-54097.498547991578</v>
      </c>
      <c r="CL62" s="422">
        <f t="shared" si="148"/>
        <v>0</v>
      </c>
      <c r="CM62" s="424">
        <f t="shared" si="157"/>
        <v>-161354.06879604573</v>
      </c>
      <c r="CN62" s="422">
        <f t="shared" si="149"/>
        <v>-81165.205216647184</v>
      </c>
      <c r="CO62" s="422">
        <f t="shared" si="150"/>
        <v>-76946.528720827206</v>
      </c>
      <c r="CP62" s="422">
        <f t="shared" si="151"/>
        <v>-75890.536017559658</v>
      </c>
      <c r="CQ62" s="422">
        <f t="shared" si="152"/>
        <v>0</v>
      </c>
      <c r="CR62" s="424">
        <f t="shared" si="158"/>
        <v>-234002.26995503402</v>
      </c>
      <c r="CS62" s="422">
        <f t="shared" si="153"/>
        <v>-134944.90620925097</v>
      </c>
      <c r="CT62" s="422">
        <f t="shared" si="154"/>
        <v>-130423.39797627754</v>
      </c>
      <c r="CU62" s="422">
        <f t="shared" si="155"/>
        <v>-129988.03456555124</v>
      </c>
      <c r="CV62" s="422">
        <f t="shared" si="156"/>
        <v>0</v>
      </c>
      <c r="CW62" s="424">
        <f t="shared" si="159"/>
        <v>-395356.33875107975</v>
      </c>
    </row>
    <row r="63" spans="1:101" ht="15.75" customHeight="1" x14ac:dyDescent="0.2">
      <c r="A63" s="637" t="s">
        <v>1254</v>
      </c>
      <c r="B63" s="638">
        <v>40</v>
      </c>
      <c r="C63" s="227">
        <v>0</v>
      </c>
      <c r="D63" s="227">
        <v>0</v>
      </c>
      <c r="E63" s="227">
        <v>0</v>
      </c>
      <c r="F63" s="227">
        <v>0</v>
      </c>
      <c r="G63" s="420">
        <f t="shared" si="124"/>
        <v>0</v>
      </c>
      <c r="H63" s="425">
        <v>0</v>
      </c>
      <c r="I63" s="227">
        <v>0</v>
      </c>
      <c r="J63" s="227">
        <v>0</v>
      </c>
      <c r="K63" s="227">
        <v>0</v>
      </c>
      <c r="L63" s="422">
        <f t="shared" si="125"/>
        <v>0</v>
      </c>
      <c r="M63" s="423">
        <f t="shared" si="126"/>
        <v>0</v>
      </c>
      <c r="N63" s="638">
        <v>40</v>
      </c>
      <c r="O63" s="227">
        <v>0</v>
      </c>
      <c r="P63" s="227">
        <v>0</v>
      </c>
      <c r="Q63" s="227">
        <v>0</v>
      </c>
      <c r="R63" s="227">
        <v>0</v>
      </c>
      <c r="S63" s="420">
        <f t="shared" si="127"/>
        <v>0</v>
      </c>
      <c r="T63" s="425">
        <v>0</v>
      </c>
      <c r="U63" s="227">
        <v>0</v>
      </c>
      <c r="V63" s="227">
        <v>0</v>
      </c>
      <c r="W63" s="227">
        <v>0</v>
      </c>
      <c r="X63" s="422">
        <f t="shared" si="128"/>
        <v>0</v>
      </c>
      <c r="Y63" s="423">
        <f t="shared" si="129"/>
        <v>0</v>
      </c>
      <c r="Z63" s="638">
        <v>40</v>
      </c>
      <c r="AA63" s="227">
        <v>0</v>
      </c>
      <c r="AB63" s="227">
        <v>0</v>
      </c>
      <c r="AC63" s="227">
        <v>0</v>
      </c>
      <c r="AD63" s="227">
        <v>0</v>
      </c>
      <c r="AE63" s="420">
        <f t="shared" si="130"/>
        <v>0</v>
      </c>
      <c r="AF63" s="425">
        <v>0</v>
      </c>
      <c r="AG63" s="227">
        <v>0</v>
      </c>
      <c r="AH63" s="227">
        <v>0</v>
      </c>
      <c r="AI63" s="227">
        <v>0</v>
      </c>
      <c r="AJ63" s="422">
        <f t="shared" si="131"/>
        <v>0</v>
      </c>
      <c r="AK63" s="423">
        <f t="shared" si="132"/>
        <v>0</v>
      </c>
      <c r="AL63" s="638">
        <v>40</v>
      </c>
      <c r="AM63" s="227">
        <v>0</v>
      </c>
      <c r="AN63" s="227">
        <v>0</v>
      </c>
      <c r="AO63" s="227">
        <v>0</v>
      </c>
      <c r="AP63" s="227">
        <v>0</v>
      </c>
      <c r="AQ63" s="420">
        <f t="shared" si="133"/>
        <v>0</v>
      </c>
      <c r="AR63" s="425">
        <v>0</v>
      </c>
      <c r="AS63" s="227">
        <v>0</v>
      </c>
      <c r="AT63" s="227">
        <v>0</v>
      </c>
      <c r="AU63" s="227">
        <v>0</v>
      </c>
      <c r="AV63" s="422">
        <f t="shared" si="134"/>
        <v>0</v>
      </c>
      <c r="AW63" s="423">
        <f t="shared" si="135"/>
        <v>0</v>
      </c>
      <c r="AX63" s="638">
        <v>40</v>
      </c>
      <c r="AY63" s="227">
        <v>0</v>
      </c>
      <c r="AZ63" s="227">
        <v>0</v>
      </c>
      <c r="BA63" s="227">
        <v>0</v>
      </c>
      <c r="BB63" s="227">
        <v>0</v>
      </c>
      <c r="BC63" s="420">
        <f t="shared" si="136"/>
        <v>0</v>
      </c>
      <c r="BD63" s="425">
        <v>0</v>
      </c>
      <c r="BE63" s="227">
        <v>0</v>
      </c>
      <c r="BF63" s="227">
        <v>0</v>
      </c>
      <c r="BG63" s="227">
        <v>0</v>
      </c>
      <c r="BH63" s="422">
        <f t="shared" si="137"/>
        <v>0</v>
      </c>
      <c r="BI63" s="423">
        <f t="shared" si="138"/>
        <v>0</v>
      </c>
      <c r="BJ63" s="638">
        <v>40</v>
      </c>
      <c r="BK63" s="227">
        <v>0</v>
      </c>
      <c r="BL63" s="227">
        <v>0</v>
      </c>
      <c r="BM63" s="227">
        <v>0</v>
      </c>
      <c r="BN63" s="227">
        <v>0</v>
      </c>
      <c r="BO63" s="420">
        <f t="shared" si="139"/>
        <v>0</v>
      </c>
      <c r="BP63" s="425">
        <v>0</v>
      </c>
      <c r="BQ63" s="227">
        <v>0</v>
      </c>
      <c r="BR63" s="227">
        <v>0</v>
      </c>
      <c r="BS63" s="227">
        <v>0</v>
      </c>
      <c r="BT63" s="422">
        <f t="shared" si="140"/>
        <v>0</v>
      </c>
      <c r="BU63" s="423">
        <f t="shared" si="141"/>
        <v>0</v>
      </c>
      <c r="BV63" s="638">
        <v>40</v>
      </c>
      <c r="BW63" s="227">
        <v>0</v>
      </c>
      <c r="BX63" s="227">
        <v>0</v>
      </c>
      <c r="BY63" s="227">
        <v>0</v>
      </c>
      <c r="BZ63" s="227">
        <v>0</v>
      </c>
      <c r="CA63" s="420">
        <f t="shared" si="142"/>
        <v>0</v>
      </c>
      <c r="CB63" s="425">
        <v>0</v>
      </c>
      <c r="CC63" s="227">
        <v>0</v>
      </c>
      <c r="CD63" s="227">
        <v>0</v>
      </c>
      <c r="CE63" s="227">
        <v>0</v>
      </c>
      <c r="CF63" s="422">
        <f t="shared" si="143"/>
        <v>0</v>
      </c>
      <c r="CG63" s="423">
        <f t="shared" si="144"/>
        <v>0</v>
      </c>
      <c r="CH63" s="638">
        <v>40</v>
      </c>
      <c r="CI63" s="422">
        <f t="shared" si="145"/>
        <v>0</v>
      </c>
      <c r="CJ63" s="422">
        <f t="shared" si="146"/>
        <v>0</v>
      </c>
      <c r="CK63" s="422">
        <f t="shared" si="147"/>
        <v>0</v>
      </c>
      <c r="CL63" s="422">
        <f t="shared" si="148"/>
        <v>0</v>
      </c>
      <c r="CM63" s="424">
        <f t="shared" si="157"/>
        <v>0</v>
      </c>
      <c r="CN63" s="422">
        <f t="shared" si="149"/>
        <v>0</v>
      </c>
      <c r="CO63" s="422">
        <f t="shared" si="150"/>
        <v>0</v>
      </c>
      <c r="CP63" s="422">
        <f t="shared" si="151"/>
        <v>0</v>
      </c>
      <c r="CQ63" s="422">
        <f t="shared" si="152"/>
        <v>0</v>
      </c>
      <c r="CR63" s="424">
        <f t="shared" si="158"/>
        <v>0</v>
      </c>
      <c r="CS63" s="422">
        <f t="shared" si="153"/>
        <v>0</v>
      </c>
      <c r="CT63" s="422">
        <f t="shared" si="154"/>
        <v>0</v>
      </c>
      <c r="CU63" s="422">
        <f t="shared" si="155"/>
        <v>0</v>
      </c>
      <c r="CV63" s="422">
        <f t="shared" si="156"/>
        <v>0</v>
      </c>
      <c r="CW63" s="424">
        <f t="shared" si="159"/>
        <v>0</v>
      </c>
    </row>
    <row r="64" spans="1:101" ht="15.75" customHeight="1" x14ac:dyDescent="0.2">
      <c r="A64" s="85"/>
      <c r="B64" s="638"/>
      <c r="C64" s="186" t="s">
        <v>32</v>
      </c>
      <c r="D64" s="186" t="s">
        <v>32</v>
      </c>
      <c r="E64" s="186" t="s">
        <v>32</v>
      </c>
      <c r="F64" s="186" t="s">
        <v>32</v>
      </c>
      <c r="G64" s="389"/>
      <c r="H64" s="390" t="s">
        <v>32</v>
      </c>
      <c r="I64" s="186" t="s">
        <v>32</v>
      </c>
      <c r="J64" s="186" t="s">
        <v>32</v>
      </c>
      <c r="K64" s="186" t="s">
        <v>32</v>
      </c>
      <c r="L64" s="391"/>
      <c r="M64" s="390" t="s">
        <v>32</v>
      </c>
      <c r="N64" s="638"/>
      <c r="O64" s="186" t="s">
        <v>32</v>
      </c>
      <c r="P64" s="186" t="s">
        <v>32</v>
      </c>
      <c r="Q64" s="186" t="s">
        <v>32</v>
      </c>
      <c r="R64" s="186" t="s">
        <v>32</v>
      </c>
      <c r="S64" s="389"/>
      <c r="T64" s="390" t="s">
        <v>32</v>
      </c>
      <c r="U64" s="186" t="s">
        <v>32</v>
      </c>
      <c r="V64" s="186" t="s">
        <v>32</v>
      </c>
      <c r="W64" s="186" t="s">
        <v>32</v>
      </c>
      <c r="X64" s="391"/>
      <c r="Y64" s="390" t="s">
        <v>32</v>
      </c>
      <c r="Z64" s="638"/>
      <c r="AA64" s="186" t="s">
        <v>32</v>
      </c>
      <c r="AB64" s="186" t="s">
        <v>32</v>
      </c>
      <c r="AC64" s="186" t="s">
        <v>32</v>
      </c>
      <c r="AD64" s="186" t="s">
        <v>32</v>
      </c>
      <c r="AE64" s="389"/>
      <c r="AF64" s="390" t="s">
        <v>32</v>
      </c>
      <c r="AG64" s="186" t="s">
        <v>32</v>
      </c>
      <c r="AH64" s="186" t="s">
        <v>32</v>
      </c>
      <c r="AI64" s="186" t="s">
        <v>32</v>
      </c>
      <c r="AJ64" s="391"/>
      <c r="AK64" s="390" t="s">
        <v>32</v>
      </c>
      <c r="AL64" s="638"/>
      <c r="AM64" s="186" t="s">
        <v>32</v>
      </c>
      <c r="AN64" s="186" t="s">
        <v>32</v>
      </c>
      <c r="AO64" s="186" t="s">
        <v>32</v>
      </c>
      <c r="AP64" s="186" t="s">
        <v>32</v>
      </c>
      <c r="AQ64" s="389"/>
      <c r="AR64" s="390" t="s">
        <v>32</v>
      </c>
      <c r="AS64" s="186" t="s">
        <v>32</v>
      </c>
      <c r="AT64" s="186" t="s">
        <v>32</v>
      </c>
      <c r="AU64" s="186" t="s">
        <v>32</v>
      </c>
      <c r="AV64" s="391"/>
      <c r="AW64" s="390" t="s">
        <v>32</v>
      </c>
      <c r="AX64" s="638"/>
      <c r="AY64" s="186" t="s">
        <v>32</v>
      </c>
      <c r="AZ64" s="186" t="s">
        <v>32</v>
      </c>
      <c r="BA64" s="186" t="s">
        <v>32</v>
      </c>
      <c r="BB64" s="186" t="s">
        <v>32</v>
      </c>
      <c r="BC64" s="389"/>
      <c r="BD64" s="390" t="s">
        <v>32</v>
      </c>
      <c r="BE64" s="186" t="s">
        <v>32</v>
      </c>
      <c r="BF64" s="186" t="s">
        <v>32</v>
      </c>
      <c r="BG64" s="186" t="s">
        <v>32</v>
      </c>
      <c r="BH64" s="391"/>
      <c r="BI64" s="390" t="s">
        <v>32</v>
      </c>
      <c r="BJ64" s="638"/>
      <c r="BK64" s="186" t="s">
        <v>32</v>
      </c>
      <c r="BL64" s="186" t="s">
        <v>32</v>
      </c>
      <c r="BM64" s="186" t="s">
        <v>32</v>
      </c>
      <c r="BN64" s="186" t="s">
        <v>32</v>
      </c>
      <c r="BO64" s="389"/>
      <c r="BP64" s="390" t="s">
        <v>32</v>
      </c>
      <c r="BQ64" s="186" t="s">
        <v>32</v>
      </c>
      <c r="BR64" s="186" t="s">
        <v>32</v>
      </c>
      <c r="BS64" s="186" t="s">
        <v>32</v>
      </c>
      <c r="BT64" s="391"/>
      <c r="BU64" s="390" t="s">
        <v>32</v>
      </c>
      <c r="BV64" s="638"/>
      <c r="BW64" s="186" t="s">
        <v>32</v>
      </c>
      <c r="BX64" s="186" t="s">
        <v>32</v>
      </c>
      <c r="BY64" s="186" t="s">
        <v>32</v>
      </c>
      <c r="BZ64" s="186" t="s">
        <v>32</v>
      </c>
      <c r="CA64" s="389"/>
      <c r="CB64" s="390" t="s">
        <v>32</v>
      </c>
      <c r="CC64" s="186" t="s">
        <v>32</v>
      </c>
      <c r="CD64" s="186" t="s">
        <v>32</v>
      </c>
      <c r="CE64" s="186" t="s">
        <v>32</v>
      </c>
      <c r="CF64" s="391"/>
      <c r="CG64" s="390" t="s">
        <v>32</v>
      </c>
      <c r="CH64" s="638"/>
      <c r="CI64" s="391"/>
      <c r="CJ64" s="391"/>
      <c r="CK64" s="391"/>
      <c r="CL64" s="391"/>
      <c r="CM64" s="186"/>
      <c r="CN64" s="391"/>
      <c r="CO64" s="391"/>
      <c r="CP64" s="391"/>
      <c r="CQ64" s="391"/>
      <c r="CR64" s="186"/>
      <c r="CS64" s="391"/>
      <c r="CT64" s="391"/>
      <c r="CU64" s="391"/>
      <c r="CV64" s="391"/>
      <c r="CW64" s="186"/>
    </row>
    <row r="65" spans="1:135" s="17" customFormat="1" ht="15.75" customHeight="1" x14ac:dyDescent="0.2">
      <c r="A65" s="19" t="s">
        <v>359</v>
      </c>
      <c r="B65" s="638">
        <v>41</v>
      </c>
      <c r="C65" s="213">
        <f>SUM(C34:C63)-C43-C45</f>
        <v>4517392.0122109829</v>
      </c>
      <c r="D65" s="213">
        <f t="shared" ref="D65:M65" si="160">SUM(D34:D63)-D43-D45</f>
        <v>3359958.5375420749</v>
      </c>
      <c r="E65" s="213">
        <f t="shared" si="160"/>
        <v>2724893.4400326433</v>
      </c>
      <c r="F65" s="213">
        <f t="shared" si="160"/>
        <v>0</v>
      </c>
      <c r="G65" s="218">
        <f t="shared" si="160"/>
        <v>10602243.989785703</v>
      </c>
      <c r="H65" s="215">
        <f t="shared" si="160"/>
        <v>16399548.995781239</v>
      </c>
      <c r="I65" s="215">
        <f t="shared" si="160"/>
        <v>12849572.824030252</v>
      </c>
      <c r="J65" s="215">
        <f t="shared" si="160"/>
        <v>11001142.020668317</v>
      </c>
      <c r="K65" s="215">
        <f t="shared" si="160"/>
        <v>0</v>
      </c>
      <c r="L65" s="216">
        <f t="shared" si="160"/>
        <v>40250263.840479821</v>
      </c>
      <c r="M65" s="215">
        <f t="shared" si="160"/>
        <v>50852507.830265507</v>
      </c>
      <c r="N65" s="638">
        <v>41</v>
      </c>
      <c r="O65" s="213">
        <f>SUM(O34:O63)-O43-O45</f>
        <v>4434103.045348214</v>
      </c>
      <c r="P65" s="213">
        <f t="shared" ref="P65:Y65" si="161">SUM(P34:P63)-P43-P45</f>
        <v>3677767.2212626226</v>
      </c>
      <c r="Q65" s="213">
        <f t="shared" si="161"/>
        <v>3576343.8483845722</v>
      </c>
      <c r="R65" s="213">
        <f t="shared" si="161"/>
        <v>0</v>
      </c>
      <c r="S65" s="218">
        <f t="shared" si="161"/>
        <v>11688214.114995411</v>
      </c>
      <c r="T65" s="215">
        <f t="shared" si="161"/>
        <v>14511064.780487433</v>
      </c>
      <c r="U65" s="215">
        <f t="shared" si="161"/>
        <v>14259167.838749157</v>
      </c>
      <c r="V65" s="215">
        <f t="shared" si="161"/>
        <v>14060360.758720446</v>
      </c>
      <c r="W65" s="215">
        <f t="shared" si="161"/>
        <v>0</v>
      </c>
      <c r="X65" s="216">
        <f t="shared" si="161"/>
        <v>42830593.377957039</v>
      </c>
      <c r="Y65" s="215">
        <f t="shared" si="161"/>
        <v>54518807.492952451</v>
      </c>
      <c r="Z65" s="638">
        <v>41</v>
      </c>
      <c r="AA65" s="213">
        <f>SUM(AA34:AA63)-AA43-AA45</f>
        <v>1059865.8705511268</v>
      </c>
      <c r="AB65" s="213">
        <f t="shared" ref="AB65:AK65" si="162">SUM(AB34:AB63)-AB43-AB45</f>
        <v>910045.26934403076</v>
      </c>
      <c r="AC65" s="213">
        <f t="shared" si="162"/>
        <v>1055994.7752261097</v>
      </c>
      <c r="AD65" s="213">
        <f t="shared" si="162"/>
        <v>0</v>
      </c>
      <c r="AE65" s="218">
        <f t="shared" si="162"/>
        <v>3025905.9151212675</v>
      </c>
      <c r="AF65" s="215">
        <f t="shared" si="162"/>
        <v>3075526.1599201532</v>
      </c>
      <c r="AG65" s="215">
        <f t="shared" si="162"/>
        <v>3418665.7437720625</v>
      </c>
      <c r="AH65" s="215">
        <f t="shared" si="162"/>
        <v>3256188.3959074849</v>
      </c>
      <c r="AI65" s="215">
        <f t="shared" si="162"/>
        <v>0</v>
      </c>
      <c r="AJ65" s="216">
        <f t="shared" si="162"/>
        <v>9750380.2995997034</v>
      </c>
      <c r="AK65" s="215">
        <f t="shared" si="162"/>
        <v>12776286.214720968</v>
      </c>
      <c r="AL65" s="638">
        <v>41</v>
      </c>
      <c r="AM65" s="213">
        <f>SUM(AM34:AM63)-AM43-AM45</f>
        <v>43941644.414866991</v>
      </c>
      <c r="AN65" s="213">
        <f t="shared" ref="AN65:AW65" si="163">SUM(AN34:AN63)-AN43-AN45</f>
        <v>43797182.409596652</v>
      </c>
      <c r="AO65" s="213">
        <f t="shared" si="163"/>
        <v>44410711.836443573</v>
      </c>
      <c r="AP65" s="213">
        <f t="shared" si="163"/>
        <v>0</v>
      </c>
      <c r="AQ65" s="218">
        <f t="shared" si="163"/>
        <v>132149538.66090719</v>
      </c>
      <c r="AR65" s="215">
        <f t="shared" si="163"/>
        <v>94699713.977638021</v>
      </c>
      <c r="AS65" s="215">
        <f t="shared" si="163"/>
        <v>98903855.986909956</v>
      </c>
      <c r="AT65" s="215">
        <f t="shared" si="163"/>
        <v>101792720.90989198</v>
      </c>
      <c r="AU65" s="215">
        <f t="shared" si="163"/>
        <v>0</v>
      </c>
      <c r="AV65" s="216">
        <f t="shared" si="163"/>
        <v>295396290.87443995</v>
      </c>
      <c r="AW65" s="215">
        <f t="shared" si="163"/>
        <v>427545829.53534722</v>
      </c>
      <c r="AX65" s="638">
        <v>41</v>
      </c>
      <c r="AY65" s="213">
        <f>SUM(AY34:AY63)-AY43-AY45</f>
        <v>3687426.5440264102</v>
      </c>
      <c r="AZ65" s="213">
        <f t="shared" ref="AZ65:BI65" si="164">SUM(AZ34:AZ63)-AZ43-AZ45</f>
        <v>3935707.0481283958</v>
      </c>
      <c r="BA65" s="213">
        <f t="shared" si="164"/>
        <v>4196411.0103041325</v>
      </c>
      <c r="BB65" s="213">
        <f t="shared" si="164"/>
        <v>0</v>
      </c>
      <c r="BC65" s="218">
        <f t="shared" si="164"/>
        <v>11819544.602458943</v>
      </c>
      <c r="BD65" s="215">
        <f t="shared" si="164"/>
        <v>3158172.0506490092</v>
      </c>
      <c r="BE65" s="215">
        <f t="shared" si="164"/>
        <v>2929102.3579646819</v>
      </c>
      <c r="BF65" s="215">
        <f t="shared" si="164"/>
        <v>3366052.6162151848</v>
      </c>
      <c r="BG65" s="215">
        <f t="shared" si="164"/>
        <v>0</v>
      </c>
      <c r="BH65" s="216">
        <f t="shared" si="164"/>
        <v>9453327.0248288736</v>
      </c>
      <c r="BI65" s="215">
        <f t="shared" si="164"/>
        <v>21272871.627287816</v>
      </c>
      <c r="BJ65" s="638">
        <v>41</v>
      </c>
      <c r="BK65" s="213">
        <f>SUM(BK34:BK63)-BK43-BK45</f>
        <v>0</v>
      </c>
      <c r="BL65" s="213">
        <f t="shared" ref="BL65:BU65" si="165">SUM(BL34:BL63)-BL43-BL45</f>
        <v>0</v>
      </c>
      <c r="BM65" s="213">
        <f t="shared" si="165"/>
        <v>0</v>
      </c>
      <c r="BN65" s="213">
        <f t="shared" si="165"/>
        <v>0</v>
      </c>
      <c r="BO65" s="218">
        <f t="shared" si="165"/>
        <v>0</v>
      </c>
      <c r="BP65" s="215">
        <f t="shared" si="165"/>
        <v>0</v>
      </c>
      <c r="BQ65" s="215">
        <f t="shared" si="165"/>
        <v>0</v>
      </c>
      <c r="BR65" s="215">
        <f t="shared" si="165"/>
        <v>0</v>
      </c>
      <c r="BS65" s="215">
        <f t="shared" si="165"/>
        <v>0</v>
      </c>
      <c r="BT65" s="216">
        <f t="shared" si="165"/>
        <v>0</v>
      </c>
      <c r="BU65" s="215">
        <f t="shared" si="165"/>
        <v>0</v>
      </c>
      <c r="BV65" s="638">
        <v>41</v>
      </c>
      <c r="BW65" s="213">
        <f>SUM(BW34:BW63)-BW43-BW45</f>
        <v>3119643.1414380288</v>
      </c>
      <c r="BX65" s="213">
        <f t="shared" ref="BX65:CV65" si="166">SUM(BX34:BX63)-BX43-BX45</f>
        <v>3196678.5044446187</v>
      </c>
      <c r="BY65" s="213">
        <f t="shared" si="166"/>
        <v>2427916.9862226984</v>
      </c>
      <c r="BZ65" s="213">
        <f t="shared" si="166"/>
        <v>0</v>
      </c>
      <c r="CA65" s="218">
        <f t="shared" si="166"/>
        <v>8744238.6321053449</v>
      </c>
      <c r="CB65" s="215">
        <f t="shared" si="166"/>
        <v>2503172.8220419488</v>
      </c>
      <c r="CC65" s="215">
        <f t="shared" si="166"/>
        <v>3035420.9662804524</v>
      </c>
      <c r="CD65" s="215">
        <f t="shared" si="166"/>
        <v>3555016.5832270905</v>
      </c>
      <c r="CE65" s="215">
        <f t="shared" si="166"/>
        <v>0</v>
      </c>
      <c r="CF65" s="216">
        <f t="shared" si="166"/>
        <v>9093610.371549489</v>
      </c>
      <c r="CG65" s="215">
        <f t="shared" si="166"/>
        <v>17837849.003654834</v>
      </c>
      <c r="CH65" s="638">
        <v>41</v>
      </c>
      <c r="CI65" s="216">
        <f t="shared" ref="CI65:CL65" si="167">SUM(CI34:CI63)-CI43-CI45</f>
        <v>60760075.028441735</v>
      </c>
      <c r="CJ65" s="216">
        <f t="shared" si="167"/>
        <v>58877338.990318388</v>
      </c>
      <c r="CK65" s="216">
        <f t="shared" si="167"/>
        <v>58392271.89661371</v>
      </c>
      <c r="CL65" s="216">
        <f t="shared" si="167"/>
        <v>0</v>
      </c>
      <c r="CM65" s="213">
        <f>SUM(CI65:CL65)</f>
        <v>178029685.91537383</v>
      </c>
      <c r="CN65" s="216">
        <f t="shared" ref="CN65:CQ65" si="168">SUM(CN34:CN63)-CN43-CN45</f>
        <v>134347198.78651783</v>
      </c>
      <c r="CO65" s="216">
        <f t="shared" si="168"/>
        <v>135395785.71770662</v>
      </c>
      <c r="CP65" s="216">
        <f t="shared" si="168"/>
        <v>137031481.28463051</v>
      </c>
      <c r="CQ65" s="216">
        <f t="shared" si="168"/>
        <v>0</v>
      </c>
      <c r="CR65" s="213">
        <f>SUM(CN65:CQ65)</f>
        <v>406774465.78885496</v>
      </c>
      <c r="CS65" s="216">
        <f t="shared" si="166"/>
        <v>195107273.81495956</v>
      </c>
      <c r="CT65" s="216">
        <f t="shared" si="166"/>
        <v>194273124.70802492</v>
      </c>
      <c r="CU65" s="216">
        <f t="shared" si="166"/>
        <v>195423753.18124416</v>
      </c>
      <c r="CV65" s="216">
        <f t="shared" si="166"/>
        <v>0</v>
      </c>
      <c r="CW65" s="213">
        <f>SUM(CS65:CV65)</f>
        <v>584804151.70422864</v>
      </c>
      <c r="CX65" s="326"/>
      <c r="CY65" s="326"/>
      <c r="CZ65" s="326"/>
      <c r="DA65" s="326"/>
      <c r="DB65" s="326"/>
      <c r="DC65" s="326"/>
      <c r="DD65" s="326"/>
      <c r="DE65" s="326"/>
      <c r="DF65" s="326"/>
      <c r="DG65" s="326"/>
      <c r="DH65" s="326"/>
      <c r="DI65" s="326"/>
      <c r="DJ65" s="326"/>
      <c r="DK65" s="326"/>
      <c r="DL65" s="326"/>
      <c r="DM65" s="326"/>
      <c r="DN65" s="326"/>
      <c r="DO65" s="326"/>
      <c r="DP65" s="326"/>
      <c r="DQ65" s="326"/>
      <c r="DR65" s="326"/>
      <c r="DS65" s="326"/>
      <c r="DT65" s="326"/>
      <c r="DU65" s="326"/>
      <c r="DV65" s="326"/>
      <c r="DW65" s="326"/>
      <c r="DX65" s="326"/>
      <c r="DY65" s="326"/>
      <c r="DZ65" s="326"/>
      <c r="EA65" s="326"/>
      <c r="EB65" s="326"/>
      <c r="EC65" s="326"/>
      <c r="ED65" s="326"/>
      <c r="EE65" s="326"/>
    </row>
    <row r="66" spans="1:135" ht="15.75" customHeight="1" x14ac:dyDescent="0.2">
      <c r="B66" s="638"/>
      <c r="C66" s="177"/>
      <c r="D66" s="177"/>
      <c r="E66" s="177"/>
      <c r="F66" s="177"/>
      <c r="G66" s="392"/>
      <c r="H66" s="393"/>
      <c r="I66" s="177"/>
      <c r="J66" s="177"/>
      <c r="K66" s="177"/>
      <c r="L66" s="177"/>
      <c r="M66" s="394"/>
      <c r="N66" s="638"/>
      <c r="O66" s="177"/>
      <c r="P66" s="177"/>
      <c r="Q66" s="177"/>
      <c r="R66" s="177"/>
      <c r="S66" s="392"/>
      <c r="T66" s="393"/>
      <c r="U66" s="177"/>
      <c r="V66" s="177"/>
      <c r="W66" s="177"/>
      <c r="X66" s="177"/>
      <c r="Y66" s="394"/>
      <c r="Z66" s="638"/>
      <c r="AA66" s="177"/>
      <c r="AB66" s="177"/>
      <c r="AC66" s="177"/>
      <c r="AD66" s="177"/>
      <c r="AE66" s="392"/>
      <c r="AF66" s="393"/>
      <c r="AG66" s="177"/>
      <c r="AH66" s="177"/>
      <c r="AI66" s="177"/>
      <c r="AJ66" s="177"/>
      <c r="AK66" s="394"/>
      <c r="AL66" s="638"/>
      <c r="AM66" s="177"/>
      <c r="AN66" s="177"/>
      <c r="AO66" s="177"/>
      <c r="AP66" s="177"/>
      <c r="AQ66" s="392"/>
      <c r="AR66" s="393"/>
      <c r="AS66" s="177"/>
      <c r="AT66" s="177"/>
      <c r="AU66" s="177"/>
      <c r="AV66" s="177"/>
      <c r="AW66" s="394"/>
      <c r="AX66" s="638"/>
      <c r="AY66" s="177"/>
      <c r="AZ66" s="177"/>
      <c r="BA66" s="177"/>
      <c r="BB66" s="177"/>
      <c r="BC66" s="392"/>
      <c r="BD66" s="393"/>
      <c r="BE66" s="177"/>
      <c r="BF66" s="177"/>
      <c r="BG66" s="177"/>
      <c r="BH66" s="177"/>
      <c r="BI66" s="394"/>
      <c r="BJ66" s="638"/>
      <c r="BK66" s="177"/>
      <c r="BL66" s="177"/>
      <c r="BM66" s="177"/>
      <c r="BN66" s="177"/>
      <c r="BO66" s="392"/>
      <c r="BP66" s="393"/>
      <c r="BQ66" s="177"/>
      <c r="BR66" s="177"/>
      <c r="BS66" s="177"/>
      <c r="BT66" s="177"/>
      <c r="BU66" s="394"/>
      <c r="BV66" s="638"/>
      <c r="BW66" s="177"/>
      <c r="BX66" s="177"/>
      <c r="BY66" s="177"/>
      <c r="BZ66" s="177"/>
      <c r="CA66" s="392"/>
      <c r="CB66" s="393"/>
      <c r="CC66" s="177"/>
      <c r="CD66" s="177"/>
      <c r="CE66" s="177"/>
      <c r="CF66" s="177"/>
      <c r="CG66" s="394"/>
      <c r="CH66" s="638"/>
      <c r="CI66" s="177"/>
      <c r="CJ66" s="177"/>
      <c r="CK66" s="177"/>
      <c r="CL66" s="177"/>
      <c r="CM66" s="427"/>
      <c r="CN66" s="177"/>
      <c r="CO66" s="177"/>
      <c r="CP66" s="177"/>
      <c r="CQ66" s="177"/>
      <c r="CR66" s="427"/>
      <c r="CS66" s="177"/>
      <c r="CT66" s="177"/>
      <c r="CU66" s="177"/>
      <c r="CV66" s="177"/>
      <c r="CW66" s="427"/>
    </row>
    <row r="67" spans="1:135" ht="15.75" customHeight="1" x14ac:dyDescent="0.2">
      <c r="A67" s="19" t="s">
        <v>263</v>
      </c>
      <c r="B67" s="638"/>
      <c r="C67" s="186" t="s">
        <v>32</v>
      </c>
      <c r="D67" s="186" t="s">
        <v>32</v>
      </c>
      <c r="E67" s="186" t="s">
        <v>32</v>
      </c>
      <c r="F67" s="186" t="s">
        <v>32</v>
      </c>
      <c r="G67" s="389"/>
      <c r="H67" s="390" t="s">
        <v>32</v>
      </c>
      <c r="I67" s="186" t="s">
        <v>32</v>
      </c>
      <c r="J67" s="186" t="s">
        <v>32</v>
      </c>
      <c r="K67" s="186" t="s">
        <v>32</v>
      </c>
      <c r="L67" s="391"/>
      <c r="M67" s="390" t="s">
        <v>32</v>
      </c>
      <c r="N67" s="638"/>
      <c r="O67" s="186" t="s">
        <v>32</v>
      </c>
      <c r="P67" s="186" t="s">
        <v>32</v>
      </c>
      <c r="Q67" s="186" t="s">
        <v>32</v>
      </c>
      <c r="R67" s="186" t="s">
        <v>32</v>
      </c>
      <c r="S67" s="389"/>
      <c r="T67" s="390" t="s">
        <v>32</v>
      </c>
      <c r="U67" s="186" t="s">
        <v>32</v>
      </c>
      <c r="V67" s="186" t="s">
        <v>32</v>
      </c>
      <c r="W67" s="186" t="s">
        <v>32</v>
      </c>
      <c r="X67" s="391"/>
      <c r="Y67" s="390" t="s">
        <v>32</v>
      </c>
      <c r="Z67" s="638"/>
      <c r="AA67" s="186" t="s">
        <v>32</v>
      </c>
      <c r="AB67" s="186" t="s">
        <v>32</v>
      </c>
      <c r="AC67" s="186" t="s">
        <v>32</v>
      </c>
      <c r="AD67" s="186" t="s">
        <v>32</v>
      </c>
      <c r="AE67" s="389"/>
      <c r="AF67" s="390" t="s">
        <v>32</v>
      </c>
      <c r="AG67" s="186" t="s">
        <v>32</v>
      </c>
      <c r="AH67" s="186" t="s">
        <v>32</v>
      </c>
      <c r="AI67" s="186" t="s">
        <v>32</v>
      </c>
      <c r="AJ67" s="391"/>
      <c r="AK67" s="390" t="s">
        <v>32</v>
      </c>
      <c r="AL67" s="638"/>
      <c r="AM67" s="186" t="s">
        <v>32</v>
      </c>
      <c r="AN67" s="186" t="s">
        <v>32</v>
      </c>
      <c r="AO67" s="186" t="s">
        <v>32</v>
      </c>
      <c r="AP67" s="186" t="s">
        <v>32</v>
      </c>
      <c r="AQ67" s="389"/>
      <c r="AR67" s="390" t="s">
        <v>32</v>
      </c>
      <c r="AS67" s="186" t="s">
        <v>32</v>
      </c>
      <c r="AT67" s="186" t="s">
        <v>32</v>
      </c>
      <c r="AU67" s="186" t="s">
        <v>32</v>
      </c>
      <c r="AV67" s="391"/>
      <c r="AW67" s="390" t="s">
        <v>32</v>
      </c>
      <c r="AX67" s="638"/>
      <c r="AY67" s="186" t="s">
        <v>32</v>
      </c>
      <c r="AZ67" s="186" t="s">
        <v>32</v>
      </c>
      <c r="BA67" s="186" t="s">
        <v>32</v>
      </c>
      <c r="BB67" s="186" t="s">
        <v>32</v>
      </c>
      <c r="BC67" s="389"/>
      <c r="BD67" s="390" t="s">
        <v>32</v>
      </c>
      <c r="BE67" s="186" t="s">
        <v>32</v>
      </c>
      <c r="BF67" s="186" t="s">
        <v>32</v>
      </c>
      <c r="BG67" s="186" t="s">
        <v>32</v>
      </c>
      <c r="BH67" s="391"/>
      <c r="BI67" s="390" t="s">
        <v>32</v>
      </c>
      <c r="BJ67" s="638"/>
      <c r="BK67" s="186" t="s">
        <v>32</v>
      </c>
      <c r="BL67" s="186" t="s">
        <v>32</v>
      </c>
      <c r="BM67" s="186" t="s">
        <v>32</v>
      </c>
      <c r="BN67" s="186" t="s">
        <v>32</v>
      </c>
      <c r="BO67" s="389"/>
      <c r="BP67" s="390" t="s">
        <v>32</v>
      </c>
      <c r="BQ67" s="186" t="s">
        <v>32</v>
      </c>
      <c r="BR67" s="186" t="s">
        <v>32</v>
      </c>
      <c r="BS67" s="186" t="s">
        <v>32</v>
      </c>
      <c r="BT67" s="391"/>
      <c r="BU67" s="390" t="s">
        <v>32</v>
      </c>
      <c r="BV67" s="638"/>
      <c r="BW67" s="186" t="s">
        <v>32</v>
      </c>
      <c r="BX67" s="186" t="s">
        <v>32</v>
      </c>
      <c r="BY67" s="186" t="s">
        <v>32</v>
      </c>
      <c r="BZ67" s="186" t="s">
        <v>32</v>
      </c>
      <c r="CA67" s="389"/>
      <c r="CB67" s="390" t="s">
        <v>32</v>
      </c>
      <c r="CC67" s="186" t="s">
        <v>32</v>
      </c>
      <c r="CD67" s="186" t="s">
        <v>32</v>
      </c>
      <c r="CE67" s="186" t="s">
        <v>32</v>
      </c>
      <c r="CF67" s="391"/>
      <c r="CG67" s="390" t="s">
        <v>32</v>
      </c>
      <c r="CH67" s="638"/>
      <c r="CI67" s="177"/>
      <c r="CJ67" s="177"/>
      <c r="CK67" s="177"/>
      <c r="CL67" s="177"/>
      <c r="CM67" s="427"/>
      <c r="CN67" s="177"/>
      <c r="CO67" s="177"/>
      <c r="CP67" s="177"/>
      <c r="CQ67" s="177"/>
      <c r="CR67" s="427"/>
      <c r="CS67" s="177"/>
      <c r="CT67" s="177"/>
      <c r="CU67" s="177"/>
      <c r="CV67" s="177"/>
      <c r="CW67" s="427"/>
    </row>
    <row r="68" spans="1:135" ht="15.75" customHeight="1" x14ac:dyDescent="0.2">
      <c r="A68" s="85" t="s">
        <v>224</v>
      </c>
      <c r="B68" s="638">
        <v>42</v>
      </c>
      <c r="C68" s="428">
        <v>259854.64128953277</v>
      </c>
      <c r="D68" s="428">
        <v>305670.01187979232</v>
      </c>
      <c r="E68" s="428">
        <v>216159.52835285885</v>
      </c>
      <c r="F68" s="428">
        <v>0</v>
      </c>
      <c r="G68" s="420">
        <f t="shared" ref="G68" si="169">SUM(C68:F68)</f>
        <v>781684.18152218394</v>
      </c>
      <c r="H68" s="429">
        <v>258280.57449167478</v>
      </c>
      <c r="I68" s="428">
        <v>304180.5342135469</v>
      </c>
      <c r="J68" s="428">
        <v>215168.80654943726</v>
      </c>
      <c r="K68" s="428">
        <v>0</v>
      </c>
      <c r="L68" s="422">
        <f t="shared" ref="L68" si="170">SUM(H68:K68)</f>
        <v>777629.9152546589</v>
      </c>
      <c r="M68" s="423">
        <f t="shared" ref="M68" si="171">SUM(L68,G68)</f>
        <v>1559314.0967768428</v>
      </c>
      <c r="N68" s="225">
        <v>46</v>
      </c>
      <c r="O68" s="428">
        <v>304358.60157969</v>
      </c>
      <c r="P68" s="428">
        <v>417583.10503235686</v>
      </c>
      <c r="Q68" s="428">
        <v>310598.15724488453</v>
      </c>
      <c r="R68" s="428">
        <v>0</v>
      </c>
      <c r="S68" s="420">
        <f t="shared" ref="S68" si="172">SUM(O68:R68)</f>
        <v>1032539.8638569313</v>
      </c>
      <c r="T68" s="429">
        <v>302514.95250337705</v>
      </c>
      <c r="U68" s="428">
        <v>415548.29401206051</v>
      </c>
      <c r="V68" s="428">
        <v>309174.59581860888</v>
      </c>
      <c r="W68" s="428">
        <v>0</v>
      </c>
      <c r="X68" s="422">
        <f t="shared" ref="X68" si="173">SUM(T68:W68)</f>
        <v>1027237.8423340464</v>
      </c>
      <c r="Y68" s="423">
        <f t="shared" ref="Y68" si="174">SUM(X68,S68)</f>
        <v>2059777.7061909777</v>
      </c>
      <c r="Z68" s="225">
        <v>46</v>
      </c>
      <c r="AA68" s="428">
        <v>42148.886905152787</v>
      </c>
      <c r="AB68" s="428">
        <v>57059.770557382755</v>
      </c>
      <c r="AC68" s="428">
        <v>44878.527917919906</v>
      </c>
      <c r="AD68" s="428">
        <v>0</v>
      </c>
      <c r="AE68" s="420">
        <f t="shared" ref="AE68" si="175">SUM(AA68:AD68)</f>
        <v>144087.18538045546</v>
      </c>
      <c r="AF68" s="429">
        <v>41893.570459332026</v>
      </c>
      <c r="AG68" s="428">
        <v>56781.728058664456</v>
      </c>
      <c r="AH68" s="428">
        <v>44672.836609965321</v>
      </c>
      <c r="AI68" s="428">
        <v>0</v>
      </c>
      <c r="AJ68" s="422">
        <f t="shared" ref="AJ68" si="176">SUM(AF68:AI68)</f>
        <v>143348.13512796181</v>
      </c>
      <c r="AK68" s="423">
        <f t="shared" ref="AK68" si="177">SUM(AJ68,AE68)</f>
        <v>287435.32050841727</v>
      </c>
      <c r="AL68" s="225">
        <v>46</v>
      </c>
      <c r="AM68" s="428">
        <v>968281.49555814441</v>
      </c>
      <c r="AN68" s="428">
        <v>1451842.7591282262</v>
      </c>
      <c r="AO68" s="428">
        <v>1160949.4011572697</v>
      </c>
      <c r="AP68" s="428">
        <v>0</v>
      </c>
      <c r="AQ68" s="420">
        <f t="shared" ref="AQ68" si="178">SUM(AM68:AP68)</f>
        <v>3581073.6558436402</v>
      </c>
      <c r="AR68" s="429">
        <v>962416.14042892749</v>
      </c>
      <c r="AS68" s="428">
        <v>1444768.1777804424</v>
      </c>
      <c r="AT68" s="428">
        <v>1155628.4333833295</v>
      </c>
      <c r="AU68" s="428">
        <v>0</v>
      </c>
      <c r="AV68" s="422">
        <f t="shared" ref="AV68" si="179">SUM(AR68:AU68)</f>
        <v>3562812.7515926994</v>
      </c>
      <c r="AW68" s="423">
        <f t="shared" ref="AW68" si="180">SUM(AV68,AQ68)</f>
        <v>7143886.4074363392</v>
      </c>
      <c r="AX68" s="225">
        <v>46</v>
      </c>
      <c r="AY68" s="428">
        <v>18598.153055108502</v>
      </c>
      <c r="AZ68" s="428">
        <v>28683.823508612371</v>
      </c>
      <c r="BA68" s="428">
        <v>22802.489454698512</v>
      </c>
      <c r="BB68" s="428">
        <v>0</v>
      </c>
      <c r="BC68" s="420">
        <f t="shared" ref="BC68" si="181">SUM(AY68:BB68)</f>
        <v>70084.466018419393</v>
      </c>
      <c r="BD68" s="429">
        <v>18485.494935629664</v>
      </c>
      <c r="BE68" s="428">
        <v>28544.052144598409</v>
      </c>
      <c r="BF68" s="428">
        <v>22697.979032941013</v>
      </c>
      <c r="BG68" s="428">
        <v>0</v>
      </c>
      <c r="BH68" s="422">
        <f t="shared" ref="BH68" si="182">SUM(BD68:BG68)</f>
        <v>69727.526113169093</v>
      </c>
      <c r="BI68" s="423">
        <f t="shared" ref="BI68" si="183">SUM(BH68,BC68)</f>
        <v>139811.99213158849</v>
      </c>
      <c r="BJ68" s="225">
        <v>46</v>
      </c>
      <c r="BK68" s="428">
        <v>0</v>
      </c>
      <c r="BL68" s="428">
        <v>0</v>
      </c>
      <c r="BM68" s="428">
        <v>0</v>
      </c>
      <c r="BN68" s="428">
        <v>0</v>
      </c>
      <c r="BO68" s="420">
        <f t="shared" ref="BO68" si="184">SUM(BK68:BN68)</f>
        <v>0</v>
      </c>
      <c r="BP68" s="429">
        <v>0</v>
      </c>
      <c r="BQ68" s="428">
        <v>0</v>
      </c>
      <c r="BR68" s="428">
        <v>0</v>
      </c>
      <c r="BS68" s="428">
        <v>0</v>
      </c>
      <c r="BT68" s="422">
        <f t="shared" ref="BT68" si="185">SUM(BP68:BS68)</f>
        <v>0</v>
      </c>
      <c r="BU68" s="423">
        <f t="shared" ref="BU68" si="186">SUM(BT68,BO68)</f>
        <v>0</v>
      </c>
      <c r="BV68" s="225">
        <v>46</v>
      </c>
      <c r="BW68" s="428">
        <v>17143.548905546944</v>
      </c>
      <c r="BX68" s="428">
        <v>24168.302097596468</v>
      </c>
      <c r="BY68" s="428">
        <v>18524.500282666577</v>
      </c>
      <c r="BZ68" s="428">
        <v>0</v>
      </c>
      <c r="CA68" s="420">
        <f t="shared" ref="CA68" si="187">SUM(BW68:BZ68)</f>
        <v>59836.351285809986</v>
      </c>
      <c r="CB68" s="429">
        <v>17039.702035636281</v>
      </c>
      <c r="CC68" s="428">
        <v>24050.53409679043</v>
      </c>
      <c r="CD68" s="428">
        <v>18439.597125875971</v>
      </c>
      <c r="CE68" s="428">
        <v>0</v>
      </c>
      <c r="CF68" s="422">
        <f>SUM(CB68:CE68)</f>
        <v>59529.833258302679</v>
      </c>
      <c r="CG68" s="423">
        <f>SUM(CF68,CA68)</f>
        <v>119366.18454411266</v>
      </c>
      <c r="CH68" s="638">
        <v>42</v>
      </c>
      <c r="CI68" s="422">
        <f t="shared" ref="CI68:CI70" si="188">+C68+O68+AA68+AM68+AY68+BK68+BW68</f>
        <v>1610385.3272931755</v>
      </c>
      <c r="CJ68" s="422">
        <f t="shared" ref="CJ68:CJ70" si="189">+D68+P68+AB68+AN68+AZ68+BL68+BX68</f>
        <v>2285007.772203967</v>
      </c>
      <c r="CK68" s="422">
        <f t="shared" ref="CK68:CK70" si="190">+E68+Q68+AC68+AO68+BA68+BM68+BY68</f>
        <v>1773912.6044102982</v>
      </c>
      <c r="CL68" s="422">
        <f t="shared" ref="CL68:CL70" si="191">+F68+R68+AD68+AP68+BB68+BN68+BZ68</f>
        <v>0</v>
      </c>
      <c r="CM68" s="424">
        <f>SUM(CI68:CL68)</f>
        <v>5669305.7039074404</v>
      </c>
      <c r="CN68" s="422">
        <f t="shared" ref="CN68:CN70" si="192">+H68+T68+AF68+AR68+BD68+BP68+CB68</f>
        <v>1600630.4348545773</v>
      </c>
      <c r="CO68" s="422">
        <f t="shared" ref="CO68:CO70" si="193">+I68+U68+AG68+AS68+BE68+BQ68+CC68</f>
        <v>2273873.3203061027</v>
      </c>
      <c r="CP68" s="422">
        <f t="shared" ref="CP68:CP70" si="194">+J68+V68+AH68+AT68+BF68+BR68+CD68</f>
        <v>1765782.2485201578</v>
      </c>
      <c r="CQ68" s="422">
        <f t="shared" ref="CQ68:CQ70" si="195">+K68+W68+AI68+AU68+BG68+BS68+CE68</f>
        <v>0</v>
      </c>
      <c r="CR68" s="424">
        <f>SUM(CN68:CQ68)</f>
        <v>5640286.0036808383</v>
      </c>
      <c r="CS68" s="422">
        <f t="shared" ref="CS68:CS70" si="196">CI68+CN68</f>
        <v>3211015.7621477526</v>
      </c>
      <c r="CT68" s="422">
        <f t="shared" ref="CT68:CT70" si="197">CJ68+CO68</f>
        <v>4558881.0925100697</v>
      </c>
      <c r="CU68" s="422">
        <f t="shared" ref="CU68:CU70" si="198">CK68+CP68</f>
        <v>3539694.8529304559</v>
      </c>
      <c r="CV68" s="422">
        <f t="shared" ref="CV68:CV70" si="199">CL68+CQ68</f>
        <v>0</v>
      </c>
      <c r="CW68" s="424">
        <f>SUM(CS68:CV68)</f>
        <v>11309591.707588278</v>
      </c>
    </row>
    <row r="69" spans="1:135" ht="15.75" customHeight="1" x14ac:dyDescent="0.2">
      <c r="A69" s="85" t="s">
        <v>266</v>
      </c>
      <c r="B69" s="638">
        <v>43</v>
      </c>
      <c r="C69" s="228">
        <f t="shared" ref="C69:F69" si="200">IF(ABS(C61)&lt;C82, -C61, C82)</f>
        <v>0</v>
      </c>
      <c r="D69" s="228">
        <f t="shared" si="200"/>
        <v>0</v>
      </c>
      <c r="E69" s="228">
        <f t="shared" si="200"/>
        <v>0</v>
      </c>
      <c r="F69" s="228">
        <f t="shared" si="200"/>
        <v>0</v>
      </c>
      <c r="G69" s="420">
        <f>SUM(C69:F69)</f>
        <v>0</v>
      </c>
      <c r="H69" s="426">
        <f t="shared" ref="H69:K69" si="201">IF(ABS(H61)&lt;H82, -H61, H82)</f>
        <v>0</v>
      </c>
      <c r="I69" s="228">
        <f t="shared" si="201"/>
        <v>0</v>
      </c>
      <c r="J69" s="228">
        <f t="shared" si="201"/>
        <v>0</v>
      </c>
      <c r="K69" s="228">
        <f t="shared" si="201"/>
        <v>0</v>
      </c>
      <c r="L69" s="422">
        <f>SUM(H69:K69)</f>
        <v>0</v>
      </c>
      <c r="M69" s="423">
        <f>SUM(L69,G69)</f>
        <v>0</v>
      </c>
      <c r="N69" s="638">
        <v>43</v>
      </c>
      <c r="O69" s="228">
        <f t="shared" ref="O69:R69" si="202">IF(ABS(O61)&lt;O82, -O61, O82)</f>
        <v>0</v>
      </c>
      <c r="P69" s="228">
        <f t="shared" si="202"/>
        <v>0</v>
      </c>
      <c r="Q69" s="228">
        <f t="shared" si="202"/>
        <v>0</v>
      </c>
      <c r="R69" s="228">
        <f t="shared" si="202"/>
        <v>0</v>
      </c>
      <c r="S69" s="420">
        <f>SUM(O69:R69)</f>
        <v>0</v>
      </c>
      <c r="T69" s="426">
        <f t="shared" ref="T69:W69" si="203">IF(ABS(T61)&lt;T82, -T61, T82)</f>
        <v>0</v>
      </c>
      <c r="U69" s="228">
        <f t="shared" si="203"/>
        <v>0</v>
      </c>
      <c r="V69" s="228">
        <f t="shared" si="203"/>
        <v>0</v>
      </c>
      <c r="W69" s="228">
        <f t="shared" si="203"/>
        <v>0</v>
      </c>
      <c r="X69" s="422">
        <f>SUM(T69:W69)</f>
        <v>0</v>
      </c>
      <c r="Y69" s="423">
        <f>SUM(X69,S69)</f>
        <v>0</v>
      </c>
      <c r="Z69" s="638">
        <v>43</v>
      </c>
      <c r="AA69" s="228">
        <f t="shared" ref="AA69:AD69" si="204">IF(ABS(AA61)&lt;AA82, -AA61, AA82)</f>
        <v>0</v>
      </c>
      <c r="AB69" s="228">
        <f t="shared" si="204"/>
        <v>0</v>
      </c>
      <c r="AC69" s="228">
        <f t="shared" si="204"/>
        <v>0</v>
      </c>
      <c r="AD69" s="228">
        <f t="shared" si="204"/>
        <v>0</v>
      </c>
      <c r="AE69" s="420">
        <f>SUM(AA69:AD69)</f>
        <v>0</v>
      </c>
      <c r="AF69" s="426">
        <f t="shared" ref="AF69:AI69" si="205">IF(ABS(AF61)&lt;AF82, -AF61, AF82)</f>
        <v>0</v>
      </c>
      <c r="AG69" s="228">
        <f t="shared" si="205"/>
        <v>0</v>
      </c>
      <c r="AH69" s="228">
        <f t="shared" si="205"/>
        <v>0</v>
      </c>
      <c r="AI69" s="228">
        <f t="shared" si="205"/>
        <v>0</v>
      </c>
      <c r="AJ69" s="422">
        <f>SUM(AF69:AI69)</f>
        <v>0</v>
      </c>
      <c r="AK69" s="423">
        <f>SUM(AJ69,AE69)</f>
        <v>0</v>
      </c>
      <c r="AL69" s="638">
        <v>43</v>
      </c>
      <c r="AM69" s="228">
        <f t="shared" ref="AM69:AP69" si="206">IF(ABS(AM61)&lt;AM82, -AM61, AM82)</f>
        <v>0</v>
      </c>
      <c r="AN69" s="228">
        <f t="shared" si="206"/>
        <v>0</v>
      </c>
      <c r="AO69" s="228">
        <f t="shared" si="206"/>
        <v>0</v>
      </c>
      <c r="AP69" s="228">
        <f t="shared" si="206"/>
        <v>0</v>
      </c>
      <c r="AQ69" s="420">
        <f>SUM(AM69:AP69)</f>
        <v>0</v>
      </c>
      <c r="AR69" s="426">
        <f t="shared" ref="AR69:AU69" si="207">IF(ABS(AR61)&lt;AR82, -AR61, AR82)</f>
        <v>0</v>
      </c>
      <c r="AS69" s="228">
        <f t="shared" si="207"/>
        <v>0</v>
      </c>
      <c r="AT69" s="228">
        <f t="shared" si="207"/>
        <v>0</v>
      </c>
      <c r="AU69" s="228">
        <f t="shared" si="207"/>
        <v>0</v>
      </c>
      <c r="AV69" s="422">
        <f>SUM(AR69:AU69)</f>
        <v>0</v>
      </c>
      <c r="AW69" s="423">
        <f>SUM(AV69,AQ69)</f>
        <v>0</v>
      </c>
      <c r="AX69" s="638">
        <v>43</v>
      </c>
      <c r="AY69" s="228">
        <f t="shared" ref="AY69:BB69" si="208">IF(ABS(AY61)&lt;AY82, -AY61, AY82)</f>
        <v>0</v>
      </c>
      <c r="AZ69" s="228">
        <f t="shared" si="208"/>
        <v>0</v>
      </c>
      <c r="BA69" s="228">
        <f t="shared" si="208"/>
        <v>0</v>
      </c>
      <c r="BB69" s="228">
        <f t="shared" si="208"/>
        <v>0</v>
      </c>
      <c r="BC69" s="420">
        <f>SUM(AY69:BB69)</f>
        <v>0</v>
      </c>
      <c r="BD69" s="426">
        <f t="shared" ref="BD69:BG69" si="209">IF(ABS(BD61)&lt;BD82, -BD61, BD82)</f>
        <v>0</v>
      </c>
      <c r="BE69" s="228">
        <f t="shared" si="209"/>
        <v>0</v>
      </c>
      <c r="BF69" s="228">
        <f t="shared" si="209"/>
        <v>0</v>
      </c>
      <c r="BG69" s="228">
        <f t="shared" si="209"/>
        <v>0</v>
      </c>
      <c r="BH69" s="422">
        <f>SUM(BD69:BG69)</f>
        <v>0</v>
      </c>
      <c r="BI69" s="423">
        <f>SUM(BH69,BC69)</f>
        <v>0</v>
      </c>
      <c r="BJ69" s="638">
        <v>43</v>
      </c>
      <c r="BK69" s="228">
        <f t="shared" ref="BK69:BN69" si="210">IF(ABS(BK61)&lt;BK82, -BK61, BK82)</f>
        <v>0</v>
      </c>
      <c r="BL69" s="228">
        <f t="shared" si="210"/>
        <v>0</v>
      </c>
      <c r="BM69" s="228">
        <f t="shared" si="210"/>
        <v>0</v>
      </c>
      <c r="BN69" s="228">
        <f t="shared" si="210"/>
        <v>0</v>
      </c>
      <c r="BO69" s="420">
        <f>SUM(BK69:BN69)</f>
        <v>0</v>
      </c>
      <c r="BP69" s="426">
        <f t="shared" ref="BP69:BS69" si="211">IF(ABS(BP61)&lt;BP82, -BP61, BP82)</f>
        <v>0</v>
      </c>
      <c r="BQ69" s="228">
        <f t="shared" si="211"/>
        <v>0</v>
      </c>
      <c r="BR69" s="228">
        <f t="shared" si="211"/>
        <v>0</v>
      </c>
      <c r="BS69" s="228">
        <f t="shared" si="211"/>
        <v>0</v>
      </c>
      <c r="BT69" s="422">
        <f>SUM(BP69:BS69)</f>
        <v>0</v>
      </c>
      <c r="BU69" s="423">
        <f>SUM(BT69,BO69)</f>
        <v>0</v>
      </c>
      <c r="BV69" s="638">
        <v>43</v>
      </c>
      <c r="BW69" s="228">
        <f t="shared" ref="BW69:BZ69" si="212">IF(ABS(BW61)&lt;BW82, -BW61, BW82)</f>
        <v>0</v>
      </c>
      <c r="BX69" s="228">
        <f t="shared" si="212"/>
        <v>0</v>
      </c>
      <c r="BY69" s="228">
        <f t="shared" si="212"/>
        <v>0</v>
      </c>
      <c r="BZ69" s="228">
        <f t="shared" si="212"/>
        <v>0</v>
      </c>
      <c r="CA69" s="420">
        <f>SUM(BW69:BZ69)</f>
        <v>0</v>
      </c>
      <c r="CB69" s="426">
        <f t="shared" ref="CB69:CE69" si="213">IF(ABS(CB61)&lt;CB82, -CB61, CB82)</f>
        <v>0</v>
      </c>
      <c r="CC69" s="228">
        <f t="shared" si="213"/>
        <v>0</v>
      </c>
      <c r="CD69" s="228">
        <f t="shared" si="213"/>
        <v>0</v>
      </c>
      <c r="CE69" s="228">
        <f t="shared" si="213"/>
        <v>0</v>
      </c>
      <c r="CF69" s="422">
        <f>SUM(CB69:CE69)</f>
        <v>0</v>
      </c>
      <c r="CG69" s="423">
        <f>SUM(CF69,CA69)</f>
        <v>0</v>
      </c>
      <c r="CH69" s="638">
        <v>43</v>
      </c>
      <c r="CI69" s="422">
        <f t="shared" si="188"/>
        <v>0</v>
      </c>
      <c r="CJ69" s="422">
        <f t="shared" si="189"/>
        <v>0</v>
      </c>
      <c r="CK69" s="422">
        <f t="shared" si="190"/>
        <v>0</v>
      </c>
      <c r="CL69" s="422">
        <f t="shared" si="191"/>
        <v>0</v>
      </c>
      <c r="CM69" s="424">
        <f t="shared" ref="CM69:CM70" si="214">SUM(CI69:CL69)</f>
        <v>0</v>
      </c>
      <c r="CN69" s="422">
        <f t="shared" si="192"/>
        <v>0</v>
      </c>
      <c r="CO69" s="422">
        <f t="shared" si="193"/>
        <v>0</v>
      </c>
      <c r="CP69" s="422">
        <f t="shared" si="194"/>
        <v>0</v>
      </c>
      <c r="CQ69" s="422">
        <f t="shared" si="195"/>
        <v>0</v>
      </c>
      <c r="CR69" s="424">
        <f t="shared" ref="CR69:CR70" si="215">SUM(CN69:CQ69)</f>
        <v>0</v>
      </c>
      <c r="CS69" s="422">
        <f t="shared" si="196"/>
        <v>0</v>
      </c>
      <c r="CT69" s="422">
        <f t="shared" si="197"/>
        <v>0</v>
      </c>
      <c r="CU69" s="422">
        <f t="shared" si="198"/>
        <v>0</v>
      </c>
      <c r="CV69" s="422">
        <f t="shared" si="199"/>
        <v>0</v>
      </c>
      <c r="CW69" s="424">
        <f t="shared" ref="CW69:CW70" si="216">SUM(CS69:CV69)</f>
        <v>0</v>
      </c>
    </row>
    <row r="70" spans="1:135" ht="15.75" customHeight="1" x14ac:dyDescent="0.2">
      <c r="A70" s="85" t="s">
        <v>436</v>
      </c>
      <c r="B70" s="225">
        <v>44</v>
      </c>
      <c r="C70" s="428">
        <v>335832.9692974675</v>
      </c>
      <c r="D70" s="428">
        <v>268723.88433998224</v>
      </c>
      <c r="E70" s="428">
        <v>212758.89359318209</v>
      </c>
      <c r="F70" s="428">
        <v>0</v>
      </c>
      <c r="G70" s="420">
        <f t="shared" ref="G70" si="217">SUM(C70:F70)</f>
        <v>817315.74723063176</v>
      </c>
      <c r="H70" s="429">
        <v>335832.9692974675</v>
      </c>
      <c r="I70" s="428">
        <v>268723.88433998224</v>
      </c>
      <c r="J70" s="428">
        <v>212758.89359318209</v>
      </c>
      <c r="K70" s="428">
        <v>0</v>
      </c>
      <c r="L70" s="422">
        <f t="shared" ref="L70" si="218">SUM(H70:K70)</f>
        <v>817315.74723063176</v>
      </c>
      <c r="M70" s="423">
        <f t="shared" ref="M70" si="219">SUM(L70,G70)</f>
        <v>1634631.4944612635</v>
      </c>
      <c r="N70" s="225">
        <v>46</v>
      </c>
      <c r="O70" s="428">
        <v>393349.34482022451</v>
      </c>
      <c r="P70" s="428">
        <v>367110.11763618857</v>
      </c>
      <c r="Q70" s="428">
        <v>305711.808269815</v>
      </c>
      <c r="R70" s="428">
        <v>0</v>
      </c>
      <c r="S70" s="420">
        <f t="shared" ref="S70" si="220">SUM(O70:R70)</f>
        <v>1066171.2707262281</v>
      </c>
      <c r="T70" s="429">
        <v>393349.34482022451</v>
      </c>
      <c r="U70" s="428">
        <v>367110.11763618857</v>
      </c>
      <c r="V70" s="428">
        <v>305711.808269815</v>
      </c>
      <c r="W70" s="428">
        <v>0</v>
      </c>
      <c r="X70" s="422">
        <f t="shared" ref="X70" si="221">SUM(T70:W70)</f>
        <v>1066171.2707262281</v>
      </c>
      <c r="Y70" s="423">
        <f t="shared" ref="Y70" si="222">SUM(X70,S70)</f>
        <v>2132342.5414524563</v>
      </c>
      <c r="Z70" s="225">
        <v>46</v>
      </c>
      <c r="AA70" s="428">
        <v>54472.70740170838</v>
      </c>
      <c r="AB70" s="428">
        <v>50162.994692976368</v>
      </c>
      <c r="AC70" s="428">
        <v>44172.496205305913</v>
      </c>
      <c r="AD70" s="428">
        <v>0</v>
      </c>
      <c r="AE70" s="420">
        <f t="shared" ref="AE70" si="223">SUM(AA70:AD70)</f>
        <v>148808.19829999068</v>
      </c>
      <c r="AF70" s="429">
        <v>54472.70740170838</v>
      </c>
      <c r="AG70" s="428">
        <v>50162.994692976368</v>
      </c>
      <c r="AH70" s="428">
        <v>44172.496205305913</v>
      </c>
      <c r="AI70" s="428">
        <v>0</v>
      </c>
      <c r="AJ70" s="422">
        <f t="shared" ref="AJ70" si="224">SUM(AF70:AI70)</f>
        <v>148808.19829999068</v>
      </c>
      <c r="AK70" s="423">
        <f t="shared" ref="AK70" si="225">SUM(AJ70,AE70)</f>
        <v>297616.39659998135</v>
      </c>
      <c r="AL70" s="225">
        <v>46</v>
      </c>
      <c r="AM70" s="428">
        <v>1251395.196004078</v>
      </c>
      <c r="AN70" s="428">
        <v>1276359.5070531236</v>
      </c>
      <c r="AO70" s="428">
        <v>1142685.2750376167</v>
      </c>
      <c r="AP70" s="428">
        <v>0</v>
      </c>
      <c r="AQ70" s="420">
        <f t="shared" ref="AQ70" si="226">SUM(AM70:AP70)</f>
        <v>3670439.9780948181</v>
      </c>
      <c r="AR70" s="429">
        <v>1251395.196004078</v>
      </c>
      <c r="AS70" s="428">
        <v>1276359.5070531236</v>
      </c>
      <c r="AT70" s="428">
        <v>1142685.2750376167</v>
      </c>
      <c r="AU70" s="428">
        <v>0</v>
      </c>
      <c r="AV70" s="422">
        <f t="shared" ref="AV70" si="227">SUM(AR70:AU70)</f>
        <v>3670439.9780948181</v>
      </c>
      <c r="AW70" s="423">
        <f t="shared" ref="AW70" si="228">SUM(AV70,AQ70)</f>
        <v>7340879.9561896361</v>
      </c>
      <c r="AX70" s="225">
        <v>46</v>
      </c>
      <c r="AY70" s="428">
        <v>24036.026191222183</v>
      </c>
      <c r="AZ70" s="428">
        <v>25216.829166703046</v>
      </c>
      <c r="BA70" s="428">
        <v>22443.759312947699</v>
      </c>
      <c r="BB70" s="428">
        <v>0</v>
      </c>
      <c r="BC70" s="420">
        <f t="shared" ref="BC70" si="229">SUM(AY70:BB70)</f>
        <v>71696.614670872936</v>
      </c>
      <c r="BD70" s="429">
        <v>24036.026191222183</v>
      </c>
      <c r="BE70" s="428">
        <v>25216.829166703046</v>
      </c>
      <c r="BF70" s="428">
        <v>22443.759312947699</v>
      </c>
      <c r="BG70" s="428">
        <v>0</v>
      </c>
      <c r="BH70" s="422">
        <f t="shared" ref="BH70" si="230">SUM(BD70:BG70)</f>
        <v>71696.614670872936</v>
      </c>
      <c r="BI70" s="423">
        <f t="shared" ref="BI70" si="231">SUM(BH70,BC70)</f>
        <v>143393.22934174587</v>
      </c>
      <c r="BJ70" s="225">
        <v>46</v>
      </c>
      <c r="BK70" s="428">
        <v>0</v>
      </c>
      <c r="BL70" s="428">
        <v>0</v>
      </c>
      <c r="BM70" s="428">
        <v>0</v>
      </c>
      <c r="BN70" s="428">
        <v>0</v>
      </c>
      <c r="BO70" s="420">
        <f t="shared" ref="BO70" si="232">SUM(BK70:BN70)</f>
        <v>0</v>
      </c>
      <c r="BP70" s="429">
        <v>0</v>
      </c>
      <c r="BQ70" s="428">
        <v>0</v>
      </c>
      <c r="BR70" s="428">
        <v>0</v>
      </c>
      <c r="BS70" s="428">
        <v>0</v>
      </c>
      <c r="BT70" s="422">
        <f t="shared" ref="BT70" si="233">SUM(BP70:BS70)</f>
        <v>0</v>
      </c>
      <c r="BU70" s="423">
        <f t="shared" ref="BU70" si="234">SUM(BT70,BO70)</f>
        <v>0</v>
      </c>
      <c r="BV70" s="225">
        <v>46</v>
      </c>
      <c r="BW70" s="428">
        <v>22156.113528221566</v>
      </c>
      <c r="BX70" s="428">
        <v>21247.095773733694</v>
      </c>
      <c r="BY70" s="428">
        <v>18233.071725031848</v>
      </c>
      <c r="BZ70" s="428">
        <v>0</v>
      </c>
      <c r="CA70" s="420">
        <f t="shared" ref="CA70" si="235">SUM(BW70:BZ70)</f>
        <v>61636.281026987104</v>
      </c>
      <c r="CB70" s="429">
        <v>22156.113528221566</v>
      </c>
      <c r="CC70" s="428">
        <v>21247.095773733694</v>
      </c>
      <c r="CD70" s="428">
        <v>18233.071725031848</v>
      </c>
      <c r="CE70" s="428">
        <v>0</v>
      </c>
      <c r="CF70" s="422">
        <f>SUM(CB70:CE70)</f>
        <v>61636.281026987104</v>
      </c>
      <c r="CG70" s="423">
        <f>SUM(CF70,CA70)</f>
        <v>123272.56205397421</v>
      </c>
      <c r="CH70" s="225">
        <v>44</v>
      </c>
      <c r="CI70" s="422">
        <f t="shared" si="188"/>
        <v>2081242.3572429223</v>
      </c>
      <c r="CJ70" s="422">
        <f t="shared" si="189"/>
        <v>2008820.4286627076</v>
      </c>
      <c r="CK70" s="422">
        <f t="shared" si="190"/>
        <v>1746005.3041438994</v>
      </c>
      <c r="CL70" s="422">
        <f t="shared" si="191"/>
        <v>0</v>
      </c>
      <c r="CM70" s="424">
        <f t="shared" si="214"/>
        <v>5836068.0900495294</v>
      </c>
      <c r="CN70" s="422">
        <f t="shared" si="192"/>
        <v>2081242.3572429223</v>
      </c>
      <c r="CO70" s="422">
        <f t="shared" si="193"/>
        <v>2008820.4286627076</v>
      </c>
      <c r="CP70" s="422">
        <f t="shared" si="194"/>
        <v>1746005.3041438994</v>
      </c>
      <c r="CQ70" s="422">
        <f t="shared" si="195"/>
        <v>0</v>
      </c>
      <c r="CR70" s="424">
        <f t="shared" si="215"/>
        <v>5836068.0900495294</v>
      </c>
      <c r="CS70" s="422">
        <f t="shared" si="196"/>
        <v>4162484.7144858446</v>
      </c>
      <c r="CT70" s="422">
        <f t="shared" si="197"/>
        <v>4017640.8573254151</v>
      </c>
      <c r="CU70" s="422">
        <f t="shared" si="198"/>
        <v>3492010.6082877987</v>
      </c>
      <c r="CV70" s="422">
        <f t="shared" si="199"/>
        <v>0</v>
      </c>
      <c r="CW70" s="424">
        <f t="shared" si="216"/>
        <v>11672136.180099059</v>
      </c>
    </row>
    <row r="71" spans="1:135" s="17" customFormat="1" ht="15.75" customHeight="1" x14ac:dyDescent="0.2">
      <c r="A71" s="95"/>
      <c r="B71" s="225"/>
      <c r="C71" s="186" t="s">
        <v>32</v>
      </c>
      <c r="D71" s="186" t="s">
        <v>32</v>
      </c>
      <c r="E71" s="186" t="s">
        <v>32</v>
      </c>
      <c r="F71" s="186" t="s">
        <v>32</v>
      </c>
      <c r="G71" s="389"/>
      <c r="H71" s="390" t="s">
        <v>32</v>
      </c>
      <c r="I71" s="186" t="s">
        <v>32</v>
      </c>
      <c r="J71" s="186" t="s">
        <v>32</v>
      </c>
      <c r="K71" s="186" t="s">
        <v>32</v>
      </c>
      <c r="L71" s="391"/>
      <c r="M71" s="390" t="s">
        <v>32</v>
      </c>
      <c r="N71" s="225"/>
      <c r="O71" s="186" t="s">
        <v>32</v>
      </c>
      <c r="P71" s="186" t="s">
        <v>32</v>
      </c>
      <c r="Q71" s="186" t="s">
        <v>32</v>
      </c>
      <c r="R71" s="186" t="s">
        <v>32</v>
      </c>
      <c r="S71" s="389"/>
      <c r="T71" s="390" t="s">
        <v>32</v>
      </c>
      <c r="U71" s="186" t="s">
        <v>32</v>
      </c>
      <c r="V71" s="186" t="s">
        <v>32</v>
      </c>
      <c r="W71" s="186" t="s">
        <v>32</v>
      </c>
      <c r="X71" s="391"/>
      <c r="Y71" s="390" t="s">
        <v>32</v>
      </c>
      <c r="Z71" s="225"/>
      <c r="AA71" s="186" t="s">
        <v>32</v>
      </c>
      <c r="AB71" s="186" t="s">
        <v>32</v>
      </c>
      <c r="AC71" s="186" t="s">
        <v>32</v>
      </c>
      <c r="AD71" s="186" t="s">
        <v>32</v>
      </c>
      <c r="AE71" s="389"/>
      <c r="AF71" s="390" t="s">
        <v>32</v>
      </c>
      <c r="AG71" s="186" t="s">
        <v>32</v>
      </c>
      <c r="AH71" s="186" t="s">
        <v>32</v>
      </c>
      <c r="AI71" s="186" t="s">
        <v>32</v>
      </c>
      <c r="AJ71" s="391"/>
      <c r="AK71" s="390" t="s">
        <v>32</v>
      </c>
      <c r="AL71" s="225"/>
      <c r="AM71" s="186" t="s">
        <v>32</v>
      </c>
      <c r="AN71" s="186" t="s">
        <v>32</v>
      </c>
      <c r="AO71" s="186" t="s">
        <v>32</v>
      </c>
      <c r="AP71" s="186" t="s">
        <v>32</v>
      </c>
      <c r="AQ71" s="389"/>
      <c r="AR71" s="390" t="s">
        <v>32</v>
      </c>
      <c r="AS71" s="186" t="s">
        <v>32</v>
      </c>
      <c r="AT71" s="186" t="s">
        <v>32</v>
      </c>
      <c r="AU71" s="186" t="s">
        <v>32</v>
      </c>
      <c r="AV71" s="391"/>
      <c r="AW71" s="390" t="s">
        <v>32</v>
      </c>
      <c r="AX71" s="225"/>
      <c r="AY71" s="186" t="s">
        <v>32</v>
      </c>
      <c r="AZ71" s="186" t="s">
        <v>32</v>
      </c>
      <c r="BA71" s="186" t="s">
        <v>32</v>
      </c>
      <c r="BB71" s="186" t="s">
        <v>32</v>
      </c>
      <c r="BC71" s="389"/>
      <c r="BD71" s="390" t="s">
        <v>32</v>
      </c>
      <c r="BE71" s="186" t="s">
        <v>32</v>
      </c>
      <c r="BF71" s="186" t="s">
        <v>32</v>
      </c>
      <c r="BG71" s="186" t="s">
        <v>32</v>
      </c>
      <c r="BH71" s="391"/>
      <c r="BI71" s="390" t="s">
        <v>32</v>
      </c>
      <c r="BJ71" s="225"/>
      <c r="BK71" s="186" t="s">
        <v>32</v>
      </c>
      <c r="BL71" s="186" t="s">
        <v>32</v>
      </c>
      <c r="BM71" s="186" t="s">
        <v>32</v>
      </c>
      <c r="BN71" s="186" t="s">
        <v>32</v>
      </c>
      <c r="BO71" s="389"/>
      <c r="BP71" s="390" t="s">
        <v>32</v>
      </c>
      <c r="BQ71" s="186" t="s">
        <v>32</v>
      </c>
      <c r="BR71" s="186" t="s">
        <v>32</v>
      </c>
      <c r="BS71" s="186" t="s">
        <v>32</v>
      </c>
      <c r="BT71" s="391"/>
      <c r="BU71" s="390" t="s">
        <v>32</v>
      </c>
      <c r="BV71" s="225"/>
      <c r="BW71" s="186" t="s">
        <v>32</v>
      </c>
      <c r="BX71" s="186" t="s">
        <v>32</v>
      </c>
      <c r="BY71" s="186" t="s">
        <v>32</v>
      </c>
      <c r="BZ71" s="186" t="s">
        <v>32</v>
      </c>
      <c r="CA71" s="389"/>
      <c r="CB71" s="390" t="s">
        <v>32</v>
      </c>
      <c r="CC71" s="186" t="s">
        <v>32</v>
      </c>
      <c r="CD71" s="186" t="s">
        <v>32</v>
      </c>
      <c r="CE71" s="186" t="s">
        <v>32</v>
      </c>
      <c r="CF71" s="391"/>
      <c r="CG71" s="390" t="s">
        <v>32</v>
      </c>
      <c r="CH71" s="225"/>
      <c r="CI71" s="391"/>
      <c r="CJ71" s="391"/>
      <c r="CK71" s="391"/>
      <c r="CL71" s="391"/>
      <c r="CM71" s="186"/>
      <c r="CN71" s="391"/>
      <c r="CO71" s="391"/>
      <c r="CP71" s="391"/>
      <c r="CQ71" s="391"/>
      <c r="CR71" s="186"/>
      <c r="CS71" s="391"/>
      <c r="CT71" s="391"/>
      <c r="CU71" s="391"/>
      <c r="CV71" s="391"/>
      <c r="CW71" s="186"/>
      <c r="CX71" s="326"/>
      <c r="CY71" s="326"/>
      <c r="CZ71" s="326"/>
      <c r="DA71" s="326"/>
      <c r="DB71" s="326"/>
      <c r="DC71" s="326"/>
      <c r="DD71" s="326"/>
      <c r="DE71" s="326"/>
      <c r="DF71" s="326"/>
      <c r="DG71" s="326"/>
      <c r="DH71" s="326"/>
      <c r="DI71" s="326"/>
      <c r="DJ71" s="326"/>
      <c r="DK71" s="326"/>
      <c r="DL71" s="326"/>
      <c r="DM71" s="326"/>
      <c r="DN71" s="326"/>
      <c r="DO71" s="326"/>
      <c r="DP71" s="326"/>
      <c r="DQ71" s="326"/>
      <c r="DR71" s="326"/>
      <c r="DS71" s="326"/>
      <c r="DT71" s="326"/>
      <c r="DU71" s="326"/>
      <c r="DV71" s="326"/>
      <c r="DW71" s="326"/>
      <c r="DX71" s="326"/>
      <c r="DY71" s="326"/>
      <c r="DZ71" s="326"/>
      <c r="EA71" s="326"/>
      <c r="EB71" s="326"/>
      <c r="EC71" s="326"/>
      <c r="ED71" s="326"/>
      <c r="EE71" s="326"/>
    </row>
    <row r="72" spans="1:135" s="17" customFormat="1" x14ac:dyDescent="0.2">
      <c r="A72" s="19" t="s">
        <v>360</v>
      </c>
      <c r="B72" s="225">
        <v>45</v>
      </c>
      <c r="C72" s="213">
        <f t="shared" ref="C72:M72" si="236">SUM(C68:C70)</f>
        <v>595687.61058700026</v>
      </c>
      <c r="D72" s="213">
        <f t="shared" si="236"/>
        <v>574393.89621977462</v>
      </c>
      <c r="E72" s="213">
        <f t="shared" si="236"/>
        <v>428918.42194604094</v>
      </c>
      <c r="F72" s="213">
        <f t="shared" si="236"/>
        <v>0</v>
      </c>
      <c r="G72" s="218">
        <f t="shared" si="236"/>
        <v>1598999.9287528158</v>
      </c>
      <c r="H72" s="215">
        <f t="shared" si="236"/>
        <v>594113.54378914228</v>
      </c>
      <c r="I72" s="213">
        <f t="shared" si="236"/>
        <v>572904.41855352907</v>
      </c>
      <c r="J72" s="213">
        <f t="shared" si="236"/>
        <v>427927.70014261932</v>
      </c>
      <c r="K72" s="213">
        <f t="shared" si="236"/>
        <v>0</v>
      </c>
      <c r="L72" s="216">
        <f t="shared" si="236"/>
        <v>1594945.6624852908</v>
      </c>
      <c r="M72" s="215">
        <f t="shared" si="236"/>
        <v>3193945.5912381066</v>
      </c>
      <c r="N72" s="225">
        <v>45</v>
      </c>
      <c r="O72" s="213">
        <f t="shared" ref="O72:Y72" si="237">SUM(O68:O70)</f>
        <v>697707.94639991457</v>
      </c>
      <c r="P72" s="213">
        <f t="shared" si="237"/>
        <v>784693.22266854544</v>
      </c>
      <c r="Q72" s="213">
        <f t="shared" si="237"/>
        <v>616309.96551469946</v>
      </c>
      <c r="R72" s="213">
        <f t="shared" si="237"/>
        <v>0</v>
      </c>
      <c r="S72" s="218">
        <f t="shared" si="237"/>
        <v>2098711.1345831593</v>
      </c>
      <c r="T72" s="215">
        <f t="shared" si="237"/>
        <v>695864.29732360155</v>
      </c>
      <c r="U72" s="213">
        <f t="shared" si="237"/>
        <v>782658.41164824902</v>
      </c>
      <c r="V72" s="213">
        <f t="shared" si="237"/>
        <v>614886.40408842382</v>
      </c>
      <c r="W72" s="213">
        <f t="shared" si="237"/>
        <v>0</v>
      </c>
      <c r="X72" s="216">
        <f t="shared" si="237"/>
        <v>2093409.1130602746</v>
      </c>
      <c r="Y72" s="215">
        <f t="shared" si="237"/>
        <v>4192120.247643434</v>
      </c>
      <c r="Z72" s="225">
        <v>45</v>
      </c>
      <c r="AA72" s="213">
        <f t="shared" ref="AA72:AK72" si="238">SUM(AA68:AA70)</f>
        <v>96621.594306861167</v>
      </c>
      <c r="AB72" s="213">
        <f t="shared" si="238"/>
        <v>107222.76525035912</v>
      </c>
      <c r="AC72" s="213">
        <f t="shared" si="238"/>
        <v>89051.024123225827</v>
      </c>
      <c r="AD72" s="213">
        <f t="shared" si="238"/>
        <v>0</v>
      </c>
      <c r="AE72" s="218">
        <f t="shared" si="238"/>
        <v>292895.38368044613</v>
      </c>
      <c r="AF72" s="215">
        <f t="shared" si="238"/>
        <v>96366.277861040406</v>
      </c>
      <c r="AG72" s="213">
        <f t="shared" si="238"/>
        <v>106944.72275164083</v>
      </c>
      <c r="AH72" s="213">
        <f t="shared" si="238"/>
        <v>88845.332815271235</v>
      </c>
      <c r="AI72" s="213">
        <f t="shared" si="238"/>
        <v>0</v>
      </c>
      <c r="AJ72" s="216">
        <f t="shared" si="238"/>
        <v>292156.33342795249</v>
      </c>
      <c r="AK72" s="215">
        <f t="shared" si="238"/>
        <v>585051.71710839868</v>
      </c>
      <c r="AL72" s="225">
        <v>45</v>
      </c>
      <c r="AM72" s="213">
        <f t="shared" ref="AM72:AW72" si="239">SUM(AM68:AM70)</f>
        <v>2219676.6915622223</v>
      </c>
      <c r="AN72" s="213">
        <f t="shared" si="239"/>
        <v>2728202.2661813498</v>
      </c>
      <c r="AO72" s="213">
        <f t="shared" si="239"/>
        <v>2303634.6761948867</v>
      </c>
      <c r="AP72" s="213">
        <f t="shared" si="239"/>
        <v>0</v>
      </c>
      <c r="AQ72" s="218">
        <f t="shared" si="239"/>
        <v>7251513.6339384578</v>
      </c>
      <c r="AR72" s="215">
        <f t="shared" si="239"/>
        <v>2213811.3364330055</v>
      </c>
      <c r="AS72" s="213">
        <f t="shared" si="239"/>
        <v>2721127.6848335657</v>
      </c>
      <c r="AT72" s="213">
        <f t="shared" si="239"/>
        <v>2298313.7084209463</v>
      </c>
      <c r="AU72" s="213">
        <f t="shared" si="239"/>
        <v>0</v>
      </c>
      <c r="AV72" s="216">
        <f t="shared" si="239"/>
        <v>7233252.7296875175</v>
      </c>
      <c r="AW72" s="215">
        <f t="shared" si="239"/>
        <v>14484766.363625975</v>
      </c>
      <c r="AX72" s="225">
        <v>45</v>
      </c>
      <c r="AY72" s="213">
        <f t="shared" ref="AY72:BI72" si="240">SUM(AY68:AY70)</f>
        <v>42634.179246330685</v>
      </c>
      <c r="AZ72" s="213">
        <f t="shared" si="240"/>
        <v>53900.652675315418</v>
      </c>
      <c r="BA72" s="213">
        <f t="shared" si="240"/>
        <v>45246.248767646211</v>
      </c>
      <c r="BB72" s="213">
        <f t="shared" si="240"/>
        <v>0</v>
      </c>
      <c r="BC72" s="218">
        <f t="shared" si="240"/>
        <v>141781.08068929234</v>
      </c>
      <c r="BD72" s="215">
        <f t="shared" si="240"/>
        <v>42521.521126851847</v>
      </c>
      <c r="BE72" s="213">
        <f t="shared" si="240"/>
        <v>53760.881311301455</v>
      </c>
      <c r="BF72" s="213">
        <f t="shared" si="240"/>
        <v>45141.738345888713</v>
      </c>
      <c r="BG72" s="213">
        <f t="shared" si="240"/>
        <v>0</v>
      </c>
      <c r="BH72" s="216">
        <f t="shared" si="240"/>
        <v>141424.14078404201</v>
      </c>
      <c r="BI72" s="215">
        <f t="shared" si="240"/>
        <v>283205.22147333436</v>
      </c>
      <c r="BJ72" s="225">
        <v>45</v>
      </c>
      <c r="BK72" s="213">
        <f t="shared" ref="BK72:BU72" si="241">SUM(BK68:BK70)</f>
        <v>0</v>
      </c>
      <c r="BL72" s="213">
        <f t="shared" si="241"/>
        <v>0</v>
      </c>
      <c r="BM72" s="213">
        <f t="shared" si="241"/>
        <v>0</v>
      </c>
      <c r="BN72" s="213">
        <f t="shared" si="241"/>
        <v>0</v>
      </c>
      <c r="BO72" s="218">
        <f t="shared" si="241"/>
        <v>0</v>
      </c>
      <c r="BP72" s="215">
        <f t="shared" si="241"/>
        <v>0</v>
      </c>
      <c r="BQ72" s="213">
        <f t="shared" si="241"/>
        <v>0</v>
      </c>
      <c r="BR72" s="213">
        <f t="shared" si="241"/>
        <v>0</v>
      </c>
      <c r="BS72" s="213">
        <f t="shared" si="241"/>
        <v>0</v>
      </c>
      <c r="BT72" s="216">
        <f t="shared" si="241"/>
        <v>0</v>
      </c>
      <c r="BU72" s="215">
        <f t="shared" si="241"/>
        <v>0</v>
      </c>
      <c r="BV72" s="225">
        <v>45</v>
      </c>
      <c r="BW72" s="213">
        <f t="shared" ref="BW72:CG72" si="242">SUM(BW68:BW70)</f>
        <v>39299.662433768506</v>
      </c>
      <c r="BX72" s="213">
        <f t="shared" si="242"/>
        <v>45415.397871330162</v>
      </c>
      <c r="BY72" s="213">
        <f t="shared" si="242"/>
        <v>36757.572007698429</v>
      </c>
      <c r="BZ72" s="213">
        <f t="shared" si="242"/>
        <v>0</v>
      </c>
      <c r="CA72" s="218">
        <f t="shared" si="242"/>
        <v>121472.6323127971</v>
      </c>
      <c r="CB72" s="215">
        <f t="shared" si="242"/>
        <v>39195.815563857846</v>
      </c>
      <c r="CC72" s="213">
        <f t="shared" si="242"/>
        <v>45297.629870524121</v>
      </c>
      <c r="CD72" s="213">
        <f t="shared" si="242"/>
        <v>36672.668850907823</v>
      </c>
      <c r="CE72" s="213">
        <f t="shared" si="242"/>
        <v>0</v>
      </c>
      <c r="CF72" s="216">
        <f t="shared" si="242"/>
        <v>121166.11428528978</v>
      </c>
      <c r="CG72" s="215">
        <f t="shared" si="242"/>
        <v>242638.74659808687</v>
      </c>
      <c r="CH72" s="225">
        <v>45</v>
      </c>
      <c r="CI72" s="216">
        <f>SUM(CI68:CI70)</f>
        <v>3691627.6845360976</v>
      </c>
      <c r="CJ72" s="216">
        <f>SUM(CJ68:CJ70)</f>
        <v>4293828.200866675</v>
      </c>
      <c r="CK72" s="216">
        <f>SUM(CK68:CK70)</f>
        <v>3519917.9085541973</v>
      </c>
      <c r="CL72" s="216">
        <f>SUM(CL68:CL70)</f>
        <v>0</v>
      </c>
      <c r="CM72" s="213">
        <f>SUM(CI72:CL72)</f>
        <v>11505373.793956969</v>
      </c>
      <c r="CN72" s="216">
        <f>SUM(CN68:CN70)</f>
        <v>3681872.7920974996</v>
      </c>
      <c r="CO72" s="216">
        <f>SUM(CO68:CO70)</f>
        <v>4282693.7489688098</v>
      </c>
      <c r="CP72" s="216">
        <f>SUM(CP68:CP70)</f>
        <v>3511787.5526640574</v>
      </c>
      <c r="CQ72" s="216">
        <f>SUM(CQ68:CQ70)</f>
        <v>0</v>
      </c>
      <c r="CR72" s="213">
        <f>SUM(CN72:CQ72)</f>
        <v>11476354.093730368</v>
      </c>
      <c r="CS72" s="216">
        <f>SUM(CS68:CS70)</f>
        <v>7373500.4766335972</v>
      </c>
      <c r="CT72" s="216">
        <f>SUM(CT68:CT70)</f>
        <v>8576521.9498354848</v>
      </c>
      <c r="CU72" s="216">
        <f>SUM(CU68:CU70)</f>
        <v>7031705.4612182546</v>
      </c>
      <c r="CV72" s="216">
        <f>SUM(CV68:CV70)</f>
        <v>0</v>
      </c>
      <c r="CW72" s="213">
        <f>SUM(CS72:CV72)</f>
        <v>22981727.887687337</v>
      </c>
      <c r="CX72" s="326"/>
      <c r="CY72" s="326"/>
      <c r="CZ72" s="326"/>
      <c r="DA72" s="326"/>
      <c r="DB72" s="326"/>
      <c r="DC72" s="326"/>
      <c r="DD72" s="326"/>
      <c r="DE72" s="326"/>
      <c r="DF72" s="326"/>
      <c r="DG72" s="326"/>
      <c r="DH72" s="326"/>
      <c r="DI72" s="326"/>
      <c r="DJ72" s="326"/>
      <c r="DK72" s="326"/>
      <c r="DL72" s="326"/>
      <c r="DM72" s="326"/>
      <c r="DN72" s="326"/>
      <c r="DO72" s="326"/>
      <c r="DP72" s="326"/>
      <c r="DQ72" s="326"/>
      <c r="DR72" s="326"/>
      <c r="DS72" s="326"/>
      <c r="DT72" s="326"/>
      <c r="DU72" s="326"/>
      <c r="DV72" s="326"/>
      <c r="DW72" s="326"/>
      <c r="DX72" s="326"/>
      <c r="DY72" s="326"/>
      <c r="DZ72" s="326"/>
      <c r="EA72" s="326"/>
      <c r="EB72" s="326"/>
      <c r="EC72" s="326"/>
      <c r="ED72" s="326"/>
      <c r="EE72" s="326"/>
    </row>
    <row r="73" spans="1:135" ht="15.75" customHeight="1" x14ac:dyDescent="0.2">
      <c r="B73" s="225"/>
      <c r="C73" s="177"/>
      <c r="D73" s="177"/>
      <c r="E73" s="177"/>
      <c r="F73" s="177"/>
      <c r="G73" s="392"/>
      <c r="H73" s="393"/>
      <c r="I73" s="177"/>
      <c r="J73" s="177"/>
      <c r="K73" s="177"/>
      <c r="L73" s="177"/>
      <c r="M73" s="394"/>
      <c r="N73" s="225"/>
      <c r="O73" s="177"/>
      <c r="P73" s="177"/>
      <c r="Q73" s="177"/>
      <c r="R73" s="177"/>
      <c r="S73" s="392"/>
      <c r="T73" s="393"/>
      <c r="U73" s="177"/>
      <c r="V73" s="177"/>
      <c r="W73" s="177"/>
      <c r="X73" s="177"/>
      <c r="Y73" s="394"/>
      <c r="Z73" s="225"/>
      <c r="AA73" s="177"/>
      <c r="AB73" s="177"/>
      <c r="AC73" s="177"/>
      <c r="AD73" s="177"/>
      <c r="AE73" s="392"/>
      <c r="AF73" s="393"/>
      <c r="AG73" s="177"/>
      <c r="AH73" s="177"/>
      <c r="AI73" s="177"/>
      <c r="AJ73" s="177"/>
      <c r="AK73" s="394"/>
      <c r="AL73" s="225"/>
      <c r="AM73" s="177"/>
      <c r="AN73" s="177"/>
      <c r="AO73" s="177"/>
      <c r="AP73" s="177"/>
      <c r="AQ73" s="392"/>
      <c r="AR73" s="393"/>
      <c r="AS73" s="177"/>
      <c r="AT73" s="177"/>
      <c r="AU73" s="177"/>
      <c r="AV73" s="177"/>
      <c r="AW73" s="394"/>
      <c r="AX73" s="225"/>
      <c r="AY73" s="177"/>
      <c r="AZ73" s="177"/>
      <c r="BA73" s="177"/>
      <c r="BB73" s="177"/>
      <c r="BC73" s="392"/>
      <c r="BD73" s="393"/>
      <c r="BE73" s="177"/>
      <c r="BF73" s="177"/>
      <c r="BG73" s="177"/>
      <c r="BH73" s="177"/>
      <c r="BI73" s="394"/>
      <c r="BJ73" s="225"/>
      <c r="BK73" s="177"/>
      <c r="BL73" s="177"/>
      <c r="BM73" s="177"/>
      <c r="BN73" s="177"/>
      <c r="BO73" s="392"/>
      <c r="BP73" s="393"/>
      <c r="BQ73" s="177"/>
      <c r="BR73" s="177"/>
      <c r="BS73" s="177"/>
      <c r="BT73" s="177"/>
      <c r="BU73" s="394"/>
      <c r="BV73" s="225"/>
      <c r="BW73" s="177"/>
      <c r="BX73" s="177"/>
      <c r="BY73" s="177"/>
      <c r="BZ73" s="177"/>
      <c r="CA73" s="392"/>
      <c r="CB73" s="393"/>
      <c r="CC73" s="177"/>
      <c r="CD73" s="177"/>
      <c r="CE73" s="177"/>
      <c r="CF73" s="177"/>
      <c r="CG73" s="394"/>
      <c r="CH73" s="225"/>
      <c r="CI73" s="177"/>
      <c r="CJ73" s="177"/>
      <c r="CK73" s="177"/>
      <c r="CL73" s="177"/>
      <c r="CM73" s="427"/>
      <c r="CN73" s="177"/>
      <c r="CO73" s="177"/>
      <c r="CP73" s="177"/>
      <c r="CQ73" s="177"/>
      <c r="CR73" s="427"/>
      <c r="CS73" s="177"/>
      <c r="CT73" s="177"/>
      <c r="CU73" s="177"/>
      <c r="CV73" s="177"/>
      <c r="CW73" s="427"/>
    </row>
    <row r="74" spans="1:135" ht="15.75" customHeight="1" x14ac:dyDescent="0.2">
      <c r="A74" s="19" t="s">
        <v>361</v>
      </c>
      <c r="B74" s="225"/>
      <c r="C74" s="177"/>
      <c r="D74" s="177"/>
      <c r="E74" s="177"/>
      <c r="F74" s="177"/>
      <c r="G74" s="392"/>
      <c r="H74" s="393"/>
      <c r="I74" s="177"/>
      <c r="J74" s="177"/>
      <c r="K74" s="177"/>
      <c r="L74" s="177"/>
      <c r="M74" s="394"/>
      <c r="N74" s="225"/>
      <c r="O74" s="177"/>
      <c r="P74" s="177"/>
      <c r="Q74" s="177"/>
      <c r="R74" s="177"/>
      <c r="S74" s="392"/>
      <c r="T74" s="393"/>
      <c r="U74" s="177"/>
      <c r="V74" s="177"/>
      <c r="W74" s="177"/>
      <c r="X74" s="177"/>
      <c r="Y74" s="394"/>
      <c r="Z74" s="225"/>
      <c r="AA74" s="177"/>
      <c r="AB74" s="177"/>
      <c r="AC74" s="177"/>
      <c r="AD74" s="177"/>
      <c r="AE74" s="392"/>
      <c r="AF74" s="393"/>
      <c r="AG74" s="177"/>
      <c r="AH74" s="177"/>
      <c r="AI74" s="177"/>
      <c r="AJ74" s="177"/>
      <c r="AK74" s="394"/>
      <c r="AL74" s="225"/>
      <c r="AM74" s="177"/>
      <c r="AN74" s="177"/>
      <c r="AO74" s="177"/>
      <c r="AP74" s="177"/>
      <c r="AQ74" s="392"/>
      <c r="AR74" s="393"/>
      <c r="AS74" s="177"/>
      <c r="AT74" s="177"/>
      <c r="AU74" s="177"/>
      <c r="AV74" s="177"/>
      <c r="AW74" s="394"/>
      <c r="AX74" s="225"/>
      <c r="AY74" s="177"/>
      <c r="AZ74" s="177"/>
      <c r="BA74" s="177"/>
      <c r="BB74" s="177"/>
      <c r="BC74" s="392"/>
      <c r="BD74" s="393"/>
      <c r="BE74" s="177"/>
      <c r="BF74" s="177"/>
      <c r="BG74" s="177"/>
      <c r="BH74" s="177"/>
      <c r="BI74" s="394"/>
      <c r="BJ74" s="225"/>
      <c r="BK74" s="177"/>
      <c r="BL74" s="177"/>
      <c r="BM74" s="177"/>
      <c r="BN74" s="177"/>
      <c r="BO74" s="392"/>
      <c r="BP74" s="393"/>
      <c r="BQ74" s="177"/>
      <c r="BR74" s="177"/>
      <c r="BS74" s="177"/>
      <c r="BT74" s="177"/>
      <c r="BU74" s="394"/>
      <c r="BV74" s="225"/>
      <c r="BW74" s="177"/>
      <c r="BX74" s="177"/>
      <c r="BY74" s="177"/>
      <c r="BZ74" s="177"/>
      <c r="CA74" s="392"/>
      <c r="CB74" s="393"/>
      <c r="CC74" s="177"/>
      <c r="CD74" s="177"/>
      <c r="CE74" s="177"/>
      <c r="CF74" s="177"/>
      <c r="CG74" s="394"/>
      <c r="CH74" s="225"/>
      <c r="CI74" s="177"/>
      <c r="CJ74" s="177"/>
      <c r="CK74" s="177"/>
      <c r="CL74" s="177"/>
      <c r="CM74" s="427"/>
      <c r="CN74" s="177"/>
      <c r="CO74" s="177"/>
      <c r="CP74" s="177"/>
      <c r="CQ74" s="177"/>
      <c r="CR74" s="427"/>
      <c r="CS74" s="177"/>
      <c r="CT74" s="177"/>
      <c r="CU74" s="177"/>
      <c r="CV74" s="177"/>
      <c r="CW74" s="427"/>
    </row>
    <row r="75" spans="1:135" s="17" customFormat="1" ht="15.75" customHeight="1" x14ac:dyDescent="0.2">
      <c r="A75" s="85" t="s">
        <v>240</v>
      </c>
      <c r="B75" s="225">
        <v>46</v>
      </c>
      <c r="C75" s="428">
        <v>115200.78906260307</v>
      </c>
      <c r="D75" s="428">
        <v>107551.24024339531</v>
      </c>
      <c r="E75" s="428">
        <v>52167.195181838571</v>
      </c>
      <c r="F75" s="428">
        <v>0</v>
      </c>
      <c r="G75" s="420">
        <f t="shared" ref="G75:G85" si="243">SUM(C75:F75)</f>
        <v>274919.22448783694</v>
      </c>
      <c r="H75" s="429">
        <v>115200.78906260307</v>
      </c>
      <c r="I75" s="428">
        <v>107551.24024339531</v>
      </c>
      <c r="J75" s="428">
        <v>52167.195181838571</v>
      </c>
      <c r="K75" s="428">
        <v>0</v>
      </c>
      <c r="L75" s="422">
        <f t="shared" ref="L75:L85" si="244">SUM(H75:K75)</f>
        <v>274919.22448783694</v>
      </c>
      <c r="M75" s="423">
        <f t="shared" ref="M75:M85" si="245">SUM(L75,G75)</f>
        <v>549838.44897567388</v>
      </c>
      <c r="N75" s="225">
        <v>46</v>
      </c>
      <c r="O75" s="428">
        <v>134930.63231802688</v>
      </c>
      <c r="P75" s="428">
        <v>146928.31846579671</v>
      </c>
      <c r="Q75" s="428">
        <v>74958.688222447658</v>
      </c>
      <c r="R75" s="428">
        <v>0</v>
      </c>
      <c r="S75" s="420">
        <f t="shared" ref="S75:S85" si="246">SUM(O75:R75)</f>
        <v>356817.63900627126</v>
      </c>
      <c r="T75" s="429">
        <v>134930.63231802688</v>
      </c>
      <c r="U75" s="428">
        <v>146928.31846579671</v>
      </c>
      <c r="V75" s="428">
        <v>74958.688222447658</v>
      </c>
      <c r="W75" s="428">
        <v>0</v>
      </c>
      <c r="X75" s="422">
        <f t="shared" ref="X75:X85" si="247">SUM(T75:W75)</f>
        <v>356817.63900627126</v>
      </c>
      <c r="Y75" s="423">
        <f t="shared" ref="Y75:Y85" si="248">SUM(X75,S75)</f>
        <v>713635.27801254252</v>
      </c>
      <c r="Z75" s="225">
        <v>46</v>
      </c>
      <c r="AA75" s="428">
        <v>18685.773729066761</v>
      </c>
      <c r="AB75" s="428">
        <v>20076.712968046933</v>
      </c>
      <c r="AC75" s="428">
        <v>10830.829171434743</v>
      </c>
      <c r="AD75" s="428">
        <v>0</v>
      </c>
      <c r="AE75" s="420">
        <f t="shared" ref="AE75:AE85" si="249">SUM(AA75:AD75)</f>
        <v>49593.315868548438</v>
      </c>
      <c r="AF75" s="429">
        <v>18685.773729066761</v>
      </c>
      <c r="AG75" s="428">
        <v>20076.712968046933</v>
      </c>
      <c r="AH75" s="428">
        <v>10830.829171434743</v>
      </c>
      <c r="AI75" s="428">
        <v>0</v>
      </c>
      <c r="AJ75" s="422">
        <f t="shared" ref="AJ75:AJ85" si="250">SUM(AF75:AI75)</f>
        <v>49593.315868548438</v>
      </c>
      <c r="AK75" s="423">
        <f t="shared" ref="AK75:AK85" si="251">SUM(AJ75,AE75)</f>
        <v>99186.631737096875</v>
      </c>
      <c r="AL75" s="225">
        <v>46</v>
      </c>
      <c r="AM75" s="428">
        <v>429266.11496897991</v>
      </c>
      <c r="AN75" s="428">
        <v>510836.79560964019</v>
      </c>
      <c r="AO75" s="428">
        <v>280179.52513083798</v>
      </c>
      <c r="AP75" s="428">
        <v>0</v>
      </c>
      <c r="AQ75" s="420">
        <f t="shared" ref="AQ75:AQ85" si="252">SUM(AM75:AP75)</f>
        <v>1220282.4357094581</v>
      </c>
      <c r="AR75" s="429">
        <v>429266.11496897991</v>
      </c>
      <c r="AS75" s="428">
        <v>510836.79560964019</v>
      </c>
      <c r="AT75" s="428">
        <v>280179.52513083798</v>
      </c>
      <c r="AU75" s="428">
        <v>0</v>
      </c>
      <c r="AV75" s="422">
        <f t="shared" ref="AV75:AV85" si="253">SUM(AR75:AU75)</f>
        <v>1220282.4357094581</v>
      </c>
      <c r="AW75" s="423">
        <f t="shared" ref="AW75:AW85" si="254">SUM(AV75,AQ75)</f>
        <v>2440564.8714189162</v>
      </c>
      <c r="AX75" s="225">
        <v>46</v>
      </c>
      <c r="AY75" s="428">
        <v>8245.0784654961808</v>
      </c>
      <c r="AZ75" s="428">
        <v>10092.52027800201</v>
      </c>
      <c r="BA75" s="428">
        <v>5503.0741743350991</v>
      </c>
      <c r="BB75" s="428">
        <v>0</v>
      </c>
      <c r="BC75" s="420">
        <f t="shared" ref="BC75:BC85" si="255">SUM(AY75:BB75)</f>
        <v>23840.67291783329</v>
      </c>
      <c r="BD75" s="429">
        <v>8245.0784654961808</v>
      </c>
      <c r="BE75" s="428">
        <v>10092.52027800201</v>
      </c>
      <c r="BF75" s="428">
        <v>5503.0741743350991</v>
      </c>
      <c r="BG75" s="428">
        <v>0</v>
      </c>
      <c r="BH75" s="422">
        <f t="shared" ref="BH75:BH85" si="256">SUM(BD75:BG75)</f>
        <v>23840.67291783329</v>
      </c>
      <c r="BI75" s="423">
        <f t="shared" ref="BI75:BI85" si="257">SUM(BH75,BC75)</f>
        <v>47681.34583566658</v>
      </c>
      <c r="BJ75" s="225">
        <v>46</v>
      </c>
      <c r="BK75" s="428">
        <v>0</v>
      </c>
      <c r="BL75" s="428">
        <v>0</v>
      </c>
      <c r="BM75" s="428">
        <v>0</v>
      </c>
      <c r="BN75" s="428">
        <v>0</v>
      </c>
      <c r="BO75" s="420">
        <f t="shared" ref="BO75:BO85" si="258">SUM(BK75:BN75)</f>
        <v>0</v>
      </c>
      <c r="BP75" s="429">
        <v>0</v>
      </c>
      <c r="BQ75" s="428">
        <v>0</v>
      </c>
      <c r="BR75" s="428">
        <v>0</v>
      </c>
      <c r="BS75" s="428">
        <v>0</v>
      </c>
      <c r="BT75" s="422">
        <f t="shared" ref="BT75:BT85" si="259">SUM(BP75:BS75)</f>
        <v>0</v>
      </c>
      <c r="BU75" s="423">
        <f t="shared" ref="BU75:BU85" si="260">SUM(BT75,BO75)</f>
        <v>0</v>
      </c>
      <c r="BV75" s="225">
        <v>46</v>
      </c>
      <c r="BW75" s="428">
        <v>7600.2119933344684</v>
      </c>
      <c r="BX75" s="428">
        <v>8503.715654631389</v>
      </c>
      <c r="BY75" s="428">
        <v>4470.6390195040894</v>
      </c>
      <c r="BZ75" s="428">
        <v>0</v>
      </c>
      <c r="CA75" s="420">
        <f t="shared" ref="CA75:CA85" si="261">SUM(BW75:BZ75)</f>
        <v>20574.566667469946</v>
      </c>
      <c r="CB75" s="429">
        <v>7600.2119933344684</v>
      </c>
      <c r="CC75" s="428">
        <v>8503.715654631389</v>
      </c>
      <c r="CD75" s="428">
        <v>4470.6390195040894</v>
      </c>
      <c r="CE75" s="428">
        <v>0</v>
      </c>
      <c r="CF75" s="422">
        <f t="shared" ref="CF75:CF85" si="262">SUM(CB75:CE75)</f>
        <v>20574.566667469946</v>
      </c>
      <c r="CG75" s="423">
        <f t="shared" ref="CG75:CG85" si="263">SUM(CF75,CA75)</f>
        <v>41149.133334939892</v>
      </c>
      <c r="CH75" s="225">
        <v>46</v>
      </c>
      <c r="CI75" s="422">
        <f t="shared" ref="CI75:CI85" si="264">+C75+O75+AA75+AM75+AY75+BK75+BW75</f>
        <v>713928.60053750721</v>
      </c>
      <c r="CJ75" s="422">
        <f t="shared" ref="CJ75:CJ85" si="265">+D75+P75+AB75+AN75+AZ75+BL75+BX75</f>
        <v>803989.30321951257</v>
      </c>
      <c r="CK75" s="422">
        <f t="shared" ref="CK75:CK85" si="266">+E75+Q75+AC75+AO75+BA75+BM75+BY75</f>
        <v>428109.95090039814</v>
      </c>
      <c r="CL75" s="422">
        <f t="shared" ref="CL75:CL85" si="267">+F75+R75+AD75+AP75+BB75+BN75+BZ75</f>
        <v>0</v>
      </c>
      <c r="CM75" s="424">
        <f>SUM(CI75:CL75)</f>
        <v>1946027.8546574181</v>
      </c>
      <c r="CN75" s="422">
        <f t="shared" ref="CN75:CN85" si="268">+H75+T75+AF75+AR75+BD75+BP75+CB75</f>
        <v>713928.60053750721</v>
      </c>
      <c r="CO75" s="422">
        <f t="shared" ref="CO75:CO85" si="269">+I75+U75+AG75+AS75+BE75+BQ75+CC75</f>
        <v>803989.30321951257</v>
      </c>
      <c r="CP75" s="422">
        <f t="shared" ref="CP75:CP85" si="270">+J75+V75+AH75+AT75+BF75+BR75+CD75</f>
        <v>428109.95090039814</v>
      </c>
      <c r="CQ75" s="422">
        <f t="shared" ref="CQ75:CQ85" si="271">+K75+W75+AI75+AU75+BG75+BS75+CE75</f>
        <v>0</v>
      </c>
      <c r="CR75" s="424">
        <f>SUM(CN75:CQ75)</f>
        <v>1946027.8546574181</v>
      </c>
      <c r="CS75" s="422">
        <f t="shared" ref="CS75:CS85" si="272">CI75+CN75</f>
        <v>1427857.2010750144</v>
      </c>
      <c r="CT75" s="422">
        <f t="shared" ref="CT75:CT85" si="273">CJ75+CO75</f>
        <v>1607978.6064390251</v>
      </c>
      <c r="CU75" s="422">
        <f t="shared" ref="CU75:CU85" si="274">CK75+CP75</f>
        <v>856219.90180079627</v>
      </c>
      <c r="CV75" s="422">
        <f t="shared" ref="CV75:CV85" si="275">CL75+CQ75</f>
        <v>0</v>
      </c>
      <c r="CW75" s="424">
        <f>SUM(CS75:CV75)</f>
        <v>3892055.7093148362</v>
      </c>
      <c r="CX75" s="326"/>
      <c r="CY75" s="326"/>
      <c r="CZ75" s="326"/>
      <c r="DA75" s="326"/>
      <c r="DB75" s="326"/>
      <c r="DC75" s="326"/>
      <c r="DD75" s="326"/>
      <c r="DE75" s="326"/>
      <c r="DF75" s="326"/>
      <c r="DG75" s="326"/>
      <c r="DH75" s="326"/>
      <c r="DI75" s="326"/>
      <c r="DJ75" s="326"/>
      <c r="DK75" s="326"/>
      <c r="DL75" s="326"/>
      <c r="DM75" s="326"/>
      <c r="DN75" s="326"/>
      <c r="DO75" s="326"/>
      <c r="DP75" s="326"/>
      <c r="DQ75" s="326"/>
      <c r="DR75" s="326"/>
      <c r="DS75" s="326"/>
      <c r="DT75" s="326"/>
      <c r="DU75" s="326"/>
      <c r="DV75" s="326"/>
      <c r="DW75" s="326"/>
      <c r="DX75" s="326"/>
      <c r="DY75" s="326"/>
      <c r="DZ75" s="326"/>
      <c r="EA75" s="326"/>
      <c r="EB75" s="326"/>
      <c r="EC75" s="326"/>
      <c r="ED75" s="326"/>
      <c r="EE75" s="326"/>
    </row>
    <row r="76" spans="1:135" ht="15.75" customHeight="1" x14ac:dyDescent="0.2">
      <c r="A76" s="85" t="s">
        <v>278</v>
      </c>
      <c r="B76" s="225">
        <v>47</v>
      </c>
      <c r="C76" s="428">
        <v>111.19977002924702</v>
      </c>
      <c r="D76" s="428">
        <v>72.129096014711124</v>
      </c>
      <c r="E76" s="428">
        <v>6.3586020147870324</v>
      </c>
      <c r="F76" s="428">
        <v>0</v>
      </c>
      <c r="G76" s="420">
        <f t="shared" si="243"/>
        <v>189.6874680587452</v>
      </c>
      <c r="H76" s="429">
        <v>111.19977002924702</v>
      </c>
      <c r="I76" s="428">
        <v>72.129096014711124</v>
      </c>
      <c r="J76" s="428">
        <v>6.3586020147870324</v>
      </c>
      <c r="K76" s="428">
        <v>0</v>
      </c>
      <c r="L76" s="422">
        <f t="shared" si="244"/>
        <v>189.6874680587452</v>
      </c>
      <c r="M76" s="423">
        <f t="shared" si="245"/>
        <v>379.37493611749039</v>
      </c>
      <c r="N76" s="225">
        <v>47</v>
      </c>
      <c r="O76" s="428">
        <v>130.24437945048953</v>
      </c>
      <c r="P76" s="428">
        <v>98.537281075662094</v>
      </c>
      <c r="Q76" s="428">
        <v>9.1366320212473866</v>
      </c>
      <c r="R76" s="428">
        <v>0</v>
      </c>
      <c r="S76" s="420">
        <f t="shared" si="246"/>
        <v>237.91829254739901</v>
      </c>
      <c r="T76" s="429">
        <v>130.24437945048953</v>
      </c>
      <c r="U76" s="428">
        <v>98.537281075662094</v>
      </c>
      <c r="V76" s="428">
        <v>9.1366320212473866</v>
      </c>
      <c r="W76" s="428">
        <v>0</v>
      </c>
      <c r="X76" s="422">
        <f t="shared" si="247"/>
        <v>237.91829254739901</v>
      </c>
      <c r="Y76" s="423">
        <f t="shared" si="248"/>
        <v>475.83658509479801</v>
      </c>
      <c r="Z76" s="225">
        <v>47</v>
      </c>
      <c r="AA76" s="428">
        <v>18.036801296227328</v>
      </c>
      <c r="AB76" s="428">
        <v>13.464420810535296</v>
      </c>
      <c r="AC76" s="428">
        <v>1.3201578492238948</v>
      </c>
      <c r="AD76" s="428">
        <v>0</v>
      </c>
      <c r="AE76" s="420">
        <f t="shared" si="249"/>
        <v>32.821379955986522</v>
      </c>
      <c r="AF76" s="429">
        <v>18.036801296227328</v>
      </c>
      <c r="AG76" s="428">
        <v>13.464420810535296</v>
      </c>
      <c r="AH76" s="428">
        <v>1.3201578492238948</v>
      </c>
      <c r="AI76" s="428">
        <v>0</v>
      </c>
      <c r="AJ76" s="422">
        <f t="shared" si="250"/>
        <v>32.821379955986522</v>
      </c>
      <c r="AK76" s="423">
        <f t="shared" si="251"/>
        <v>65.642759911973044</v>
      </c>
      <c r="AL76" s="225">
        <v>47</v>
      </c>
      <c r="AM76" s="428">
        <v>414.35734645844173</v>
      </c>
      <c r="AN76" s="428">
        <v>342.59201655871016</v>
      </c>
      <c r="AO76" s="428">
        <v>34.150774002495105</v>
      </c>
      <c r="AP76" s="428">
        <v>0</v>
      </c>
      <c r="AQ76" s="420">
        <f t="shared" si="252"/>
        <v>791.10013701964704</v>
      </c>
      <c r="AR76" s="429">
        <v>414.35734645844173</v>
      </c>
      <c r="AS76" s="428">
        <v>342.59201655871016</v>
      </c>
      <c r="AT76" s="428">
        <v>34.150774002495105</v>
      </c>
      <c r="AU76" s="428">
        <v>0</v>
      </c>
      <c r="AV76" s="422">
        <f t="shared" si="253"/>
        <v>791.10013701964704</v>
      </c>
      <c r="AW76" s="423">
        <f t="shared" si="254"/>
        <v>1582.2002740392941</v>
      </c>
      <c r="AX76" s="225">
        <v>47</v>
      </c>
      <c r="AY76" s="428">
        <v>7.9587200460756566</v>
      </c>
      <c r="AZ76" s="428">
        <v>6.7685352815550637</v>
      </c>
      <c r="BA76" s="428">
        <v>0.67076365540602567</v>
      </c>
      <c r="BB76" s="428">
        <v>0</v>
      </c>
      <c r="BC76" s="420">
        <f t="shared" si="255"/>
        <v>15.398018983036746</v>
      </c>
      <c r="BD76" s="429">
        <v>7.9587200460756566</v>
      </c>
      <c r="BE76" s="428">
        <v>6.7685352815550637</v>
      </c>
      <c r="BF76" s="428">
        <v>0.67076365540602567</v>
      </c>
      <c r="BG76" s="428">
        <v>0</v>
      </c>
      <c r="BH76" s="422">
        <f t="shared" si="256"/>
        <v>15.398018983036746</v>
      </c>
      <c r="BI76" s="423">
        <f t="shared" si="257"/>
        <v>30.796037966073492</v>
      </c>
      <c r="BJ76" s="225">
        <v>47</v>
      </c>
      <c r="BK76" s="428">
        <v>0</v>
      </c>
      <c r="BL76" s="428">
        <v>0</v>
      </c>
      <c r="BM76" s="428">
        <v>0</v>
      </c>
      <c r="BN76" s="428">
        <v>0</v>
      </c>
      <c r="BO76" s="420">
        <f t="shared" si="258"/>
        <v>0</v>
      </c>
      <c r="BP76" s="429">
        <v>0</v>
      </c>
      <c r="BQ76" s="428">
        <v>0</v>
      </c>
      <c r="BR76" s="428">
        <v>0</v>
      </c>
      <c r="BS76" s="428">
        <v>0</v>
      </c>
      <c r="BT76" s="422">
        <f t="shared" si="259"/>
        <v>0</v>
      </c>
      <c r="BU76" s="423">
        <f t="shared" si="260"/>
        <v>0</v>
      </c>
      <c r="BV76" s="225">
        <v>47</v>
      </c>
      <c r="BW76" s="428">
        <v>7.3362503218015824</v>
      </c>
      <c r="BX76" s="428">
        <v>5.7030055771242125</v>
      </c>
      <c r="BY76" s="428">
        <v>0.54492127049799255</v>
      </c>
      <c r="BZ76" s="428">
        <v>0</v>
      </c>
      <c r="CA76" s="420">
        <f t="shared" si="261"/>
        <v>13.584177169423787</v>
      </c>
      <c r="CB76" s="429">
        <v>7.3362503218015824</v>
      </c>
      <c r="CC76" s="428">
        <v>5.7030055771242125</v>
      </c>
      <c r="CD76" s="428">
        <v>0.54492127049799255</v>
      </c>
      <c r="CE76" s="428">
        <v>0</v>
      </c>
      <c r="CF76" s="422">
        <f t="shared" si="262"/>
        <v>13.584177169423787</v>
      </c>
      <c r="CG76" s="423">
        <f t="shared" si="263"/>
        <v>27.168354338847575</v>
      </c>
      <c r="CH76" s="225">
        <v>47</v>
      </c>
      <c r="CI76" s="422">
        <f t="shared" si="264"/>
        <v>689.1332676022829</v>
      </c>
      <c r="CJ76" s="422">
        <f t="shared" si="265"/>
        <v>539.19435531829799</v>
      </c>
      <c r="CK76" s="422">
        <f t="shared" si="266"/>
        <v>52.181850813657441</v>
      </c>
      <c r="CL76" s="422">
        <f t="shared" si="267"/>
        <v>0</v>
      </c>
      <c r="CM76" s="424">
        <f t="shared" ref="CM76:CM85" si="276">SUM(CI76:CL76)</f>
        <v>1280.5094737342383</v>
      </c>
      <c r="CN76" s="422">
        <f t="shared" si="268"/>
        <v>689.1332676022829</v>
      </c>
      <c r="CO76" s="422">
        <f t="shared" si="269"/>
        <v>539.19435531829799</v>
      </c>
      <c r="CP76" s="422">
        <f t="shared" si="270"/>
        <v>52.181850813657441</v>
      </c>
      <c r="CQ76" s="422">
        <f t="shared" si="271"/>
        <v>0</v>
      </c>
      <c r="CR76" s="424">
        <f t="shared" ref="CR76:CR85" si="277">SUM(CN76:CQ76)</f>
        <v>1280.5094737342383</v>
      </c>
      <c r="CS76" s="422">
        <f t="shared" si="272"/>
        <v>1378.2665352045658</v>
      </c>
      <c r="CT76" s="422">
        <f t="shared" si="273"/>
        <v>1078.388710636596</v>
      </c>
      <c r="CU76" s="422">
        <f t="shared" si="274"/>
        <v>104.36370162731488</v>
      </c>
      <c r="CV76" s="422">
        <f t="shared" si="275"/>
        <v>0</v>
      </c>
      <c r="CW76" s="424">
        <f t="shared" ref="CW76:CW85" si="278">SUM(CS76:CV76)</f>
        <v>2561.0189474684767</v>
      </c>
    </row>
    <row r="77" spans="1:135" ht="15.75" customHeight="1" x14ac:dyDescent="0.2">
      <c r="A77" s="85" t="s">
        <v>1195</v>
      </c>
      <c r="B77" s="225">
        <v>48</v>
      </c>
      <c r="C77" s="428">
        <v>0</v>
      </c>
      <c r="D77" s="428">
        <v>0</v>
      </c>
      <c r="E77" s="428">
        <v>0</v>
      </c>
      <c r="F77" s="428">
        <v>0</v>
      </c>
      <c r="G77" s="420">
        <f t="shared" si="243"/>
        <v>0</v>
      </c>
      <c r="H77" s="429">
        <v>0</v>
      </c>
      <c r="I77" s="428">
        <v>0</v>
      </c>
      <c r="J77" s="428">
        <v>0</v>
      </c>
      <c r="K77" s="428">
        <v>0</v>
      </c>
      <c r="L77" s="422">
        <f t="shared" si="244"/>
        <v>0</v>
      </c>
      <c r="M77" s="423">
        <f t="shared" si="245"/>
        <v>0</v>
      </c>
      <c r="N77" s="225">
        <v>48</v>
      </c>
      <c r="O77" s="428">
        <v>0</v>
      </c>
      <c r="P77" s="428">
        <v>0</v>
      </c>
      <c r="Q77" s="428">
        <v>0</v>
      </c>
      <c r="R77" s="428">
        <v>0</v>
      </c>
      <c r="S77" s="420">
        <f t="shared" si="246"/>
        <v>0</v>
      </c>
      <c r="T77" s="429">
        <v>0</v>
      </c>
      <c r="U77" s="428">
        <v>0</v>
      </c>
      <c r="V77" s="428">
        <v>0</v>
      </c>
      <c r="W77" s="428">
        <v>0</v>
      </c>
      <c r="X77" s="422">
        <f t="shared" si="247"/>
        <v>0</v>
      </c>
      <c r="Y77" s="423">
        <f t="shared" si="248"/>
        <v>0</v>
      </c>
      <c r="Z77" s="225">
        <v>48</v>
      </c>
      <c r="AA77" s="428">
        <v>0</v>
      </c>
      <c r="AB77" s="428">
        <v>0</v>
      </c>
      <c r="AC77" s="428">
        <v>0</v>
      </c>
      <c r="AD77" s="428">
        <v>0</v>
      </c>
      <c r="AE77" s="420">
        <f t="shared" si="249"/>
        <v>0</v>
      </c>
      <c r="AF77" s="429">
        <v>0</v>
      </c>
      <c r="AG77" s="428">
        <v>0</v>
      </c>
      <c r="AH77" s="428">
        <v>0</v>
      </c>
      <c r="AI77" s="428">
        <v>0</v>
      </c>
      <c r="AJ77" s="422">
        <f t="shared" si="250"/>
        <v>0</v>
      </c>
      <c r="AK77" s="423">
        <f t="shared" si="251"/>
        <v>0</v>
      </c>
      <c r="AL77" s="225">
        <v>48</v>
      </c>
      <c r="AM77" s="428">
        <v>0</v>
      </c>
      <c r="AN77" s="428">
        <v>0</v>
      </c>
      <c r="AO77" s="428">
        <v>0</v>
      </c>
      <c r="AP77" s="428">
        <v>0</v>
      </c>
      <c r="AQ77" s="420">
        <f t="shared" si="252"/>
        <v>0</v>
      </c>
      <c r="AR77" s="429">
        <v>0</v>
      </c>
      <c r="AS77" s="428">
        <v>0</v>
      </c>
      <c r="AT77" s="428">
        <v>0</v>
      </c>
      <c r="AU77" s="428">
        <v>0</v>
      </c>
      <c r="AV77" s="422">
        <f t="shared" si="253"/>
        <v>0</v>
      </c>
      <c r="AW77" s="423">
        <f t="shared" si="254"/>
        <v>0</v>
      </c>
      <c r="AX77" s="225">
        <v>48</v>
      </c>
      <c r="AY77" s="428">
        <v>0</v>
      </c>
      <c r="AZ77" s="428">
        <v>0</v>
      </c>
      <c r="BA77" s="428">
        <v>0</v>
      </c>
      <c r="BB77" s="428">
        <v>0</v>
      </c>
      <c r="BC77" s="420">
        <f t="shared" si="255"/>
        <v>0</v>
      </c>
      <c r="BD77" s="429">
        <v>0</v>
      </c>
      <c r="BE77" s="428">
        <v>0</v>
      </c>
      <c r="BF77" s="428">
        <v>0</v>
      </c>
      <c r="BG77" s="428">
        <v>0</v>
      </c>
      <c r="BH77" s="422">
        <f t="shared" si="256"/>
        <v>0</v>
      </c>
      <c r="BI77" s="423">
        <f t="shared" si="257"/>
        <v>0</v>
      </c>
      <c r="BJ77" s="225">
        <v>48</v>
      </c>
      <c r="BK77" s="428">
        <v>0</v>
      </c>
      <c r="BL77" s="428">
        <v>0</v>
      </c>
      <c r="BM77" s="428">
        <v>0</v>
      </c>
      <c r="BN77" s="428">
        <v>0</v>
      </c>
      <c r="BO77" s="420">
        <f t="shared" si="258"/>
        <v>0</v>
      </c>
      <c r="BP77" s="429">
        <v>0</v>
      </c>
      <c r="BQ77" s="428">
        <v>0</v>
      </c>
      <c r="BR77" s="428">
        <v>0</v>
      </c>
      <c r="BS77" s="428">
        <v>0</v>
      </c>
      <c r="BT77" s="422">
        <f t="shared" si="259"/>
        <v>0</v>
      </c>
      <c r="BU77" s="423">
        <f t="shared" si="260"/>
        <v>0</v>
      </c>
      <c r="BV77" s="225">
        <v>48</v>
      </c>
      <c r="BW77" s="428">
        <v>0</v>
      </c>
      <c r="BX77" s="428">
        <v>0</v>
      </c>
      <c r="BY77" s="428">
        <v>0</v>
      </c>
      <c r="BZ77" s="428">
        <v>0</v>
      </c>
      <c r="CA77" s="420">
        <f t="shared" si="261"/>
        <v>0</v>
      </c>
      <c r="CB77" s="429">
        <v>0</v>
      </c>
      <c r="CC77" s="428">
        <v>0</v>
      </c>
      <c r="CD77" s="428">
        <v>0</v>
      </c>
      <c r="CE77" s="428">
        <v>0</v>
      </c>
      <c r="CF77" s="422">
        <f t="shared" si="262"/>
        <v>0</v>
      </c>
      <c r="CG77" s="423">
        <f t="shared" si="263"/>
        <v>0</v>
      </c>
      <c r="CH77" s="225">
        <v>48</v>
      </c>
      <c r="CI77" s="422">
        <f t="shared" si="264"/>
        <v>0</v>
      </c>
      <c r="CJ77" s="422">
        <f t="shared" si="265"/>
        <v>0</v>
      </c>
      <c r="CK77" s="422">
        <f t="shared" si="266"/>
        <v>0</v>
      </c>
      <c r="CL77" s="422">
        <f t="shared" si="267"/>
        <v>0</v>
      </c>
      <c r="CM77" s="424">
        <f t="shared" si="276"/>
        <v>0</v>
      </c>
      <c r="CN77" s="422">
        <f t="shared" si="268"/>
        <v>0</v>
      </c>
      <c r="CO77" s="422">
        <f t="shared" si="269"/>
        <v>0</v>
      </c>
      <c r="CP77" s="422">
        <f t="shared" si="270"/>
        <v>0</v>
      </c>
      <c r="CQ77" s="422">
        <f t="shared" si="271"/>
        <v>0</v>
      </c>
      <c r="CR77" s="424">
        <f t="shared" si="277"/>
        <v>0</v>
      </c>
      <c r="CS77" s="422">
        <f t="shared" si="272"/>
        <v>0</v>
      </c>
      <c r="CT77" s="422">
        <f t="shared" si="273"/>
        <v>0</v>
      </c>
      <c r="CU77" s="422">
        <f t="shared" si="274"/>
        <v>0</v>
      </c>
      <c r="CV77" s="422">
        <f t="shared" si="275"/>
        <v>0</v>
      </c>
      <c r="CW77" s="424">
        <f t="shared" si="278"/>
        <v>0</v>
      </c>
    </row>
    <row r="78" spans="1:135" ht="15.75" customHeight="1" x14ac:dyDescent="0.2">
      <c r="A78" s="85" t="s">
        <v>280</v>
      </c>
      <c r="B78" s="225">
        <v>49</v>
      </c>
      <c r="C78" s="428">
        <v>89671.404886606717</v>
      </c>
      <c r="D78" s="428">
        <v>75047.793021507154</v>
      </c>
      <c r="E78" s="428">
        <v>73065.384547363588</v>
      </c>
      <c r="F78" s="428">
        <v>0</v>
      </c>
      <c r="G78" s="420">
        <f t="shared" si="243"/>
        <v>237784.58245547747</v>
      </c>
      <c r="H78" s="429">
        <v>89671.404886606717</v>
      </c>
      <c r="I78" s="428">
        <v>75047.793021507154</v>
      </c>
      <c r="J78" s="428">
        <v>73065.384547363588</v>
      </c>
      <c r="K78" s="428">
        <v>0</v>
      </c>
      <c r="L78" s="422">
        <f t="shared" si="244"/>
        <v>237784.58245547747</v>
      </c>
      <c r="M78" s="423">
        <f t="shared" si="245"/>
        <v>475569.16491095495</v>
      </c>
      <c r="N78" s="225">
        <v>49</v>
      </c>
      <c r="O78" s="428">
        <v>105028.96256743968</v>
      </c>
      <c r="P78" s="428">
        <v>102524.58277808044</v>
      </c>
      <c r="Q78" s="428">
        <v>104987.15449524089</v>
      </c>
      <c r="R78" s="428">
        <v>0</v>
      </c>
      <c r="S78" s="420">
        <f t="shared" si="246"/>
        <v>312540.69984076102</v>
      </c>
      <c r="T78" s="429">
        <v>105028.96256743968</v>
      </c>
      <c r="U78" s="428">
        <v>102524.58277808044</v>
      </c>
      <c r="V78" s="428">
        <v>104987.15449524089</v>
      </c>
      <c r="W78" s="428">
        <v>0</v>
      </c>
      <c r="X78" s="422">
        <f t="shared" si="247"/>
        <v>312540.69984076102</v>
      </c>
      <c r="Y78" s="423">
        <f t="shared" si="248"/>
        <v>625081.39968152205</v>
      </c>
      <c r="Z78" s="225">
        <v>49</v>
      </c>
      <c r="AA78" s="428">
        <v>14544.862021458133</v>
      </c>
      <c r="AB78" s="428">
        <v>14009.257317427557</v>
      </c>
      <c r="AC78" s="428">
        <v>15169.66161625622</v>
      </c>
      <c r="AD78" s="428">
        <v>0</v>
      </c>
      <c r="AE78" s="420">
        <f t="shared" si="249"/>
        <v>43723.780955141912</v>
      </c>
      <c r="AF78" s="429">
        <v>14544.862021458133</v>
      </c>
      <c r="AG78" s="428">
        <v>14009.257317427557</v>
      </c>
      <c r="AH78" s="428">
        <v>15169.66161625622</v>
      </c>
      <c r="AI78" s="428">
        <v>0</v>
      </c>
      <c r="AJ78" s="422">
        <f t="shared" si="250"/>
        <v>43723.780955141912</v>
      </c>
      <c r="AK78" s="423">
        <f t="shared" si="251"/>
        <v>87447.561910283825</v>
      </c>
      <c r="AL78" s="225">
        <v>49</v>
      </c>
      <c r="AM78" s="428">
        <v>334137.43007060519</v>
      </c>
      <c r="AN78" s="428">
        <v>356454.96990943822</v>
      </c>
      <c r="AO78" s="428">
        <v>392419.50184642663</v>
      </c>
      <c r="AP78" s="428">
        <v>0</v>
      </c>
      <c r="AQ78" s="420">
        <f t="shared" si="252"/>
        <v>1083011.9018264702</v>
      </c>
      <c r="AR78" s="429">
        <v>334137.43007060519</v>
      </c>
      <c r="AS78" s="428">
        <v>356454.96990943822</v>
      </c>
      <c r="AT78" s="428">
        <v>392419.50184642663</v>
      </c>
      <c r="AU78" s="428">
        <v>0</v>
      </c>
      <c r="AV78" s="422">
        <f t="shared" si="253"/>
        <v>1083011.9018264702</v>
      </c>
      <c r="AW78" s="423">
        <f t="shared" si="254"/>
        <v>2166023.8036529403</v>
      </c>
      <c r="AX78" s="225">
        <v>49</v>
      </c>
      <c r="AY78" s="428">
        <v>6417.9054277099576</v>
      </c>
      <c r="AZ78" s="428">
        <v>7042.4234176636728</v>
      </c>
      <c r="BA78" s="428">
        <v>7707.606846389177</v>
      </c>
      <c r="BB78" s="428">
        <v>0</v>
      </c>
      <c r="BC78" s="420">
        <f t="shared" si="255"/>
        <v>21167.93569176281</v>
      </c>
      <c r="BD78" s="429">
        <v>6417.9054277099576</v>
      </c>
      <c r="BE78" s="428">
        <v>7042.4234176636728</v>
      </c>
      <c r="BF78" s="428">
        <v>7707.606846389177</v>
      </c>
      <c r="BG78" s="428">
        <v>0</v>
      </c>
      <c r="BH78" s="422">
        <f t="shared" si="256"/>
        <v>21167.93569176281</v>
      </c>
      <c r="BI78" s="423">
        <f t="shared" si="257"/>
        <v>42335.87138352562</v>
      </c>
      <c r="BJ78" s="225">
        <v>49</v>
      </c>
      <c r="BK78" s="428">
        <v>0</v>
      </c>
      <c r="BL78" s="428">
        <v>0</v>
      </c>
      <c r="BM78" s="428">
        <v>0</v>
      </c>
      <c r="BN78" s="428">
        <v>0</v>
      </c>
      <c r="BO78" s="420">
        <f t="shared" si="258"/>
        <v>0</v>
      </c>
      <c r="BP78" s="429">
        <v>0</v>
      </c>
      <c r="BQ78" s="428">
        <v>0</v>
      </c>
      <c r="BR78" s="428">
        <v>0</v>
      </c>
      <c r="BS78" s="428">
        <v>0</v>
      </c>
      <c r="BT78" s="422">
        <f t="shared" si="259"/>
        <v>0</v>
      </c>
      <c r="BU78" s="423">
        <f t="shared" si="260"/>
        <v>0</v>
      </c>
      <c r="BV78" s="225">
        <v>49</v>
      </c>
      <c r="BW78" s="428">
        <v>5915.9463439784522</v>
      </c>
      <c r="BX78" s="428">
        <v>5933.7771551334354</v>
      </c>
      <c r="BY78" s="428">
        <v>6261.5779513143925</v>
      </c>
      <c r="BZ78" s="428">
        <v>0</v>
      </c>
      <c r="CA78" s="420">
        <f t="shared" si="261"/>
        <v>18111.301450426279</v>
      </c>
      <c r="CB78" s="429">
        <v>5915.9463439784522</v>
      </c>
      <c r="CC78" s="428">
        <v>5933.7771551334354</v>
      </c>
      <c r="CD78" s="428">
        <v>6261.5779513143925</v>
      </c>
      <c r="CE78" s="428">
        <v>0</v>
      </c>
      <c r="CF78" s="422">
        <f t="shared" si="262"/>
        <v>18111.301450426279</v>
      </c>
      <c r="CG78" s="423">
        <f t="shared" si="263"/>
        <v>36222.602900852558</v>
      </c>
      <c r="CH78" s="225">
        <v>49</v>
      </c>
      <c r="CI78" s="422">
        <f t="shared" si="264"/>
        <v>555716.51131779805</v>
      </c>
      <c r="CJ78" s="422">
        <f t="shared" si="265"/>
        <v>561012.8035992505</v>
      </c>
      <c r="CK78" s="422">
        <f t="shared" si="266"/>
        <v>599610.88730299089</v>
      </c>
      <c r="CL78" s="422">
        <f t="shared" si="267"/>
        <v>0</v>
      </c>
      <c r="CM78" s="424">
        <f t="shared" si="276"/>
        <v>1716340.2022200394</v>
      </c>
      <c r="CN78" s="422">
        <f t="shared" si="268"/>
        <v>555716.51131779805</v>
      </c>
      <c r="CO78" s="422">
        <f t="shared" si="269"/>
        <v>561012.8035992505</v>
      </c>
      <c r="CP78" s="422">
        <f t="shared" si="270"/>
        <v>599610.88730299089</v>
      </c>
      <c r="CQ78" s="422">
        <f t="shared" si="271"/>
        <v>0</v>
      </c>
      <c r="CR78" s="424">
        <f t="shared" si="277"/>
        <v>1716340.2022200394</v>
      </c>
      <c r="CS78" s="422">
        <f t="shared" si="272"/>
        <v>1111433.0226355961</v>
      </c>
      <c r="CT78" s="422">
        <f t="shared" si="273"/>
        <v>1122025.607198501</v>
      </c>
      <c r="CU78" s="422">
        <f t="shared" si="274"/>
        <v>1199221.7746059818</v>
      </c>
      <c r="CV78" s="422">
        <f t="shared" si="275"/>
        <v>0</v>
      </c>
      <c r="CW78" s="424">
        <f t="shared" si="278"/>
        <v>3432680.4044400789</v>
      </c>
    </row>
    <row r="79" spans="1:135" ht="15.75" customHeight="1" x14ac:dyDescent="0.2">
      <c r="A79" s="85" t="s">
        <v>134</v>
      </c>
      <c r="B79" s="225">
        <v>50</v>
      </c>
      <c r="C79" s="428">
        <v>0</v>
      </c>
      <c r="D79" s="428">
        <v>0</v>
      </c>
      <c r="E79" s="428">
        <v>0</v>
      </c>
      <c r="F79" s="428">
        <v>0</v>
      </c>
      <c r="G79" s="420">
        <f t="shared" si="243"/>
        <v>0</v>
      </c>
      <c r="H79" s="429">
        <v>0</v>
      </c>
      <c r="I79" s="428">
        <v>0</v>
      </c>
      <c r="J79" s="428">
        <v>0</v>
      </c>
      <c r="K79" s="428">
        <v>0</v>
      </c>
      <c r="L79" s="422">
        <f t="shared" si="244"/>
        <v>0</v>
      </c>
      <c r="M79" s="423">
        <f t="shared" si="245"/>
        <v>0</v>
      </c>
      <c r="N79" s="225">
        <v>50</v>
      </c>
      <c r="O79" s="428">
        <v>0</v>
      </c>
      <c r="P79" s="428">
        <v>0</v>
      </c>
      <c r="Q79" s="428">
        <v>0</v>
      </c>
      <c r="R79" s="428">
        <v>0</v>
      </c>
      <c r="S79" s="420">
        <f t="shared" si="246"/>
        <v>0</v>
      </c>
      <c r="T79" s="429">
        <v>0</v>
      </c>
      <c r="U79" s="428">
        <v>0</v>
      </c>
      <c r="V79" s="428">
        <v>0</v>
      </c>
      <c r="W79" s="428">
        <v>0</v>
      </c>
      <c r="X79" s="422">
        <f t="shared" si="247"/>
        <v>0</v>
      </c>
      <c r="Y79" s="423">
        <f t="shared" si="248"/>
        <v>0</v>
      </c>
      <c r="Z79" s="225">
        <v>50</v>
      </c>
      <c r="AA79" s="428">
        <v>0</v>
      </c>
      <c r="AB79" s="428">
        <v>0</v>
      </c>
      <c r="AC79" s="428">
        <v>0</v>
      </c>
      <c r="AD79" s="428">
        <v>0</v>
      </c>
      <c r="AE79" s="420">
        <f t="shared" si="249"/>
        <v>0</v>
      </c>
      <c r="AF79" s="429">
        <v>0</v>
      </c>
      <c r="AG79" s="428">
        <v>0</v>
      </c>
      <c r="AH79" s="428">
        <v>0</v>
      </c>
      <c r="AI79" s="428">
        <v>0</v>
      </c>
      <c r="AJ79" s="422">
        <f t="shared" si="250"/>
        <v>0</v>
      </c>
      <c r="AK79" s="423">
        <f t="shared" si="251"/>
        <v>0</v>
      </c>
      <c r="AL79" s="225">
        <v>50</v>
      </c>
      <c r="AM79" s="428">
        <v>0</v>
      </c>
      <c r="AN79" s="428">
        <v>0</v>
      </c>
      <c r="AO79" s="428">
        <v>0</v>
      </c>
      <c r="AP79" s="428">
        <v>0</v>
      </c>
      <c r="AQ79" s="420">
        <f t="shared" si="252"/>
        <v>0</v>
      </c>
      <c r="AR79" s="429">
        <v>0</v>
      </c>
      <c r="AS79" s="428">
        <v>0</v>
      </c>
      <c r="AT79" s="428">
        <v>0</v>
      </c>
      <c r="AU79" s="428">
        <v>0</v>
      </c>
      <c r="AV79" s="422">
        <f t="shared" si="253"/>
        <v>0</v>
      </c>
      <c r="AW79" s="423">
        <f t="shared" si="254"/>
        <v>0</v>
      </c>
      <c r="AX79" s="225">
        <v>50</v>
      </c>
      <c r="AY79" s="428">
        <v>0</v>
      </c>
      <c r="AZ79" s="428">
        <v>0</v>
      </c>
      <c r="BA79" s="428">
        <v>0</v>
      </c>
      <c r="BB79" s="428">
        <v>0</v>
      </c>
      <c r="BC79" s="420">
        <f t="shared" si="255"/>
        <v>0</v>
      </c>
      <c r="BD79" s="429">
        <v>0</v>
      </c>
      <c r="BE79" s="428">
        <v>0</v>
      </c>
      <c r="BF79" s="428">
        <v>0</v>
      </c>
      <c r="BG79" s="428">
        <v>0</v>
      </c>
      <c r="BH79" s="422">
        <f t="shared" si="256"/>
        <v>0</v>
      </c>
      <c r="BI79" s="423">
        <f t="shared" si="257"/>
        <v>0</v>
      </c>
      <c r="BJ79" s="225">
        <v>50</v>
      </c>
      <c r="BK79" s="428">
        <v>0</v>
      </c>
      <c r="BL79" s="428">
        <v>0</v>
      </c>
      <c r="BM79" s="428">
        <v>0</v>
      </c>
      <c r="BN79" s="428">
        <v>0</v>
      </c>
      <c r="BO79" s="420">
        <f t="shared" si="258"/>
        <v>0</v>
      </c>
      <c r="BP79" s="429">
        <v>0</v>
      </c>
      <c r="BQ79" s="428">
        <v>0</v>
      </c>
      <c r="BR79" s="428">
        <v>0</v>
      </c>
      <c r="BS79" s="428">
        <v>0</v>
      </c>
      <c r="BT79" s="422">
        <f t="shared" si="259"/>
        <v>0</v>
      </c>
      <c r="BU79" s="423">
        <f t="shared" si="260"/>
        <v>0</v>
      </c>
      <c r="BV79" s="225">
        <v>50</v>
      </c>
      <c r="BW79" s="428">
        <v>0</v>
      </c>
      <c r="BX79" s="428">
        <v>0</v>
      </c>
      <c r="BY79" s="428">
        <v>0</v>
      </c>
      <c r="BZ79" s="428">
        <v>0</v>
      </c>
      <c r="CA79" s="420">
        <f t="shared" si="261"/>
        <v>0</v>
      </c>
      <c r="CB79" s="429">
        <v>0</v>
      </c>
      <c r="CC79" s="428">
        <v>0</v>
      </c>
      <c r="CD79" s="428">
        <v>0</v>
      </c>
      <c r="CE79" s="428">
        <v>0</v>
      </c>
      <c r="CF79" s="422">
        <f t="shared" si="262"/>
        <v>0</v>
      </c>
      <c r="CG79" s="423">
        <f t="shared" si="263"/>
        <v>0</v>
      </c>
      <c r="CH79" s="225">
        <v>50</v>
      </c>
      <c r="CI79" s="422">
        <f t="shared" si="264"/>
        <v>0</v>
      </c>
      <c r="CJ79" s="422">
        <f t="shared" si="265"/>
        <v>0</v>
      </c>
      <c r="CK79" s="422">
        <f t="shared" si="266"/>
        <v>0</v>
      </c>
      <c r="CL79" s="422">
        <f t="shared" si="267"/>
        <v>0</v>
      </c>
      <c r="CM79" s="424">
        <f t="shared" si="276"/>
        <v>0</v>
      </c>
      <c r="CN79" s="422">
        <f t="shared" si="268"/>
        <v>0</v>
      </c>
      <c r="CO79" s="422">
        <f t="shared" si="269"/>
        <v>0</v>
      </c>
      <c r="CP79" s="422">
        <f t="shared" si="270"/>
        <v>0</v>
      </c>
      <c r="CQ79" s="422">
        <f t="shared" si="271"/>
        <v>0</v>
      </c>
      <c r="CR79" s="424">
        <f t="shared" si="277"/>
        <v>0</v>
      </c>
      <c r="CS79" s="422">
        <f t="shared" si="272"/>
        <v>0</v>
      </c>
      <c r="CT79" s="422">
        <f t="shared" si="273"/>
        <v>0</v>
      </c>
      <c r="CU79" s="422">
        <f t="shared" si="274"/>
        <v>0</v>
      </c>
      <c r="CV79" s="422">
        <f t="shared" si="275"/>
        <v>0</v>
      </c>
      <c r="CW79" s="424">
        <f t="shared" si="278"/>
        <v>0</v>
      </c>
    </row>
    <row r="80" spans="1:135" ht="15.75" customHeight="1" x14ac:dyDescent="0.2">
      <c r="A80" s="85" t="s">
        <v>239</v>
      </c>
      <c r="B80" s="225">
        <v>51</v>
      </c>
      <c r="C80" s="428">
        <v>1393.3713314370195</v>
      </c>
      <c r="D80" s="428">
        <v>6519.38373710825</v>
      </c>
      <c r="E80" s="428">
        <v>3258.7510006872085</v>
      </c>
      <c r="F80" s="428">
        <v>0</v>
      </c>
      <c r="G80" s="420">
        <f t="shared" si="243"/>
        <v>11171.506069232479</v>
      </c>
      <c r="H80" s="429">
        <v>1393.3713314370195</v>
      </c>
      <c r="I80" s="428">
        <v>6519.38373710825</v>
      </c>
      <c r="J80" s="428">
        <v>3258.7510006872085</v>
      </c>
      <c r="K80" s="428">
        <v>0</v>
      </c>
      <c r="L80" s="422">
        <f t="shared" si="244"/>
        <v>11171.506069232479</v>
      </c>
      <c r="M80" s="423">
        <f t="shared" si="245"/>
        <v>22343.012138464957</v>
      </c>
      <c r="N80" s="225">
        <v>51</v>
      </c>
      <c r="O80" s="428">
        <v>1632.0068320229946</v>
      </c>
      <c r="P80" s="428">
        <v>8906.285857409257</v>
      </c>
      <c r="Q80" s="428">
        <v>4682.4771660359893</v>
      </c>
      <c r="R80" s="428">
        <v>0</v>
      </c>
      <c r="S80" s="420">
        <f t="shared" si="246"/>
        <v>15220.769855468241</v>
      </c>
      <c r="T80" s="429">
        <v>1632.0068320229946</v>
      </c>
      <c r="U80" s="428">
        <v>8906.285857409257</v>
      </c>
      <c r="V80" s="428">
        <v>4682.4771660359893</v>
      </c>
      <c r="W80" s="428">
        <v>0</v>
      </c>
      <c r="X80" s="422">
        <f t="shared" si="247"/>
        <v>15220.769855468241</v>
      </c>
      <c r="Y80" s="423">
        <f t="shared" si="248"/>
        <v>30441.539710936482</v>
      </c>
      <c r="Z80" s="225">
        <v>51</v>
      </c>
      <c r="AA80" s="428">
        <v>226.00731845379886</v>
      </c>
      <c r="AB80" s="428">
        <v>1216.9808151190825</v>
      </c>
      <c r="AC80" s="428">
        <v>676.57414353326658</v>
      </c>
      <c r="AD80" s="428">
        <v>0</v>
      </c>
      <c r="AE80" s="420">
        <f t="shared" si="249"/>
        <v>2119.562277106148</v>
      </c>
      <c r="AF80" s="429">
        <v>226.00731845379886</v>
      </c>
      <c r="AG80" s="428">
        <v>1216.9808151190825</v>
      </c>
      <c r="AH80" s="428">
        <v>676.57414353326658</v>
      </c>
      <c r="AI80" s="428">
        <v>0</v>
      </c>
      <c r="AJ80" s="422">
        <f t="shared" si="250"/>
        <v>2119.562277106148</v>
      </c>
      <c r="AK80" s="423">
        <f t="shared" si="251"/>
        <v>4239.1245542122961</v>
      </c>
      <c r="AL80" s="225">
        <v>51</v>
      </c>
      <c r="AM80" s="428">
        <v>5192.0399419320538</v>
      </c>
      <c r="AN80" s="428">
        <v>30965.15753865047</v>
      </c>
      <c r="AO80" s="428">
        <v>17502.096954026933</v>
      </c>
      <c r="AP80" s="428">
        <v>0</v>
      </c>
      <c r="AQ80" s="420">
        <f t="shared" si="252"/>
        <v>53659.294434609459</v>
      </c>
      <c r="AR80" s="429">
        <v>5192.0399419320538</v>
      </c>
      <c r="AS80" s="428">
        <v>30965.15753865047</v>
      </c>
      <c r="AT80" s="428">
        <v>17502.096954026933</v>
      </c>
      <c r="AU80" s="428">
        <v>0</v>
      </c>
      <c r="AV80" s="422">
        <f t="shared" si="253"/>
        <v>53659.294434609459</v>
      </c>
      <c r="AW80" s="423">
        <f t="shared" si="254"/>
        <v>107318.58886921892</v>
      </c>
      <c r="AX80" s="225">
        <v>51</v>
      </c>
      <c r="AY80" s="428">
        <v>99.725497132037788</v>
      </c>
      <c r="AZ80" s="428">
        <v>611.77362918306392</v>
      </c>
      <c r="BA80" s="428">
        <v>343.76294163335939</v>
      </c>
      <c r="BB80" s="428">
        <v>0</v>
      </c>
      <c r="BC80" s="420">
        <f t="shared" si="255"/>
        <v>1055.262067948461</v>
      </c>
      <c r="BD80" s="429">
        <v>99.725497132037788</v>
      </c>
      <c r="BE80" s="428">
        <v>611.77362918306392</v>
      </c>
      <c r="BF80" s="428">
        <v>343.76294163335939</v>
      </c>
      <c r="BG80" s="428">
        <v>0</v>
      </c>
      <c r="BH80" s="422">
        <f t="shared" si="256"/>
        <v>1055.262067948461</v>
      </c>
      <c r="BI80" s="423">
        <f t="shared" si="257"/>
        <v>2110.524135896922</v>
      </c>
      <c r="BJ80" s="225">
        <v>51</v>
      </c>
      <c r="BK80" s="428">
        <v>0</v>
      </c>
      <c r="BL80" s="428">
        <v>0</v>
      </c>
      <c r="BM80" s="428">
        <v>0</v>
      </c>
      <c r="BN80" s="428">
        <v>0</v>
      </c>
      <c r="BO80" s="420">
        <f t="shared" si="258"/>
        <v>0</v>
      </c>
      <c r="BP80" s="429">
        <v>0</v>
      </c>
      <c r="BQ80" s="428">
        <v>0</v>
      </c>
      <c r="BR80" s="428">
        <v>0</v>
      </c>
      <c r="BS80" s="428">
        <v>0</v>
      </c>
      <c r="BT80" s="422">
        <f t="shared" si="259"/>
        <v>0</v>
      </c>
      <c r="BU80" s="423">
        <f t="shared" si="260"/>
        <v>0</v>
      </c>
      <c r="BV80" s="225">
        <v>51</v>
      </c>
      <c r="BW80" s="428">
        <v>91.925737579811369</v>
      </c>
      <c r="BX80" s="428">
        <v>515.46579489306464</v>
      </c>
      <c r="BY80" s="428">
        <v>279.26936320303003</v>
      </c>
      <c r="BZ80" s="428">
        <v>0</v>
      </c>
      <c r="CA80" s="420">
        <f t="shared" si="261"/>
        <v>886.66089567590598</v>
      </c>
      <c r="CB80" s="429">
        <v>91.925737579811369</v>
      </c>
      <c r="CC80" s="428">
        <v>515.46579489306464</v>
      </c>
      <c r="CD80" s="428">
        <v>279.26936320303003</v>
      </c>
      <c r="CE80" s="428">
        <v>0</v>
      </c>
      <c r="CF80" s="422">
        <f t="shared" si="262"/>
        <v>886.66089567590598</v>
      </c>
      <c r="CG80" s="423">
        <f t="shared" si="263"/>
        <v>1773.321791351812</v>
      </c>
      <c r="CH80" s="225">
        <v>51</v>
      </c>
      <c r="CI80" s="422">
        <f t="shared" si="264"/>
        <v>8635.0766585577167</v>
      </c>
      <c r="CJ80" s="422">
        <f t="shared" si="265"/>
        <v>48735.047372363188</v>
      </c>
      <c r="CK80" s="422">
        <f t="shared" si="266"/>
        <v>26742.931569119788</v>
      </c>
      <c r="CL80" s="422">
        <f t="shared" si="267"/>
        <v>0</v>
      </c>
      <c r="CM80" s="424">
        <f t="shared" si="276"/>
        <v>84113.055600040694</v>
      </c>
      <c r="CN80" s="422">
        <f t="shared" si="268"/>
        <v>8635.0766585577167</v>
      </c>
      <c r="CO80" s="422">
        <f t="shared" si="269"/>
        <v>48735.047372363188</v>
      </c>
      <c r="CP80" s="422">
        <f t="shared" si="270"/>
        <v>26742.931569119788</v>
      </c>
      <c r="CQ80" s="422">
        <f t="shared" si="271"/>
        <v>0</v>
      </c>
      <c r="CR80" s="424">
        <f t="shared" si="277"/>
        <v>84113.055600040694</v>
      </c>
      <c r="CS80" s="422">
        <f t="shared" si="272"/>
        <v>17270.153317115433</v>
      </c>
      <c r="CT80" s="422">
        <f t="shared" si="273"/>
        <v>97470.094744726375</v>
      </c>
      <c r="CU80" s="422">
        <f t="shared" si="274"/>
        <v>53485.863138239576</v>
      </c>
      <c r="CV80" s="422">
        <f t="shared" si="275"/>
        <v>0</v>
      </c>
      <c r="CW80" s="424">
        <f t="shared" si="278"/>
        <v>168226.11120008139</v>
      </c>
    </row>
    <row r="81" spans="1:135" ht="15.75" customHeight="1" x14ac:dyDescent="0.2">
      <c r="A81" s="85" t="s">
        <v>281</v>
      </c>
      <c r="B81" s="225">
        <v>52</v>
      </c>
      <c r="C81" s="428">
        <v>1260605.2592289322</v>
      </c>
      <c r="D81" s="428">
        <v>886679.30236697511</v>
      </c>
      <c r="E81" s="428">
        <v>692677.47800067451</v>
      </c>
      <c r="F81" s="428">
        <v>0</v>
      </c>
      <c r="G81" s="420">
        <f t="shared" si="243"/>
        <v>2839962.0395965818</v>
      </c>
      <c r="H81" s="429">
        <v>1260605.2592289322</v>
      </c>
      <c r="I81" s="428">
        <v>886679.30236697511</v>
      </c>
      <c r="J81" s="428">
        <v>692677.47800067451</v>
      </c>
      <c r="K81" s="428">
        <v>0</v>
      </c>
      <c r="L81" s="422">
        <f t="shared" si="244"/>
        <v>2839962.0395965818</v>
      </c>
      <c r="M81" s="423">
        <f t="shared" si="245"/>
        <v>5679924.0791931637</v>
      </c>
      <c r="N81" s="225">
        <v>52</v>
      </c>
      <c r="O81" s="428">
        <v>1476502.6013732981</v>
      </c>
      <c r="P81" s="428">
        <v>1211313.7758372407</v>
      </c>
      <c r="Q81" s="428">
        <v>995303.56062232843</v>
      </c>
      <c r="R81" s="428">
        <v>0</v>
      </c>
      <c r="S81" s="420">
        <f t="shared" si="246"/>
        <v>3683119.9378328673</v>
      </c>
      <c r="T81" s="429">
        <v>1476502.6013732981</v>
      </c>
      <c r="U81" s="428">
        <v>1211313.7758372407</v>
      </c>
      <c r="V81" s="428">
        <v>995303.56062232843</v>
      </c>
      <c r="W81" s="428">
        <v>0</v>
      </c>
      <c r="X81" s="422">
        <f t="shared" si="247"/>
        <v>3683119.9378328673</v>
      </c>
      <c r="Y81" s="423">
        <f t="shared" si="248"/>
        <v>7366239.8756657345</v>
      </c>
      <c r="Z81" s="225">
        <v>52</v>
      </c>
      <c r="AA81" s="428">
        <v>204472.42442777695</v>
      </c>
      <c r="AB81" s="428">
        <v>165517.4390183106</v>
      </c>
      <c r="AC81" s="428">
        <v>143812.0529381535</v>
      </c>
      <c r="AD81" s="428">
        <v>0</v>
      </c>
      <c r="AE81" s="420">
        <f t="shared" si="249"/>
        <v>513801.91638424108</v>
      </c>
      <c r="AF81" s="429">
        <v>204472.42442777695</v>
      </c>
      <c r="AG81" s="428">
        <v>165517.4390183106</v>
      </c>
      <c r="AH81" s="428">
        <v>143812.0529381535</v>
      </c>
      <c r="AI81" s="428">
        <v>0</v>
      </c>
      <c r="AJ81" s="422">
        <f t="shared" si="250"/>
        <v>513801.91638424108</v>
      </c>
      <c r="AK81" s="423">
        <f t="shared" si="251"/>
        <v>1027603.8327684822</v>
      </c>
      <c r="AL81" s="225">
        <v>52</v>
      </c>
      <c r="AM81" s="428">
        <v>4697321.3164764075</v>
      </c>
      <c r="AN81" s="428">
        <v>4211466.204661943</v>
      </c>
      <c r="AO81" s="428">
        <v>3720231.5780745707</v>
      </c>
      <c r="AP81" s="428">
        <v>0</v>
      </c>
      <c r="AQ81" s="420">
        <f t="shared" si="252"/>
        <v>12629019.099212922</v>
      </c>
      <c r="AR81" s="429">
        <v>4697321.3164764075</v>
      </c>
      <c r="AS81" s="428">
        <v>4211466.204661943</v>
      </c>
      <c r="AT81" s="428">
        <v>3720231.5780745707</v>
      </c>
      <c r="AU81" s="428">
        <v>0</v>
      </c>
      <c r="AV81" s="422">
        <f t="shared" si="253"/>
        <v>12629019.099212922</v>
      </c>
      <c r="AW81" s="423">
        <f t="shared" si="254"/>
        <v>25258038.198425844</v>
      </c>
      <c r="AX81" s="225">
        <v>52</v>
      </c>
      <c r="AY81" s="428">
        <v>90223.247261886805</v>
      </c>
      <c r="AZ81" s="428">
        <v>83205.25936262196</v>
      </c>
      <c r="BA81" s="428">
        <v>73069.972940698484</v>
      </c>
      <c r="BB81" s="428">
        <v>0</v>
      </c>
      <c r="BC81" s="420">
        <f t="shared" si="255"/>
        <v>246498.47956520726</v>
      </c>
      <c r="BD81" s="429">
        <v>90223.247261886805</v>
      </c>
      <c r="BE81" s="428">
        <v>83205.25936262196</v>
      </c>
      <c r="BF81" s="428">
        <v>73069.972940698484</v>
      </c>
      <c r="BG81" s="428">
        <v>0</v>
      </c>
      <c r="BH81" s="422">
        <f t="shared" si="256"/>
        <v>246498.47956520726</v>
      </c>
      <c r="BI81" s="423">
        <f t="shared" si="257"/>
        <v>492996.95913041453</v>
      </c>
      <c r="BJ81" s="225">
        <v>52</v>
      </c>
      <c r="BK81" s="428">
        <v>0</v>
      </c>
      <c r="BL81" s="428">
        <v>0</v>
      </c>
      <c r="BM81" s="428">
        <v>0</v>
      </c>
      <c r="BN81" s="428">
        <v>0</v>
      </c>
      <c r="BO81" s="420">
        <f t="shared" si="258"/>
        <v>0</v>
      </c>
      <c r="BP81" s="429">
        <v>0</v>
      </c>
      <c r="BQ81" s="428">
        <v>0</v>
      </c>
      <c r="BR81" s="428">
        <v>0</v>
      </c>
      <c r="BS81" s="428">
        <v>0</v>
      </c>
      <c r="BT81" s="422">
        <f t="shared" si="259"/>
        <v>0</v>
      </c>
      <c r="BU81" s="423">
        <f t="shared" si="260"/>
        <v>0</v>
      </c>
      <c r="BV81" s="225">
        <v>52</v>
      </c>
      <c r="BW81" s="428">
        <v>83166.680436934752</v>
      </c>
      <c r="BX81" s="428">
        <v>70106.756994266456</v>
      </c>
      <c r="BY81" s="428">
        <v>59361.270052709042</v>
      </c>
      <c r="BZ81" s="428">
        <v>0</v>
      </c>
      <c r="CA81" s="420">
        <f t="shared" si="261"/>
        <v>212634.70748391026</v>
      </c>
      <c r="CB81" s="429">
        <v>83166.680436934752</v>
      </c>
      <c r="CC81" s="428">
        <v>70106.756994266456</v>
      </c>
      <c r="CD81" s="428">
        <v>59361.270052709042</v>
      </c>
      <c r="CE81" s="428">
        <v>0</v>
      </c>
      <c r="CF81" s="422">
        <f t="shared" si="262"/>
        <v>212634.70748391026</v>
      </c>
      <c r="CG81" s="423">
        <f t="shared" si="263"/>
        <v>425269.41496782051</v>
      </c>
      <c r="CH81" s="225">
        <v>52</v>
      </c>
      <c r="CI81" s="422">
        <f t="shared" si="264"/>
        <v>7812291.5292052357</v>
      </c>
      <c r="CJ81" s="422">
        <f t="shared" si="265"/>
        <v>6628288.7382413577</v>
      </c>
      <c r="CK81" s="422">
        <f t="shared" si="266"/>
        <v>5684455.912629134</v>
      </c>
      <c r="CL81" s="422">
        <f t="shared" si="267"/>
        <v>0</v>
      </c>
      <c r="CM81" s="424">
        <f t="shared" si="276"/>
        <v>20125036.180075727</v>
      </c>
      <c r="CN81" s="422">
        <f t="shared" si="268"/>
        <v>7812291.5292052357</v>
      </c>
      <c r="CO81" s="422">
        <f t="shared" si="269"/>
        <v>6628288.7382413577</v>
      </c>
      <c r="CP81" s="422">
        <f t="shared" si="270"/>
        <v>5684455.912629134</v>
      </c>
      <c r="CQ81" s="422">
        <f t="shared" si="271"/>
        <v>0</v>
      </c>
      <c r="CR81" s="424">
        <f t="shared" si="277"/>
        <v>20125036.180075727</v>
      </c>
      <c r="CS81" s="422">
        <f t="shared" si="272"/>
        <v>15624583.058410471</v>
      </c>
      <c r="CT81" s="422">
        <f t="shared" si="273"/>
        <v>13256577.476482715</v>
      </c>
      <c r="CU81" s="422">
        <f t="shared" si="274"/>
        <v>11368911.825258268</v>
      </c>
      <c r="CV81" s="422">
        <f t="shared" si="275"/>
        <v>0</v>
      </c>
      <c r="CW81" s="424">
        <f t="shared" si="278"/>
        <v>40250072.360151455</v>
      </c>
    </row>
    <row r="82" spans="1:135" ht="15.75" customHeight="1" x14ac:dyDescent="0.2">
      <c r="A82" s="85" t="s">
        <v>267</v>
      </c>
      <c r="B82" s="225">
        <v>53</v>
      </c>
      <c r="C82" s="428">
        <v>15576.673088855257</v>
      </c>
      <c r="D82" s="428">
        <v>8897.1488056210037</v>
      </c>
      <c r="E82" s="428">
        <v>5846.9770396244458</v>
      </c>
      <c r="F82" s="428">
        <v>0</v>
      </c>
      <c r="G82" s="420">
        <f t="shared" si="243"/>
        <v>30320.798934100709</v>
      </c>
      <c r="H82" s="429">
        <v>15576.673088855257</v>
      </c>
      <c r="I82" s="428">
        <v>8897.1488056210037</v>
      </c>
      <c r="J82" s="428">
        <v>5846.9770396244458</v>
      </c>
      <c r="K82" s="428">
        <v>0</v>
      </c>
      <c r="L82" s="422">
        <f t="shared" si="244"/>
        <v>30320.798934100709</v>
      </c>
      <c r="M82" s="423">
        <f t="shared" si="245"/>
        <v>60641.597868201417</v>
      </c>
      <c r="N82" s="225">
        <v>53</v>
      </c>
      <c r="O82" s="428">
        <v>18244.409316921232</v>
      </c>
      <c r="P82" s="428">
        <v>12154.607517230774</v>
      </c>
      <c r="Q82" s="428">
        <v>8401.4815714992037</v>
      </c>
      <c r="R82" s="428">
        <v>0</v>
      </c>
      <c r="S82" s="420">
        <f t="shared" si="246"/>
        <v>38800.498405651204</v>
      </c>
      <c r="T82" s="429">
        <v>18244.409316921232</v>
      </c>
      <c r="U82" s="428">
        <v>12154.607517230774</v>
      </c>
      <c r="V82" s="428">
        <v>8401.4815714992037</v>
      </c>
      <c r="W82" s="428">
        <v>0</v>
      </c>
      <c r="X82" s="422">
        <f t="shared" si="247"/>
        <v>38800.498405651204</v>
      </c>
      <c r="Y82" s="423">
        <f t="shared" si="248"/>
        <v>77600.996811302408</v>
      </c>
      <c r="Z82" s="225">
        <v>53</v>
      </c>
      <c r="AA82" s="428">
        <v>2526.5641942072302</v>
      </c>
      <c r="AB82" s="428">
        <v>1660.8409387024601</v>
      </c>
      <c r="AC82" s="428">
        <v>1213.9354869421927</v>
      </c>
      <c r="AD82" s="428">
        <v>0</v>
      </c>
      <c r="AE82" s="420">
        <f t="shared" si="249"/>
        <v>5401.3406198518824</v>
      </c>
      <c r="AF82" s="429">
        <v>2526.5641942072302</v>
      </c>
      <c r="AG82" s="428">
        <v>1660.8409387024601</v>
      </c>
      <c r="AH82" s="428">
        <v>1213.9354869421927</v>
      </c>
      <c r="AI82" s="428">
        <v>0</v>
      </c>
      <c r="AJ82" s="422">
        <f t="shared" si="250"/>
        <v>5401.3406198518824</v>
      </c>
      <c r="AK82" s="423">
        <f t="shared" si="251"/>
        <v>10802.681239703765</v>
      </c>
      <c r="AL82" s="225">
        <v>53</v>
      </c>
      <c r="AM82" s="428">
        <v>58042.466509158374</v>
      </c>
      <c r="AN82" s="428">
        <v>42258.843093208096</v>
      </c>
      <c r="AO82" s="428">
        <v>31402.939044405673</v>
      </c>
      <c r="AP82" s="428">
        <v>0</v>
      </c>
      <c r="AQ82" s="420">
        <f t="shared" si="252"/>
        <v>131704.24864677215</v>
      </c>
      <c r="AR82" s="429">
        <v>58042.466509158374</v>
      </c>
      <c r="AS82" s="428">
        <v>42258.843093208096</v>
      </c>
      <c r="AT82" s="428">
        <v>31402.939044405673</v>
      </c>
      <c r="AU82" s="428">
        <v>0</v>
      </c>
      <c r="AV82" s="422">
        <f t="shared" si="253"/>
        <v>131704.24864677215</v>
      </c>
      <c r="AW82" s="423">
        <f t="shared" si="254"/>
        <v>263408.49729354429</v>
      </c>
      <c r="AX82" s="225">
        <v>53</v>
      </c>
      <c r="AY82" s="428">
        <v>1114.8438556197887</v>
      </c>
      <c r="AZ82" s="428">
        <v>834.90115533693813</v>
      </c>
      <c r="BA82" s="428">
        <v>616.79276090138387</v>
      </c>
      <c r="BB82" s="428">
        <v>0</v>
      </c>
      <c r="BC82" s="420">
        <f t="shared" si="255"/>
        <v>2566.5377718581103</v>
      </c>
      <c r="BD82" s="429">
        <v>1114.8438556197887</v>
      </c>
      <c r="BE82" s="428">
        <v>834.90115533693813</v>
      </c>
      <c r="BF82" s="428">
        <v>616.79276090138387</v>
      </c>
      <c r="BG82" s="428">
        <v>0</v>
      </c>
      <c r="BH82" s="422">
        <f t="shared" si="256"/>
        <v>2566.5377718581103</v>
      </c>
      <c r="BI82" s="423">
        <f t="shared" si="257"/>
        <v>5133.0755437162206</v>
      </c>
      <c r="BJ82" s="225">
        <v>53</v>
      </c>
      <c r="BK82" s="428">
        <v>0</v>
      </c>
      <c r="BL82" s="428">
        <v>0</v>
      </c>
      <c r="BM82" s="428">
        <v>0</v>
      </c>
      <c r="BN82" s="428">
        <v>0</v>
      </c>
      <c r="BO82" s="420">
        <f t="shared" si="258"/>
        <v>0</v>
      </c>
      <c r="BP82" s="429">
        <v>0</v>
      </c>
      <c r="BQ82" s="428">
        <v>0</v>
      </c>
      <c r="BR82" s="428">
        <v>0</v>
      </c>
      <c r="BS82" s="428">
        <v>0</v>
      </c>
      <c r="BT82" s="422">
        <f t="shared" si="259"/>
        <v>0</v>
      </c>
      <c r="BU82" s="423">
        <f t="shared" si="260"/>
        <v>0</v>
      </c>
      <c r="BV82" s="225">
        <v>53</v>
      </c>
      <c r="BW82" s="428">
        <v>1027.6493641187994</v>
      </c>
      <c r="BX82" s="428">
        <v>703.46769975616792</v>
      </c>
      <c r="BY82" s="428">
        <v>501.07588894466403</v>
      </c>
      <c r="BZ82" s="428">
        <v>0</v>
      </c>
      <c r="CA82" s="420">
        <f t="shared" si="261"/>
        <v>2232.1929528196315</v>
      </c>
      <c r="CB82" s="429">
        <v>1027.6493641187994</v>
      </c>
      <c r="CC82" s="428">
        <v>703.46769975616792</v>
      </c>
      <c r="CD82" s="428">
        <v>501.07588894466403</v>
      </c>
      <c r="CE82" s="428">
        <v>0</v>
      </c>
      <c r="CF82" s="422">
        <f t="shared" si="262"/>
        <v>2232.1929528196315</v>
      </c>
      <c r="CG82" s="423">
        <f t="shared" si="263"/>
        <v>4464.385905639263</v>
      </c>
      <c r="CH82" s="225">
        <v>53</v>
      </c>
      <c r="CI82" s="422">
        <f t="shared" si="264"/>
        <v>96532.606328880691</v>
      </c>
      <c r="CJ82" s="422">
        <f t="shared" si="265"/>
        <v>66509.809209855433</v>
      </c>
      <c r="CK82" s="422">
        <f t="shared" si="266"/>
        <v>47983.201792317566</v>
      </c>
      <c r="CL82" s="422">
        <f t="shared" si="267"/>
        <v>0</v>
      </c>
      <c r="CM82" s="424">
        <f t="shared" si="276"/>
        <v>211025.61733105368</v>
      </c>
      <c r="CN82" s="422">
        <f t="shared" si="268"/>
        <v>96532.606328880691</v>
      </c>
      <c r="CO82" s="422">
        <f t="shared" si="269"/>
        <v>66509.809209855433</v>
      </c>
      <c r="CP82" s="422">
        <f t="shared" si="270"/>
        <v>47983.201792317566</v>
      </c>
      <c r="CQ82" s="422">
        <f t="shared" si="271"/>
        <v>0</v>
      </c>
      <c r="CR82" s="424">
        <f t="shared" si="277"/>
        <v>211025.61733105368</v>
      </c>
      <c r="CS82" s="422">
        <f t="shared" si="272"/>
        <v>193065.21265776138</v>
      </c>
      <c r="CT82" s="422">
        <f t="shared" si="273"/>
        <v>133019.61841971087</v>
      </c>
      <c r="CU82" s="422">
        <f t="shared" si="274"/>
        <v>95966.403584635133</v>
      </c>
      <c r="CV82" s="422">
        <f t="shared" si="275"/>
        <v>0</v>
      </c>
      <c r="CW82" s="424">
        <f t="shared" si="278"/>
        <v>422051.23466210737</v>
      </c>
    </row>
    <row r="83" spans="1:135" ht="15.75" customHeight="1" x14ac:dyDescent="0.2">
      <c r="A83" s="85" t="s">
        <v>268</v>
      </c>
      <c r="B83" s="225">
        <v>54</v>
      </c>
      <c r="C83" s="428">
        <v>0</v>
      </c>
      <c r="D83" s="428">
        <v>0</v>
      </c>
      <c r="E83" s="428">
        <v>0</v>
      </c>
      <c r="F83" s="428">
        <v>0</v>
      </c>
      <c r="G83" s="420">
        <f t="shared" si="243"/>
        <v>0</v>
      </c>
      <c r="H83" s="429">
        <v>0</v>
      </c>
      <c r="I83" s="428">
        <v>0</v>
      </c>
      <c r="J83" s="428">
        <v>0</v>
      </c>
      <c r="K83" s="428">
        <v>0</v>
      </c>
      <c r="L83" s="422">
        <f t="shared" si="244"/>
        <v>0</v>
      </c>
      <c r="M83" s="423">
        <f t="shared" si="245"/>
        <v>0</v>
      </c>
      <c r="N83" s="225">
        <v>54</v>
      </c>
      <c r="O83" s="428">
        <v>0</v>
      </c>
      <c r="P83" s="428">
        <v>0</v>
      </c>
      <c r="Q83" s="428">
        <v>0</v>
      </c>
      <c r="R83" s="428">
        <v>0</v>
      </c>
      <c r="S83" s="420">
        <f t="shared" si="246"/>
        <v>0</v>
      </c>
      <c r="T83" s="429">
        <v>0</v>
      </c>
      <c r="U83" s="428">
        <v>0</v>
      </c>
      <c r="V83" s="428">
        <v>0</v>
      </c>
      <c r="W83" s="428">
        <v>0</v>
      </c>
      <c r="X83" s="422">
        <f t="shared" si="247"/>
        <v>0</v>
      </c>
      <c r="Y83" s="423">
        <f t="shared" si="248"/>
        <v>0</v>
      </c>
      <c r="Z83" s="225">
        <v>54</v>
      </c>
      <c r="AA83" s="428">
        <v>0</v>
      </c>
      <c r="AB83" s="428">
        <v>0</v>
      </c>
      <c r="AC83" s="428">
        <v>0</v>
      </c>
      <c r="AD83" s="428">
        <v>0</v>
      </c>
      <c r="AE83" s="420">
        <f t="shared" si="249"/>
        <v>0</v>
      </c>
      <c r="AF83" s="429">
        <v>0</v>
      </c>
      <c r="AG83" s="428">
        <v>0</v>
      </c>
      <c r="AH83" s="428">
        <v>0</v>
      </c>
      <c r="AI83" s="428">
        <v>0</v>
      </c>
      <c r="AJ83" s="422">
        <f t="shared" si="250"/>
        <v>0</v>
      </c>
      <c r="AK83" s="423">
        <f t="shared" si="251"/>
        <v>0</v>
      </c>
      <c r="AL83" s="225">
        <v>54</v>
      </c>
      <c r="AM83" s="428">
        <v>0</v>
      </c>
      <c r="AN83" s="428">
        <v>0</v>
      </c>
      <c r="AO83" s="428">
        <v>0</v>
      </c>
      <c r="AP83" s="428">
        <v>0</v>
      </c>
      <c r="AQ83" s="420">
        <f t="shared" si="252"/>
        <v>0</v>
      </c>
      <c r="AR83" s="429">
        <v>0</v>
      </c>
      <c r="AS83" s="428">
        <v>0</v>
      </c>
      <c r="AT83" s="428">
        <v>0</v>
      </c>
      <c r="AU83" s="428">
        <v>0</v>
      </c>
      <c r="AV83" s="422">
        <f t="shared" si="253"/>
        <v>0</v>
      </c>
      <c r="AW83" s="423">
        <f t="shared" si="254"/>
        <v>0</v>
      </c>
      <c r="AX83" s="225">
        <v>54</v>
      </c>
      <c r="AY83" s="428">
        <v>0</v>
      </c>
      <c r="AZ83" s="428">
        <v>0</v>
      </c>
      <c r="BA83" s="428">
        <v>0</v>
      </c>
      <c r="BB83" s="428">
        <v>0</v>
      </c>
      <c r="BC83" s="420">
        <f t="shared" si="255"/>
        <v>0</v>
      </c>
      <c r="BD83" s="429">
        <v>0</v>
      </c>
      <c r="BE83" s="428">
        <v>0</v>
      </c>
      <c r="BF83" s="428">
        <v>0</v>
      </c>
      <c r="BG83" s="428">
        <v>0</v>
      </c>
      <c r="BH83" s="422">
        <f t="shared" si="256"/>
        <v>0</v>
      </c>
      <c r="BI83" s="423">
        <f t="shared" si="257"/>
        <v>0</v>
      </c>
      <c r="BJ83" s="225">
        <v>54</v>
      </c>
      <c r="BK83" s="428">
        <v>0</v>
      </c>
      <c r="BL83" s="428">
        <v>0</v>
      </c>
      <c r="BM83" s="428">
        <v>0</v>
      </c>
      <c r="BN83" s="428">
        <v>0</v>
      </c>
      <c r="BO83" s="420">
        <f t="shared" si="258"/>
        <v>0</v>
      </c>
      <c r="BP83" s="429">
        <v>0</v>
      </c>
      <c r="BQ83" s="428">
        <v>0</v>
      </c>
      <c r="BR83" s="428">
        <v>0</v>
      </c>
      <c r="BS83" s="428">
        <v>0</v>
      </c>
      <c r="BT83" s="422">
        <f t="shared" si="259"/>
        <v>0</v>
      </c>
      <c r="BU83" s="423">
        <f t="shared" si="260"/>
        <v>0</v>
      </c>
      <c r="BV83" s="225">
        <v>54</v>
      </c>
      <c r="BW83" s="428">
        <v>0</v>
      </c>
      <c r="BX83" s="428">
        <v>0</v>
      </c>
      <c r="BY83" s="428">
        <v>0</v>
      </c>
      <c r="BZ83" s="428">
        <v>0</v>
      </c>
      <c r="CA83" s="420">
        <f t="shared" si="261"/>
        <v>0</v>
      </c>
      <c r="CB83" s="429">
        <v>0</v>
      </c>
      <c r="CC83" s="428">
        <v>0</v>
      </c>
      <c r="CD83" s="428">
        <v>0</v>
      </c>
      <c r="CE83" s="428">
        <v>0</v>
      </c>
      <c r="CF83" s="422">
        <f t="shared" si="262"/>
        <v>0</v>
      </c>
      <c r="CG83" s="423">
        <f t="shared" si="263"/>
        <v>0</v>
      </c>
      <c r="CH83" s="225">
        <v>54</v>
      </c>
      <c r="CI83" s="422">
        <f t="shared" si="264"/>
        <v>0</v>
      </c>
      <c r="CJ83" s="422">
        <f t="shared" si="265"/>
        <v>0</v>
      </c>
      <c r="CK83" s="422">
        <f t="shared" si="266"/>
        <v>0</v>
      </c>
      <c r="CL83" s="422">
        <f t="shared" si="267"/>
        <v>0</v>
      </c>
      <c r="CM83" s="424">
        <f t="shared" si="276"/>
        <v>0</v>
      </c>
      <c r="CN83" s="422">
        <f t="shared" si="268"/>
        <v>0</v>
      </c>
      <c r="CO83" s="422">
        <f t="shared" si="269"/>
        <v>0</v>
      </c>
      <c r="CP83" s="422">
        <f t="shared" si="270"/>
        <v>0</v>
      </c>
      <c r="CQ83" s="422">
        <f t="shared" si="271"/>
        <v>0</v>
      </c>
      <c r="CR83" s="424">
        <f t="shared" si="277"/>
        <v>0</v>
      </c>
      <c r="CS83" s="422">
        <f t="shared" si="272"/>
        <v>0</v>
      </c>
      <c r="CT83" s="422">
        <f t="shared" si="273"/>
        <v>0</v>
      </c>
      <c r="CU83" s="422">
        <f t="shared" si="274"/>
        <v>0</v>
      </c>
      <c r="CV83" s="422">
        <f t="shared" si="275"/>
        <v>0</v>
      </c>
      <c r="CW83" s="424">
        <f t="shared" si="278"/>
        <v>0</v>
      </c>
    </row>
    <row r="84" spans="1:135" ht="15.75" customHeight="1" x14ac:dyDescent="0.2">
      <c r="A84" s="85" t="s">
        <v>283</v>
      </c>
      <c r="B84" s="225">
        <v>55</v>
      </c>
      <c r="C84" s="428">
        <v>214548.16876961218</v>
      </c>
      <c r="D84" s="428">
        <v>141841.02911472795</v>
      </c>
      <c r="E84" s="428">
        <v>126334.42393819851</v>
      </c>
      <c r="F84" s="428">
        <v>0</v>
      </c>
      <c r="G84" s="420">
        <f t="shared" si="243"/>
        <v>482723.62182253867</v>
      </c>
      <c r="H84" s="429">
        <v>214548.16876961218</v>
      </c>
      <c r="I84" s="428">
        <v>141841.02911472795</v>
      </c>
      <c r="J84" s="428">
        <v>126334.42393819851</v>
      </c>
      <c r="K84" s="428">
        <v>0</v>
      </c>
      <c r="L84" s="422">
        <f t="shared" si="244"/>
        <v>482723.62182253867</v>
      </c>
      <c r="M84" s="423">
        <f t="shared" si="245"/>
        <v>965447.24364507734</v>
      </c>
      <c r="N84" s="225">
        <v>55</v>
      </c>
      <c r="O84" s="428">
        <v>251292.72386343489</v>
      </c>
      <c r="P84" s="428">
        <v>193772.4181527037</v>
      </c>
      <c r="Q84" s="428">
        <v>181529.07517333378</v>
      </c>
      <c r="R84" s="428">
        <v>0</v>
      </c>
      <c r="S84" s="420">
        <f t="shared" si="246"/>
        <v>626594.2171894724</v>
      </c>
      <c r="T84" s="429">
        <v>251292.72386343489</v>
      </c>
      <c r="U84" s="428">
        <v>193772.4181527037</v>
      </c>
      <c r="V84" s="428">
        <v>181529.07517333378</v>
      </c>
      <c r="W84" s="428">
        <v>0</v>
      </c>
      <c r="X84" s="422">
        <f t="shared" si="247"/>
        <v>626594.2171894724</v>
      </c>
      <c r="Y84" s="423">
        <f t="shared" si="248"/>
        <v>1253188.4343789448</v>
      </c>
      <c r="Z84" s="225">
        <v>55</v>
      </c>
      <c r="AA84" s="428">
        <v>34800.096147223521</v>
      </c>
      <c r="AB84" s="428">
        <v>26477.627056501173</v>
      </c>
      <c r="AC84" s="428">
        <v>26229.253065585654</v>
      </c>
      <c r="AD84" s="428">
        <v>0</v>
      </c>
      <c r="AE84" s="420">
        <f t="shared" si="249"/>
        <v>87506.97626931034</v>
      </c>
      <c r="AF84" s="429">
        <v>34800.096147223521</v>
      </c>
      <c r="AG84" s="428">
        <v>26477.627056501173</v>
      </c>
      <c r="AH84" s="428">
        <v>26229.253065585654</v>
      </c>
      <c r="AI84" s="428">
        <v>0</v>
      </c>
      <c r="AJ84" s="422">
        <f t="shared" si="250"/>
        <v>87506.97626931034</v>
      </c>
      <c r="AK84" s="423">
        <f t="shared" si="251"/>
        <v>175013.95253862068</v>
      </c>
      <c r="AL84" s="225">
        <v>55</v>
      </c>
      <c r="AM84" s="428">
        <v>799458.57689735014</v>
      </c>
      <c r="AN84" s="428">
        <v>673703.21936748573</v>
      </c>
      <c r="AO84" s="428">
        <v>678516.81086747919</v>
      </c>
      <c r="AP84" s="428">
        <v>0</v>
      </c>
      <c r="AQ84" s="420">
        <f t="shared" si="252"/>
        <v>2151678.6071323152</v>
      </c>
      <c r="AR84" s="429">
        <v>799458.57689735014</v>
      </c>
      <c r="AS84" s="428">
        <v>673703.21936748573</v>
      </c>
      <c r="AT84" s="428">
        <v>678516.81086747919</v>
      </c>
      <c r="AU84" s="428">
        <v>0</v>
      </c>
      <c r="AV84" s="422">
        <f t="shared" si="253"/>
        <v>2151678.6071323152</v>
      </c>
      <c r="AW84" s="423">
        <f t="shared" si="254"/>
        <v>4303357.2142646303</v>
      </c>
      <c r="AX84" s="225">
        <v>55</v>
      </c>
      <c r="AY84" s="428">
        <v>15355.506681231742</v>
      </c>
      <c r="AZ84" s="428">
        <v>13310.245975345462</v>
      </c>
      <c r="BA84" s="428">
        <v>13326.91365292796</v>
      </c>
      <c r="BB84" s="428">
        <v>0</v>
      </c>
      <c r="BC84" s="420">
        <f t="shared" si="255"/>
        <v>41992.666309505163</v>
      </c>
      <c r="BD84" s="429">
        <v>15355.506681231742</v>
      </c>
      <c r="BE84" s="428">
        <v>13310.245975345462</v>
      </c>
      <c r="BF84" s="428">
        <v>13326.91365292796</v>
      </c>
      <c r="BG84" s="428">
        <v>0</v>
      </c>
      <c r="BH84" s="422">
        <f t="shared" si="256"/>
        <v>41992.666309505163</v>
      </c>
      <c r="BI84" s="423">
        <f t="shared" si="257"/>
        <v>83985.332619010325</v>
      </c>
      <c r="BJ84" s="225">
        <v>55</v>
      </c>
      <c r="BK84" s="428">
        <v>0</v>
      </c>
      <c r="BL84" s="428">
        <v>0</v>
      </c>
      <c r="BM84" s="428">
        <v>0</v>
      </c>
      <c r="BN84" s="428">
        <v>0</v>
      </c>
      <c r="BO84" s="420">
        <f t="shared" si="258"/>
        <v>0</v>
      </c>
      <c r="BP84" s="429">
        <v>0</v>
      </c>
      <c r="BQ84" s="428">
        <v>0</v>
      </c>
      <c r="BR84" s="428">
        <v>0</v>
      </c>
      <c r="BS84" s="428">
        <v>0</v>
      </c>
      <c r="BT84" s="422">
        <f t="shared" si="259"/>
        <v>0</v>
      </c>
      <c r="BU84" s="423">
        <f t="shared" si="260"/>
        <v>0</v>
      </c>
      <c r="BV84" s="225">
        <v>55</v>
      </c>
      <c r="BW84" s="428">
        <v>14154.517331861662</v>
      </c>
      <c r="BX84" s="428">
        <v>11214.894193895729</v>
      </c>
      <c r="BY84" s="428">
        <v>10826.643126891919</v>
      </c>
      <c r="BZ84" s="428">
        <v>0</v>
      </c>
      <c r="CA84" s="420">
        <f t="shared" si="261"/>
        <v>36196.054652649313</v>
      </c>
      <c r="CB84" s="429">
        <v>14154.517331861662</v>
      </c>
      <c r="CC84" s="428">
        <v>11214.894193895729</v>
      </c>
      <c r="CD84" s="428">
        <v>10826.643126891919</v>
      </c>
      <c r="CE84" s="428">
        <v>0</v>
      </c>
      <c r="CF84" s="422">
        <f t="shared" si="262"/>
        <v>36196.054652649313</v>
      </c>
      <c r="CG84" s="423">
        <f t="shared" si="263"/>
        <v>72392.109305298625</v>
      </c>
      <c r="CH84" s="225">
        <v>55</v>
      </c>
      <c r="CI84" s="422">
        <f t="shared" si="264"/>
        <v>1329609.5896907141</v>
      </c>
      <c r="CJ84" s="422">
        <f t="shared" si="265"/>
        <v>1060319.4338606596</v>
      </c>
      <c r="CK84" s="422">
        <f t="shared" si="266"/>
        <v>1036763.1198244171</v>
      </c>
      <c r="CL84" s="422">
        <f t="shared" si="267"/>
        <v>0</v>
      </c>
      <c r="CM84" s="424">
        <f t="shared" si="276"/>
        <v>3426692.1433757907</v>
      </c>
      <c r="CN84" s="422">
        <f t="shared" si="268"/>
        <v>1329609.5896907141</v>
      </c>
      <c r="CO84" s="422">
        <f t="shared" si="269"/>
        <v>1060319.4338606596</v>
      </c>
      <c r="CP84" s="422">
        <f t="shared" si="270"/>
        <v>1036763.1198244171</v>
      </c>
      <c r="CQ84" s="422">
        <f t="shared" si="271"/>
        <v>0</v>
      </c>
      <c r="CR84" s="424">
        <f t="shared" si="277"/>
        <v>3426692.1433757907</v>
      </c>
      <c r="CS84" s="422">
        <f t="shared" si="272"/>
        <v>2659219.1793814283</v>
      </c>
      <c r="CT84" s="422">
        <f t="shared" si="273"/>
        <v>2120638.8677213192</v>
      </c>
      <c r="CU84" s="422">
        <f t="shared" si="274"/>
        <v>2073526.2396488341</v>
      </c>
      <c r="CV84" s="422">
        <f t="shared" si="275"/>
        <v>0</v>
      </c>
      <c r="CW84" s="424">
        <f t="shared" si="278"/>
        <v>6853384.2867515814</v>
      </c>
    </row>
    <row r="85" spans="1:135" ht="15.75" customHeight="1" x14ac:dyDescent="0.2">
      <c r="A85" s="85" t="s">
        <v>285</v>
      </c>
      <c r="B85" s="225">
        <v>56</v>
      </c>
      <c r="C85" s="428">
        <v>9413.6697858159805</v>
      </c>
      <c r="D85" s="428">
        <v>10888.368212467787</v>
      </c>
      <c r="E85" s="428">
        <v>8536.6060292961083</v>
      </c>
      <c r="F85" s="428">
        <v>0</v>
      </c>
      <c r="G85" s="420">
        <f t="shared" si="243"/>
        <v>28838.644027579878</v>
      </c>
      <c r="H85" s="429">
        <v>9413.6697858159805</v>
      </c>
      <c r="I85" s="428">
        <v>10888.368212467787</v>
      </c>
      <c r="J85" s="428">
        <v>8536.6060292961083</v>
      </c>
      <c r="K85" s="428">
        <v>0</v>
      </c>
      <c r="L85" s="422">
        <f t="shared" si="244"/>
        <v>28838.644027579878</v>
      </c>
      <c r="M85" s="423">
        <f t="shared" si="245"/>
        <v>57677.288055159755</v>
      </c>
      <c r="N85" s="225">
        <v>56</v>
      </c>
      <c r="O85" s="428">
        <v>11025.900316906682</v>
      </c>
      <c r="P85" s="428">
        <v>14874.859914900595</v>
      </c>
      <c r="Q85" s="428">
        <v>12266.191187726445</v>
      </c>
      <c r="R85" s="428">
        <v>0</v>
      </c>
      <c r="S85" s="420">
        <f t="shared" si="246"/>
        <v>38166.951419533718</v>
      </c>
      <c r="T85" s="429">
        <v>11025.900316906682</v>
      </c>
      <c r="U85" s="428">
        <v>14874.859914900595</v>
      </c>
      <c r="V85" s="428">
        <v>12266.191187726445</v>
      </c>
      <c r="W85" s="428">
        <v>0</v>
      </c>
      <c r="X85" s="422">
        <f t="shared" si="247"/>
        <v>38166.951419533718</v>
      </c>
      <c r="Y85" s="423">
        <f t="shared" si="248"/>
        <v>76333.902839067436</v>
      </c>
      <c r="Z85" s="225">
        <v>56</v>
      </c>
      <c r="AA85" s="428">
        <v>1526.9140516244233</v>
      </c>
      <c r="AB85" s="428">
        <v>2032.5441417264026</v>
      </c>
      <c r="AC85" s="428">
        <v>1772.3498701600581</v>
      </c>
      <c r="AD85" s="428">
        <v>0</v>
      </c>
      <c r="AE85" s="420">
        <f t="shared" si="249"/>
        <v>5331.8080635108845</v>
      </c>
      <c r="AF85" s="429">
        <v>1526.9140516244233</v>
      </c>
      <c r="AG85" s="428">
        <v>2032.5441417264026</v>
      </c>
      <c r="AH85" s="428">
        <v>1772.3498701600581</v>
      </c>
      <c r="AI85" s="428">
        <v>0</v>
      </c>
      <c r="AJ85" s="422">
        <f t="shared" si="250"/>
        <v>5331.8080635108845</v>
      </c>
      <c r="AK85" s="423">
        <f t="shared" si="251"/>
        <v>10663.616127021769</v>
      </c>
      <c r="AL85" s="225">
        <v>56</v>
      </c>
      <c r="AM85" s="428">
        <v>35077.619601738392</v>
      </c>
      <c r="AN85" s="428">
        <v>51716.550311157225</v>
      </c>
      <c r="AO85" s="428">
        <v>45848.396011712437</v>
      </c>
      <c r="AP85" s="428">
        <v>0</v>
      </c>
      <c r="AQ85" s="420">
        <f t="shared" si="252"/>
        <v>132642.56592460806</v>
      </c>
      <c r="AR85" s="429">
        <v>35077.619601738392</v>
      </c>
      <c r="AS85" s="428">
        <v>51716.550311157225</v>
      </c>
      <c r="AT85" s="428">
        <v>45848.396011712437</v>
      </c>
      <c r="AU85" s="428">
        <v>0</v>
      </c>
      <c r="AV85" s="422">
        <f t="shared" si="253"/>
        <v>132642.56592460806</v>
      </c>
      <c r="AW85" s="423">
        <f t="shared" si="254"/>
        <v>265285.13184921612</v>
      </c>
      <c r="AX85" s="225">
        <v>56</v>
      </c>
      <c r="AY85" s="428">
        <v>673.7492569616395</v>
      </c>
      <c r="AZ85" s="428">
        <v>1021.755553259945</v>
      </c>
      <c r="BA85" s="428">
        <v>900.51949338168413</v>
      </c>
      <c r="BB85" s="428">
        <v>0</v>
      </c>
      <c r="BC85" s="420">
        <f t="shared" si="255"/>
        <v>2596.0243036032689</v>
      </c>
      <c r="BD85" s="429">
        <v>673.7492569616395</v>
      </c>
      <c r="BE85" s="428">
        <v>1021.755553259945</v>
      </c>
      <c r="BF85" s="428">
        <v>900.51949338168413</v>
      </c>
      <c r="BG85" s="428">
        <v>0</v>
      </c>
      <c r="BH85" s="422">
        <f t="shared" si="256"/>
        <v>2596.0243036032689</v>
      </c>
      <c r="BI85" s="423">
        <f t="shared" si="257"/>
        <v>5192.0486072065378</v>
      </c>
      <c r="BJ85" s="225">
        <v>56</v>
      </c>
      <c r="BK85" s="428">
        <v>0</v>
      </c>
      <c r="BL85" s="428">
        <v>0</v>
      </c>
      <c r="BM85" s="428">
        <v>0</v>
      </c>
      <c r="BN85" s="428">
        <v>0</v>
      </c>
      <c r="BO85" s="420">
        <f t="shared" si="258"/>
        <v>0</v>
      </c>
      <c r="BP85" s="429">
        <v>0</v>
      </c>
      <c r="BQ85" s="428">
        <v>0</v>
      </c>
      <c r="BR85" s="428">
        <v>0</v>
      </c>
      <c r="BS85" s="428">
        <v>0</v>
      </c>
      <c r="BT85" s="422">
        <f t="shared" si="259"/>
        <v>0</v>
      </c>
      <c r="BU85" s="423">
        <f t="shared" si="260"/>
        <v>0</v>
      </c>
      <c r="BV85" s="225">
        <v>56</v>
      </c>
      <c r="BW85" s="428">
        <v>621.05378435011471</v>
      </c>
      <c r="BX85" s="428">
        <v>860.90673628879097</v>
      </c>
      <c r="BY85" s="428">
        <v>731.57247338441255</v>
      </c>
      <c r="BZ85" s="428">
        <v>0</v>
      </c>
      <c r="CA85" s="420">
        <f t="shared" si="261"/>
        <v>2213.5329940233182</v>
      </c>
      <c r="CB85" s="429">
        <v>621.05378435011471</v>
      </c>
      <c r="CC85" s="428">
        <v>860.90673628879097</v>
      </c>
      <c r="CD85" s="428">
        <v>731.57247338441255</v>
      </c>
      <c r="CE85" s="428">
        <v>0</v>
      </c>
      <c r="CF85" s="422">
        <f t="shared" si="262"/>
        <v>2213.5329940233182</v>
      </c>
      <c r="CG85" s="423">
        <f t="shared" si="263"/>
        <v>4427.0659880466364</v>
      </c>
      <c r="CH85" s="225">
        <v>56</v>
      </c>
      <c r="CI85" s="422">
        <f t="shared" si="264"/>
        <v>58338.906797397227</v>
      </c>
      <c r="CJ85" s="422">
        <f t="shared" si="265"/>
        <v>81394.984869800755</v>
      </c>
      <c r="CK85" s="422">
        <f t="shared" si="266"/>
        <v>70055.635065661147</v>
      </c>
      <c r="CL85" s="422">
        <f t="shared" si="267"/>
        <v>0</v>
      </c>
      <c r="CM85" s="424">
        <f t="shared" si="276"/>
        <v>209789.52673285914</v>
      </c>
      <c r="CN85" s="422">
        <f t="shared" si="268"/>
        <v>58338.906797397227</v>
      </c>
      <c r="CO85" s="422">
        <f t="shared" si="269"/>
        <v>81394.984869800755</v>
      </c>
      <c r="CP85" s="422">
        <f t="shared" si="270"/>
        <v>70055.635065661147</v>
      </c>
      <c r="CQ85" s="422">
        <f t="shared" si="271"/>
        <v>0</v>
      </c>
      <c r="CR85" s="424">
        <f t="shared" si="277"/>
        <v>209789.52673285914</v>
      </c>
      <c r="CS85" s="422">
        <f t="shared" si="272"/>
        <v>116677.81359479445</v>
      </c>
      <c r="CT85" s="422">
        <f t="shared" si="273"/>
        <v>162789.96973960151</v>
      </c>
      <c r="CU85" s="422">
        <f t="shared" si="274"/>
        <v>140111.27013132229</v>
      </c>
      <c r="CV85" s="422">
        <f t="shared" si="275"/>
        <v>0</v>
      </c>
      <c r="CW85" s="424">
        <f t="shared" si="278"/>
        <v>419579.05346571829</v>
      </c>
    </row>
    <row r="86" spans="1:135" ht="15.75" customHeight="1" x14ac:dyDescent="0.2">
      <c r="B86" s="225"/>
      <c r="C86" s="186" t="s">
        <v>32</v>
      </c>
      <c r="D86" s="186" t="s">
        <v>32</v>
      </c>
      <c r="E86" s="186" t="s">
        <v>32</v>
      </c>
      <c r="F86" s="186" t="s">
        <v>32</v>
      </c>
      <c r="G86" s="389"/>
      <c r="H86" s="390" t="s">
        <v>32</v>
      </c>
      <c r="I86" s="186" t="s">
        <v>32</v>
      </c>
      <c r="J86" s="186" t="s">
        <v>32</v>
      </c>
      <c r="K86" s="186" t="s">
        <v>32</v>
      </c>
      <c r="L86" s="391" t="s">
        <v>32</v>
      </c>
      <c r="M86" s="390" t="s">
        <v>32</v>
      </c>
      <c r="N86" s="225"/>
      <c r="O86" s="186" t="s">
        <v>32</v>
      </c>
      <c r="P86" s="186" t="s">
        <v>32</v>
      </c>
      <c r="Q86" s="186" t="s">
        <v>32</v>
      </c>
      <c r="R86" s="186" t="s">
        <v>32</v>
      </c>
      <c r="S86" s="389"/>
      <c r="T86" s="390" t="s">
        <v>32</v>
      </c>
      <c r="U86" s="186" t="s">
        <v>32</v>
      </c>
      <c r="V86" s="186" t="s">
        <v>32</v>
      </c>
      <c r="W86" s="186" t="s">
        <v>32</v>
      </c>
      <c r="X86" s="391" t="s">
        <v>32</v>
      </c>
      <c r="Y86" s="390" t="s">
        <v>32</v>
      </c>
      <c r="Z86" s="225"/>
      <c r="AA86" s="186" t="s">
        <v>32</v>
      </c>
      <c r="AB86" s="186" t="s">
        <v>32</v>
      </c>
      <c r="AC86" s="186" t="s">
        <v>32</v>
      </c>
      <c r="AD86" s="186" t="s">
        <v>32</v>
      </c>
      <c r="AE86" s="389"/>
      <c r="AF86" s="390" t="s">
        <v>32</v>
      </c>
      <c r="AG86" s="186" t="s">
        <v>32</v>
      </c>
      <c r="AH86" s="186" t="s">
        <v>32</v>
      </c>
      <c r="AI86" s="186" t="s">
        <v>32</v>
      </c>
      <c r="AJ86" s="391" t="s">
        <v>32</v>
      </c>
      <c r="AK86" s="390" t="s">
        <v>32</v>
      </c>
      <c r="AL86" s="225"/>
      <c r="AM86" s="186" t="s">
        <v>32</v>
      </c>
      <c r="AN86" s="186" t="s">
        <v>32</v>
      </c>
      <c r="AO86" s="186" t="s">
        <v>32</v>
      </c>
      <c r="AP86" s="186" t="s">
        <v>32</v>
      </c>
      <c r="AQ86" s="389"/>
      <c r="AR86" s="390" t="s">
        <v>32</v>
      </c>
      <c r="AS86" s="186" t="s">
        <v>32</v>
      </c>
      <c r="AT86" s="186" t="s">
        <v>32</v>
      </c>
      <c r="AU86" s="186" t="s">
        <v>32</v>
      </c>
      <c r="AV86" s="391" t="s">
        <v>32</v>
      </c>
      <c r="AW86" s="390" t="s">
        <v>32</v>
      </c>
      <c r="AX86" s="225"/>
      <c r="AY86" s="186" t="s">
        <v>32</v>
      </c>
      <c r="AZ86" s="186" t="s">
        <v>32</v>
      </c>
      <c r="BA86" s="186" t="s">
        <v>32</v>
      </c>
      <c r="BB86" s="186" t="s">
        <v>32</v>
      </c>
      <c r="BC86" s="389"/>
      <c r="BD86" s="390" t="s">
        <v>32</v>
      </c>
      <c r="BE86" s="186" t="s">
        <v>32</v>
      </c>
      <c r="BF86" s="186" t="s">
        <v>32</v>
      </c>
      <c r="BG86" s="186" t="s">
        <v>32</v>
      </c>
      <c r="BH86" s="391" t="s">
        <v>32</v>
      </c>
      <c r="BI86" s="390" t="s">
        <v>32</v>
      </c>
      <c r="BJ86" s="225"/>
      <c r="BK86" s="186" t="s">
        <v>32</v>
      </c>
      <c r="BL86" s="186" t="s">
        <v>32</v>
      </c>
      <c r="BM86" s="186" t="s">
        <v>32</v>
      </c>
      <c r="BN86" s="186" t="s">
        <v>32</v>
      </c>
      <c r="BO86" s="389"/>
      <c r="BP86" s="390" t="s">
        <v>32</v>
      </c>
      <c r="BQ86" s="186" t="s">
        <v>32</v>
      </c>
      <c r="BR86" s="186" t="s">
        <v>32</v>
      </c>
      <c r="BS86" s="186" t="s">
        <v>32</v>
      </c>
      <c r="BT86" s="391" t="s">
        <v>32</v>
      </c>
      <c r="BU86" s="390" t="s">
        <v>32</v>
      </c>
      <c r="BV86" s="225"/>
      <c r="BW86" s="186" t="s">
        <v>32</v>
      </c>
      <c r="BX86" s="186" t="s">
        <v>32</v>
      </c>
      <c r="BY86" s="186" t="s">
        <v>32</v>
      </c>
      <c r="BZ86" s="186" t="s">
        <v>32</v>
      </c>
      <c r="CA86" s="389"/>
      <c r="CB86" s="390" t="s">
        <v>32</v>
      </c>
      <c r="CC86" s="186" t="s">
        <v>32</v>
      </c>
      <c r="CD86" s="186" t="s">
        <v>32</v>
      </c>
      <c r="CE86" s="186" t="s">
        <v>32</v>
      </c>
      <c r="CF86" s="391" t="s">
        <v>32</v>
      </c>
      <c r="CG86" s="390" t="s">
        <v>32</v>
      </c>
      <c r="CH86" s="225"/>
      <c r="CI86" s="391" t="s">
        <v>32</v>
      </c>
      <c r="CJ86" s="391"/>
      <c r="CK86" s="391"/>
      <c r="CL86" s="391"/>
      <c r="CM86" s="186"/>
      <c r="CN86" s="391" t="s">
        <v>32</v>
      </c>
      <c r="CO86" s="391"/>
      <c r="CP86" s="391"/>
      <c r="CQ86" s="391"/>
      <c r="CR86" s="186"/>
      <c r="CS86" s="391" t="s">
        <v>32</v>
      </c>
      <c r="CT86" s="391"/>
      <c r="CU86" s="391"/>
      <c r="CV86" s="391"/>
      <c r="CW86" s="186"/>
    </row>
    <row r="87" spans="1:135" s="17" customFormat="1" ht="15.75" customHeight="1" x14ac:dyDescent="0.2">
      <c r="A87" s="19" t="s">
        <v>362</v>
      </c>
      <c r="B87" s="225">
        <v>57</v>
      </c>
      <c r="C87" s="213">
        <f t="shared" ref="C87:M87" si="279">SUM(C75:C85)</f>
        <v>1706520.5359238919</v>
      </c>
      <c r="D87" s="213">
        <f t="shared" si="279"/>
        <v>1237496.3945978172</v>
      </c>
      <c r="E87" s="213">
        <f t="shared" si="279"/>
        <v>961893.1743396977</v>
      </c>
      <c r="F87" s="213">
        <f t="shared" si="279"/>
        <v>0</v>
      </c>
      <c r="G87" s="218">
        <f t="shared" si="279"/>
        <v>3905910.1048614071</v>
      </c>
      <c r="H87" s="215">
        <f t="shared" si="279"/>
        <v>1706520.5359238919</v>
      </c>
      <c r="I87" s="213">
        <f t="shared" si="279"/>
        <v>1237496.3945978172</v>
      </c>
      <c r="J87" s="213">
        <f t="shared" si="279"/>
        <v>961893.1743396977</v>
      </c>
      <c r="K87" s="213">
        <f t="shared" si="279"/>
        <v>0</v>
      </c>
      <c r="L87" s="216">
        <f t="shared" si="279"/>
        <v>3905910.1048614071</v>
      </c>
      <c r="M87" s="217">
        <f t="shared" si="279"/>
        <v>7811820.2097228142</v>
      </c>
      <c r="N87" s="225">
        <v>57</v>
      </c>
      <c r="O87" s="213">
        <f t="shared" ref="O87:Y87" si="280">SUM(O75:O85)</f>
        <v>1998787.4809675009</v>
      </c>
      <c r="P87" s="213">
        <f t="shared" si="280"/>
        <v>1690573.3858044378</v>
      </c>
      <c r="Q87" s="213">
        <f t="shared" si="280"/>
        <v>1382137.7650706335</v>
      </c>
      <c r="R87" s="213">
        <f t="shared" si="280"/>
        <v>0</v>
      </c>
      <c r="S87" s="218">
        <f t="shared" si="280"/>
        <v>5071498.6318425722</v>
      </c>
      <c r="T87" s="215">
        <f t="shared" si="280"/>
        <v>1998787.4809675009</v>
      </c>
      <c r="U87" s="213">
        <f t="shared" si="280"/>
        <v>1690573.3858044378</v>
      </c>
      <c r="V87" s="213">
        <f t="shared" si="280"/>
        <v>1382137.7650706335</v>
      </c>
      <c r="W87" s="213">
        <f t="shared" si="280"/>
        <v>0</v>
      </c>
      <c r="X87" s="216">
        <f t="shared" si="280"/>
        <v>5071498.6318425722</v>
      </c>
      <c r="Y87" s="217">
        <f t="shared" si="280"/>
        <v>10142997.263685144</v>
      </c>
      <c r="Z87" s="225">
        <v>57</v>
      </c>
      <c r="AA87" s="213">
        <f t="shared" ref="AA87:AK87" si="281">SUM(AA75:AA85)</f>
        <v>276800.67869110702</v>
      </c>
      <c r="AB87" s="213">
        <f t="shared" si="281"/>
        <v>231004.86667664471</v>
      </c>
      <c r="AC87" s="213">
        <f t="shared" si="281"/>
        <v>199705.97644991483</v>
      </c>
      <c r="AD87" s="213">
        <f t="shared" si="281"/>
        <v>0</v>
      </c>
      <c r="AE87" s="218">
        <f t="shared" si="281"/>
        <v>707511.52181766671</v>
      </c>
      <c r="AF87" s="215">
        <f t="shared" si="281"/>
        <v>276800.67869110702</v>
      </c>
      <c r="AG87" s="213">
        <f t="shared" si="281"/>
        <v>231004.86667664471</v>
      </c>
      <c r="AH87" s="213">
        <f t="shared" si="281"/>
        <v>199705.97644991483</v>
      </c>
      <c r="AI87" s="213">
        <f t="shared" si="281"/>
        <v>0</v>
      </c>
      <c r="AJ87" s="216">
        <f t="shared" si="281"/>
        <v>707511.52181766671</v>
      </c>
      <c r="AK87" s="217">
        <f t="shared" si="281"/>
        <v>1415023.0436353334</v>
      </c>
      <c r="AL87" s="225">
        <v>57</v>
      </c>
      <c r="AM87" s="213">
        <f t="shared" ref="AM87:AW87" si="282">SUM(AM75:AM85)</f>
        <v>6358909.9218126303</v>
      </c>
      <c r="AN87" s="213">
        <f t="shared" si="282"/>
        <v>5877744.3325080816</v>
      </c>
      <c r="AO87" s="213">
        <f t="shared" si="282"/>
        <v>5166134.9987034621</v>
      </c>
      <c r="AP87" s="213">
        <f t="shared" si="282"/>
        <v>0</v>
      </c>
      <c r="AQ87" s="218">
        <f t="shared" si="282"/>
        <v>17402789.253024172</v>
      </c>
      <c r="AR87" s="215">
        <f t="shared" si="282"/>
        <v>6358909.9218126303</v>
      </c>
      <c r="AS87" s="213">
        <f t="shared" si="282"/>
        <v>5877744.3325080816</v>
      </c>
      <c r="AT87" s="213">
        <f t="shared" si="282"/>
        <v>5166134.9987034621</v>
      </c>
      <c r="AU87" s="213">
        <f t="shared" si="282"/>
        <v>0</v>
      </c>
      <c r="AV87" s="216">
        <f t="shared" si="282"/>
        <v>17402789.253024172</v>
      </c>
      <c r="AW87" s="217">
        <f t="shared" si="282"/>
        <v>34805578.506048344</v>
      </c>
      <c r="AX87" s="225">
        <v>57</v>
      </c>
      <c r="AY87" s="213">
        <f t="shared" ref="AY87:BI87" si="283">SUM(AY75:AY85)</f>
        <v>122138.01516608424</v>
      </c>
      <c r="AZ87" s="213">
        <f t="shared" si="283"/>
        <v>116125.6479066946</v>
      </c>
      <c r="BA87" s="213">
        <f t="shared" si="283"/>
        <v>101469.31357392255</v>
      </c>
      <c r="BB87" s="213">
        <f t="shared" si="283"/>
        <v>0</v>
      </c>
      <c r="BC87" s="218">
        <f t="shared" si="283"/>
        <v>339732.9766467014</v>
      </c>
      <c r="BD87" s="215">
        <f t="shared" si="283"/>
        <v>122138.01516608424</v>
      </c>
      <c r="BE87" s="213">
        <f t="shared" si="283"/>
        <v>116125.6479066946</v>
      </c>
      <c r="BF87" s="213">
        <f t="shared" si="283"/>
        <v>101469.31357392255</v>
      </c>
      <c r="BG87" s="213">
        <f t="shared" si="283"/>
        <v>0</v>
      </c>
      <c r="BH87" s="216">
        <f t="shared" si="283"/>
        <v>339732.9766467014</v>
      </c>
      <c r="BI87" s="217">
        <f t="shared" si="283"/>
        <v>679465.9532934028</v>
      </c>
      <c r="BJ87" s="225">
        <v>57</v>
      </c>
      <c r="BK87" s="213">
        <f t="shared" ref="BK87:BU87" si="284">SUM(BK75:BK85)</f>
        <v>0</v>
      </c>
      <c r="BL87" s="213">
        <f t="shared" si="284"/>
        <v>0</v>
      </c>
      <c r="BM87" s="213">
        <f t="shared" si="284"/>
        <v>0</v>
      </c>
      <c r="BN87" s="213">
        <f t="shared" si="284"/>
        <v>0</v>
      </c>
      <c r="BO87" s="218">
        <f t="shared" si="284"/>
        <v>0</v>
      </c>
      <c r="BP87" s="215">
        <f t="shared" si="284"/>
        <v>0</v>
      </c>
      <c r="BQ87" s="213">
        <f t="shared" si="284"/>
        <v>0</v>
      </c>
      <c r="BR87" s="213">
        <f t="shared" si="284"/>
        <v>0</v>
      </c>
      <c r="BS87" s="213">
        <f t="shared" si="284"/>
        <v>0</v>
      </c>
      <c r="BT87" s="216">
        <f t="shared" si="284"/>
        <v>0</v>
      </c>
      <c r="BU87" s="217">
        <f t="shared" si="284"/>
        <v>0</v>
      </c>
      <c r="BV87" s="225">
        <v>57</v>
      </c>
      <c r="BW87" s="213">
        <f t="shared" ref="BW87:CG87" si="285">SUM(BW75:BW85)</f>
        <v>112585.32124247985</v>
      </c>
      <c r="BX87" s="213">
        <f t="shared" si="285"/>
        <v>97844.687234442143</v>
      </c>
      <c r="BY87" s="213">
        <f t="shared" si="285"/>
        <v>82432.592797222052</v>
      </c>
      <c r="BZ87" s="213">
        <f t="shared" si="285"/>
        <v>0</v>
      </c>
      <c r="CA87" s="218">
        <f t="shared" si="285"/>
        <v>292862.60127414408</v>
      </c>
      <c r="CB87" s="215">
        <f t="shared" si="285"/>
        <v>112585.32124247985</v>
      </c>
      <c r="CC87" s="213">
        <f t="shared" si="285"/>
        <v>97844.687234442143</v>
      </c>
      <c r="CD87" s="213">
        <f t="shared" si="285"/>
        <v>82432.592797222052</v>
      </c>
      <c r="CE87" s="213">
        <f t="shared" si="285"/>
        <v>0</v>
      </c>
      <c r="CF87" s="216">
        <f t="shared" si="285"/>
        <v>292862.60127414408</v>
      </c>
      <c r="CG87" s="217">
        <f t="shared" si="285"/>
        <v>585725.20254828816</v>
      </c>
      <c r="CH87" s="225">
        <v>57</v>
      </c>
      <c r="CI87" s="216">
        <f t="shared" ref="CI87:CL87" si="286">SUM(CI75:CI85)</f>
        <v>10575741.953803692</v>
      </c>
      <c r="CJ87" s="216">
        <f t="shared" si="286"/>
        <v>9250789.3147281185</v>
      </c>
      <c r="CK87" s="216">
        <f t="shared" si="286"/>
        <v>7893773.8209348517</v>
      </c>
      <c r="CL87" s="216">
        <f t="shared" si="286"/>
        <v>0</v>
      </c>
      <c r="CM87" s="213">
        <f>SUM(CM75:CM85)</f>
        <v>27720305.089466665</v>
      </c>
      <c r="CN87" s="216">
        <f t="shared" ref="CN87:CQ87" si="287">SUM(CN75:CN85)</f>
        <v>10575741.953803692</v>
      </c>
      <c r="CO87" s="216">
        <f t="shared" si="287"/>
        <v>9250789.3147281185</v>
      </c>
      <c r="CP87" s="216">
        <f t="shared" si="287"/>
        <v>7893773.8209348517</v>
      </c>
      <c r="CQ87" s="216">
        <f t="shared" si="287"/>
        <v>0</v>
      </c>
      <c r="CR87" s="213">
        <f>SUM(CR75:CR85)</f>
        <v>27720305.089466665</v>
      </c>
      <c r="CS87" s="216">
        <f t="shared" ref="CS87:CV87" si="288">SUM(CS75:CS85)</f>
        <v>21151483.907607384</v>
      </c>
      <c r="CT87" s="216">
        <f t="shared" si="288"/>
        <v>18501578.629456237</v>
      </c>
      <c r="CU87" s="216">
        <f t="shared" si="288"/>
        <v>15787547.641869703</v>
      </c>
      <c r="CV87" s="216">
        <f t="shared" si="288"/>
        <v>0</v>
      </c>
      <c r="CW87" s="213">
        <f>SUM(CW75:CW85)</f>
        <v>55440610.17893333</v>
      </c>
      <c r="CX87" s="326"/>
      <c r="CY87" s="326"/>
      <c r="CZ87" s="326"/>
      <c r="DA87" s="326"/>
      <c r="DB87" s="326"/>
      <c r="DC87" s="326"/>
      <c r="DD87" s="326"/>
      <c r="DE87" s="326"/>
      <c r="DF87" s="326"/>
      <c r="DG87" s="326"/>
      <c r="DH87" s="326"/>
      <c r="DI87" s="326"/>
      <c r="DJ87" s="326"/>
      <c r="DK87" s="326"/>
      <c r="DL87" s="326"/>
      <c r="DM87" s="326"/>
      <c r="DN87" s="326"/>
      <c r="DO87" s="326"/>
      <c r="DP87" s="326"/>
      <c r="DQ87" s="326"/>
      <c r="DR87" s="326"/>
      <c r="DS87" s="326"/>
      <c r="DT87" s="326"/>
      <c r="DU87" s="326"/>
      <c r="DV87" s="326"/>
      <c r="DW87" s="326"/>
      <c r="DX87" s="326"/>
      <c r="DY87" s="326"/>
      <c r="DZ87" s="326"/>
      <c r="EA87" s="326"/>
      <c r="EB87" s="326"/>
      <c r="EC87" s="326"/>
      <c r="ED87" s="326"/>
      <c r="EE87" s="326"/>
    </row>
    <row r="88" spans="1:135" ht="15.75" customHeight="1" x14ac:dyDescent="0.2">
      <c r="B88" s="225"/>
      <c r="C88" s="186" t="s">
        <v>32</v>
      </c>
      <c r="D88" s="186" t="s">
        <v>32</v>
      </c>
      <c r="E88" s="186" t="s">
        <v>32</v>
      </c>
      <c r="F88" s="186" t="s">
        <v>32</v>
      </c>
      <c r="G88" s="389"/>
      <c r="H88" s="390" t="s">
        <v>32</v>
      </c>
      <c r="I88" s="186" t="s">
        <v>32</v>
      </c>
      <c r="J88" s="186" t="s">
        <v>32</v>
      </c>
      <c r="K88" s="186" t="s">
        <v>32</v>
      </c>
      <c r="L88" s="391" t="s">
        <v>32</v>
      </c>
      <c r="M88" s="430" t="s">
        <v>32</v>
      </c>
      <c r="N88" s="225"/>
      <c r="O88" s="186" t="s">
        <v>32</v>
      </c>
      <c r="P88" s="186" t="s">
        <v>32</v>
      </c>
      <c r="Q88" s="186" t="s">
        <v>32</v>
      </c>
      <c r="R88" s="186" t="s">
        <v>32</v>
      </c>
      <c r="S88" s="389"/>
      <c r="T88" s="390" t="s">
        <v>32</v>
      </c>
      <c r="U88" s="186" t="s">
        <v>32</v>
      </c>
      <c r="V88" s="186" t="s">
        <v>32</v>
      </c>
      <c r="W88" s="186" t="s">
        <v>32</v>
      </c>
      <c r="X88" s="391" t="s">
        <v>32</v>
      </c>
      <c r="Y88" s="430" t="s">
        <v>32</v>
      </c>
      <c r="Z88" s="225"/>
      <c r="AA88" s="186" t="s">
        <v>32</v>
      </c>
      <c r="AB88" s="186" t="s">
        <v>32</v>
      </c>
      <c r="AC88" s="186" t="s">
        <v>32</v>
      </c>
      <c r="AD88" s="186" t="s">
        <v>32</v>
      </c>
      <c r="AE88" s="389"/>
      <c r="AF88" s="390" t="s">
        <v>32</v>
      </c>
      <c r="AG88" s="186" t="s">
        <v>32</v>
      </c>
      <c r="AH88" s="186" t="s">
        <v>32</v>
      </c>
      <c r="AI88" s="186" t="s">
        <v>32</v>
      </c>
      <c r="AJ88" s="391" t="s">
        <v>32</v>
      </c>
      <c r="AK88" s="430" t="s">
        <v>32</v>
      </c>
      <c r="AL88" s="225"/>
      <c r="AM88" s="186" t="s">
        <v>32</v>
      </c>
      <c r="AN88" s="186" t="s">
        <v>32</v>
      </c>
      <c r="AO88" s="186" t="s">
        <v>32</v>
      </c>
      <c r="AP88" s="186" t="s">
        <v>32</v>
      </c>
      <c r="AQ88" s="389"/>
      <c r="AR88" s="390" t="s">
        <v>32</v>
      </c>
      <c r="AS88" s="186" t="s">
        <v>32</v>
      </c>
      <c r="AT88" s="186" t="s">
        <v>32</v>
      </c>
      <c r="AU88" s="186" t="s">
        <v>32</v>
      </c>
      <c r="AV88" s="391" t="s">
        <v>32</v>
      </c>
      <c r="AW88" s="430" t="s">
        <v>32</v>
      </c>
      <c r="AX88" s="225"/>
      <c r="AY88" s="186" t="s">
        <v>32</v>
      </c>
      <c r="AZ88" s="186" t="s">
        <v>32</v>
      </c>
      <c r="BA88" s="186" t="s">
        <v>32</v>
      </c>
      <c r="BB88" s="186" t="s">
        <v>32</v>
      </c>
      <c r="BC88" s="389"/>
      <c r="BD88" s="390" t="s">
        <v>32</v>
      </c>
      <c r="BE88" s="186" t="s">
        <v>32</v>
      </c>
      <c r="BF88" s="186" t="s">
        <v>32</v>
      </c>
      <c r="BG88" s="186" t="s">
        <v>32</v>
      </c>
      <c r="BH88" s="391" t="s">
        <v>32</v>
      </c>
      <c r="BI88" s="430" t="s">
        <v>32</v>
      </c>
      <c r="BJ88" s="225"/>
      <c r="BK88" s="186" t="s">
        <v>32</v>
      </c>
      <c r="BL88" s="186" t="s">
        <v>32</v>
      </c>
      <c r="BM88" s="186" t="s">
        <v>32</v>
      </c>
      <c r="BN88" s="186" t="s">
        <v>32</v>
      </c>
      <c r="BO88" s="389"/>
      <c r="BP88" s="390" t="s">
        <v>32</v>
      </c>
      <c r="BQ88" s="186" t="s">
        <v>32</v>
      </c>
      <c r="BR88" s="186" t="s">
        <v>32</v>
      </c>
      <c r="BS88" s="186" t="s">
        <v>32</v>
      </c>
      <c r="BT88" s="391" t="s">
        <v>32</v>
      </c>
      <c r="BU88" s="430" t="s">
        <v>32</v>
      </c>
      <c r="BV88" s="225"/>
      <c r="BW88" s="186" t="s">
        <v>32</v>
      </c>
      <c r="BX88" s="186" t="s">
        <v>32</v>
      </c>
      <c r="BY88" s="186" t="s">
        <v>32</v>
      </c>
      <c r="BZ88" s="186" t="s">
        <v>32</v>
      </c>
      <c r="CA88" s="389"/>
      <c r="CB88" s="390" t="s">
        <v>32</v>
      </c>
      <c r="CC88" s="186" t="s">
        <v>32</v>
      </c>
      <c r="CD88" s="186" t="s">
        <v>32</v>
      </c>
      <c r="CE88" s="186" t="s">
        <v>32</v>
      </c>
      <c r="CF88" s="391" t="s">
        <v>32</v>
      </c>
      <c r="CG88" s="430" t="s">
        <v>32</v>
      </c>
      <c r="CH88" s="225"/>
      <c r="CI88" s="391" t="s">
        <v>32</v>
      </c>
      <c r="CJ88" s="391"/>
      <c r="CK88" s="391"/>
      <c r="CL88" s="391"/>
      <c r="CM88" s="186"/>
      <c r="CN88" s="391" t="s">
        <v>32</v>
      </c>
      <c r="CO88" s="391"/>
      <c r="CP88" s="391"/>
      <c r="CQ88" s="391"/>
      <c r="CR88" s="186"/>
      <c r="CS88" s="391" t="s">
        <v>32</v>
      </c>
      <c r="CT88" s="391"/>
      <c r="CU88" s="391"/>
      <c r="CV88" s="391"/>
      <c r="CW88" s="186"/>
    </row>
    <row r="89" spans="1:135" s="17" customFormat="1" ht="15.75" customHeight="1" x14ac:dyDescent="0.2">
      <c r="A89" s="19" t="s">
        <v>46</v>
      </c>
      <c r="B89" s="225">
        <v>58</v>
      </c>
      <c r="C89" s="213">
        <f t="shared" ref="C89:M89" si="289">C87+C65+C72-C69</f>
        <v>6819600.1587218745</v>
      </c>
      <c r="D89" s="213">
        <f t="shared" si="289"/>
        <v>5171848.8283596672</v>
      </c>
      <c r="E89" s="213">
        <f t="shared" si="289"/>
        <v>4115705.0363183818</v>
      </c>
      <c r="F89" s="213">
        <f t="shared" si="289"/>
        <v>0</v>
      </c>
      <c r="G89" s="218">
        <f t="shared" si="289"/>
        <v>16107154.023399925</v>
      </c>
      <c r="H89" s="215">
        <f t="shared" si="289"/>
        <v>18700183.075494271</v>
      </c>
      <c r="I89" s="213">
        <f t="shared" si="289"/>
        <v>14659973.637181599</v>
      </c>
      <c r="J89" s="213">
        <f t="shared" si="289"/>
        <v>12390962.895150634</v>
      </c>
      <c r="K89" s="213">
        <f t="shared" si="289"/>
        <v>0</v>
      </c>
      <c r="L89" s="216">
        <f t="shared" si="289"/>
        <v>45751119.607826523</v>
      </c>
      <c r="M89" s="217">
        <f t="shared" si="289"/>
        <v>61858273.631226428</v>
      </c>
      <c r="N89" s="225">
        <v>58</v>
      </c>
      <c r="O89" s="213">
        <f t="shared" ref="O89:Y89" si="290">O87+O65+O72-O69</f>
        <v>7130598.4727156293</v>
      </c>
      <c r="P89" s="213">
        <f t="shared" si="290"/>
        <v>6153033.829735606</v>
      </c>
      <c r="Q89" s="213">
        <f t="shared" si="290"/>
        <v>5574791.5789699052</v>
      </c>
      <c r="R89" s="213">
        <f t="shared" si="290"/>
        <v>0</v>
      </c>
      <c r="S89" s="218">
        <f t="shared" si="290"/>
        <v>18858423.881421141</v>
      </c>
      <c r="T89" s="215">
        <f t="shared" si="290"/>
        <v>17205716.558778536</v>
      </c>
      <c r="U89" s="213">
        <f t="shared" si="290"/>
        <v>16732399.636201844</v>
      </c>
      <c r="V89" s="213">
        <f t="shared" si="290"/>
        <v>16057384.927879505</v>
      </c>
      <c r="W89" s="213">
        <f t="shared" si="290"/>
        <v>0</v>
      </c>
      <c r="X89" s="216">
        <f t="shared" si="290"/>
        <v>49995501.122859888</v>
      </c>
      <c r="Y89" s="217">
        <f t="shared" si="290"/>
        <v>68853925.004281029</v>
      </c>
      <c r="Z89" s="225">
        <v>58</v>
      </c>
      <c r="AA89" s="213">
        <f t="shared" ref="AA89:AK89" si="291">AA87+AA65+AA72-AA69</f>
        <v>1433288.1435490949</v>
      </c>
      <c r="AB89" s="213">
        <f t="shared" si="291"/>
        <v>1248272.9012710347</v>
      </c>
      <c r="AC89" s="213">
        <f t="shared" si="291"/>
        <v>1344751.7757992502</v>
      </c>
      <c r="AD89" s="213">
        <f t="shared" si="291"/>
        <v>0</v>
      </c>
      <c r="AE89" s="218">
        <f t="shared" si="291"/>
        <v>4026312.8206193801</v>
      </c>
      <c r="AF89" s="215">
        <f t="shared" si="291"/>
        <v>3448693.1164723006</v>
      </c>
      <c r="AG89" s="213">
        <f t="shared" si="291"/>
        <v>3756615.3332003481</v>
      </c>
      <c r="AH89" s="213">
        <f t="shared" si="291"/>
        <v>3544739.705172671</v>
      </c>
      <c r="AI89" s="213">
        <f t="shared" si="291"/>
        <v>0</v>
      </c>
      <c r="AJ89" s="216">
        <f t="shared" si="291"/>
        <v>10750048.154845323</v>
      </c>
      <c r="AK89" s="217">
        <f t="shared" si="291"/>
        <v>14776360.9754647</v>
      </c>
      <c r="AL89" s="225">
        <v>58</v>
      </c>
      <c r="AM89" s="213">
        <f t="shared" ref="AM89:AW89" si="292">AM87+AM65+AM72-AM69</f>
        <v>52520231.028241843</v>
      </c>
      <c r="AN89" s="213">
        <f t="shared" si="292"/>
        <v>52403129.008286081</v>
      </c>
      <c r="AO89" s="213">
        <f t="shared" si="292"/>
        <v>51880481.511341922</v>
      </c>
      <c r="AP89" s="213">
        <f t="shared" si="292"/>
        <v>0</v>
      </c>
      <c r="AQ89" s="218">
        <f t="shared" si="292"/>
        <v>156803841.54786983</v>
      </c>
      <c r="AR89" s="215">
        <f t="shared" si="292"/>
        <v>103272435.23588365</v>
      </c>
      <c r="AS89" s="213">
        <f t="shared" si="292"/>
        <v>107502728.00425161</v>
      </c>
      <c r="AT89" s="213">
        <f t="shared" si="292"/>
        <v>109257169.61701639</v>
      </c>
      <c r="AU89" s="213">
        <f t="shared" si="292"/>
        <v>0</v>
      </c>
      <c r="AV89" s="216">
        <f t="shared" si="292"/>
        <v>320032332.85715163</v>
      </c>
      <c r="AW89" s="217">
        <f t="shared" si="292"/>
        <v>476836174.40502155</v>
      </c>
      <c r="AX89" s="225">
        <v>58</v>
      </c>
      <c r="AY89" s="213">
        <f t="shared" ref="AY89:BI89" si="293">AY87+AY65+AY72-AY69</f>
        <v>3852198.7384388251</v>
      </c>
      <c r="AZ89" s="213">
        <f t="shared" si="293"/>
        <v>4105733.3487104056</v>
      </c>
      <c r="BA89" s="213">
        <f t="shared" si="293"/>
        <v>4343126.5726457015</v>
      </c>
      <c r="BB89" s="213">
        <f t="shared" si="293"/>
        <v>0</v>
      </c>
      <c r="BC89" s="218">
        <f t="shared" si="293"/>
        <v>12301058.659794936</v>
      </c>
      <c r="BD89" s="215">
        <f t="shared" si="293"/>
        <v>3322831.5869419454</v>
      </c>
      <c r="BE89" s="213">
        <f t="shared" si="293"/>
        <v>3098988.8871826781</v>
      </c>
      <c r="BF89" s="213">
        <f t="shared" si="293"/>
        <v>3512663.6681349962</v>
      </c>
      <c r="BG89" s="213">
        <f t="shared" si="293"/>
        <v>0</v>
      </c>
      <c r="BH89" s="216">
        <f t="shared" si="293"/>
        <v>9934484.1422596164</v>
      </c>
      <c r="BI89" s="217">
        <f t="shared" si="293"/>
        <v>22235542.802054554</v>
      </c>
      <c r="BJ89" s="225">
        <v>58</v>
      </c>
      <c r="BK89" s="213">
        <f t="shared" ref="BK89:BU89" si="294">BK87+BK65+BK72-BK69</f>
        <v>0</v>
      </c>
      <c r="BL89" s="213">
        <f t="shared" si="294"/>
        <v>0</v>
      </c>
      <c r="BM89" s="213">
        <f t="shared" si="294"/>
        <v>0</v>
      </c>
      <c r="BN89" s="213">
        <f t="shared" si="294"/>
        <v>0</v>
      </c>
      <c r="BO89" s="218">
        <f t="shared" si="294"/>
        <v>0</v>
      </c>
      <c r="BP89" s="215">
        <f t="shared" si="294"/>
        <v>0</v>
      </c>
      <c r="BQ89" s="213">
        <f t="shared" si="294"/>
        <v>0</v>
      </c>
      <c r="BR89" s="213">
        <f t="shared" si="294"/>
        <v>0</v>
      </c>
      <c r="BS89" s="213">
        <f t="shared" si="294"/>
        <v>0</v>
      </c>
      <c r="BT89" s="216">
        <f t="shared" si="294"/>
        <v>0</v>
      </c>
      <c r="BU89" s="217">
        <f t="shared" si="294"/>
        <v>0</v>
      </c>
      <c r="BV89" s="225">
        <v>58</v>
      </c>
      <c r="BW89" s="213">
        <f t="shared" ref="BW89:CG89" si="295">BW87+BW65+BW72-BW69</f>
        <v>3271528.1251142775</v>
      </c>
      <c r="BX89" s="213">
        <f t="shared" si="295"/>
        <v>3339938.5895503913</v>
      </c>
      <c r="BY89" s="213">
        <f t="shared" si="295"/>
        <v>2547107.1510276189</v>
      </c>
      <c r="BZ89" s="213">
        <f t="shared" si="295"/>
        <v>0</v>
      </c>
      <c r="CA89" s="218">
        <f t="shared" si="295"/>
        <v>9158573.8656922858</v>
      </c>
      <c r="CB89" s="215">
        <f t="shared" si="295"/>
        <v>2654953.9588482869</v>
      </c>
      <c r="CC89" s="213">
        <f t="shared" si="295"/>
        <v>3178563.2833854188</v>
      </c>
      <c r="CD89" s="213">
        <f t="shared" si="295"/>
        <v>3674121.8448752202</v>
      </c>
      <c r="CE89" s="213">
        <f t="shared" si="295"/>
        <v>0</v>
      </c>
      <c r="CF89" s="216">
        <f t="shared" si="295"/>
        <v>9507639.0871089231</v>
      </c>
      <c r="CG89" s="217">
        <f t="shared" si="295"/>
        <v>18666212.952801209</v>
      </c>
      <c r="CH89" s="225">
        <v>58</v>
      </c>
      <c r="CI89" s="216">
        <f t="shared" ref="CI89:CW89" si="296">CI87+CI65+CI72-CI69</f>
        <v>75027444.66678153</v>
      </c>
      <c r="CJ89" s="216">
        <f t="shared" si="296"/>
        <v>72421956.505913168</v>
      </c>
      <c r="CK89" s="216">
        <f t="shared" si="296"/>
        <v>69805963.62610276</v>
      </c>
      <c r="CL89" s="216">
        <f t="shared" si="296"/>
        <v>0</v>
      </c>
      <c r="CM89" s="213">
        <f t="shared" si="296"/>
        <v>217255364.79879746</v>
      </c>
      <c r="CN89" s="216">
        <f t="shared" si="296"/>
        <v>148604813.53241903</v>
      </c>
      <c r="CO89" s="216">
        <f t="shared" si="296"/>
        <v>148929268.78140354</v>
      </c>
      <c r="CP89" s="216">
        <f t="shared" si="296"/>
        <v>148437042.65822944</v>
      </c>
      <c r="CQ89" s="216">
        <f t="shared" si="296"/>
        <v>0</v>
      </c>
      <c r="CR89" s="213">
        <f t="shared" si="296"/>
        <v>445971124.97205204</v>
      </c>
      <c r="CS89" s="216">
        <f t="shared" si="296"/>
        <v>223632258.19920054</v>
      </c>
      <c r="CT89" s="216">
        <f t="shared" si="296"/>
        <v>221351225.28731662</v>
      </c>
      <c r="CU89" s="216">
        <f t="shared" si="296"/>
        <v>218243006.28433213</v>
      </c>
      <c r="CV89" s="216">
        <f t="shared" si="296"/>
        <v>0</v>
      </c>
      <c r="CW89" s="213">
        <f t="shared" si="296"/>
        <v>663226489.77084935</v>
      </c>
      <c r="CX89" s="326"/>
      <c r="CY89" s="326"/>
      <c r="CZ89" s="326"/>
      <c r="DA89" s="326"/>
      <c r="DB89" s="326"/>
      <c r="DC89" s="326"/>
      <c r="DD89" s="326"/>
      <c r="DE89" s="326"/>
      <c r="DF89" s="326"/>
      <c r="DG89" s="326"/>
      <c r="DH89" s="326"/>
      <c r="DI89" s="326"/>
      <c r="DJ89" s="326"/>
      <c r="DK89" s="326"/>
      <c r="DL89" s="326"/>
      <c r="DM89" s="326"/>
      <c r="DN89" s="326"/>
      <c r="DO89" s="326"/>
      <c r="DP89" s="326"/>
      <c r="DQ89" s="326"/>
      <c r="DR89" s="326"/>
      <c r="DS89" s="326"/>
      <c r="DT89" s="326"/>
      <c r="DU89" s="326"/>
      <c r="DV89" s="326"/>
      <c r="DW89" s="326"/>
      <c r="DX89" s="326"/>
      <c r="DY89" s="326"/>
      <c r="DZ89" s="326"/>
      <c r="EA89" s="326"/>
      <c r="EB89" s="326"/>
      <c r="EC89" s="326"/>
      <c r="ED89" s="326"/>
      <c r="EE89" s="326"/>
    </row>
    <row r="90" spans="1:135" ht="15.75" customHeight="1" x14ac:dyDescent="0.2">
      <c r="B90" s="225"/>
      <c r="C90" s="186" t="s">
        <v>32</v>
      </c>
      <c r="D90" s="186" t="s">
        <v>32</v>
      </c>
      <c r="E90" s="186" t="s">
        <v>32</v>
      </c>
      <c r="F90" s="186" t="s">
        <v>32</v>
      </c>
      <c r="G90" s="389"/>
      <c r="H90" s="390" t="s">
        <v>32</v>
      </c>
      <c r="I90" s="186" t="s">
        <v>32</v>
      </c>
      <c r="J90" s="186" t="s">
        <v>32</v>
      </c>
      <c r="K90" s="186" t="s">
        <v>32</v>
      </c>
      <c r="L90" s="391" t="s">
        <v>32</v>
      </c>
      <c r="M90" s="430" t="s">
        <v>32</v>
      </c>
      <c r="N90" s="225"/>
      <c r="O90" s="186" t="s">
        <v>32</v>
      </c>
      <c r="P90" s="186" t="s">
        <v>32</v>
      </c>
      <c r="Q90" s="186" t="s">
        <v>32</v>
      </c>
      <c r="R90" s="186" t="s">
        <v>32</v>
      </c>
      <c r="S90" s="389"/>
      <c r="T90" s="390" t="s">
        <v>32</v>
      </c>
      <c r="U90" s="186" t="s">
        <v>32</v>
      </c>
      <c r="V90" s="186" t="s">
        <v>32</v>
      </c>
      <c r="W90" s="186" t="s">
        <v>32</v>
      </c>
      <c r="X90" s="391"/>
      <c r="Y90" s="430" t="s">
        <v>32</v>
      </c>
      <c r="Z90" s="225"/>
      <c r="AA90" s="186" t="s">
        <v>32</v>
      </c>
      <c r="AB90" s="186" t="s">
        <v>32</v>
      </c>
      <c r="AC90" s="186" t="s">
        <v>32</v>
      </c>
      <c r="AD90" s="186" t="s">
        <v>32</v>
      </c>
      <c r="AE90" s="389"/>
      <c r="AF90" s="390" t="s">
        <v>32</v>
      </c>
      <c r="AG90" s="186" t="s">
        <v>32</v>
      </c>
      <c r="AH90" s="186" t="s">
        <v>32</v>
      </c>
      <c r="AI90" s="186" t="s">
        <v>32</v>
      </c>
      <c r="AJ90" s="391"/>
      <c r="AK90" s="430" t="s">
        <v>32</v>
      </c>
      <c r="AL90" s="225"/>
      <c r="AM90" s="186" t="s">
        <v>32</v>
      </c>
      <c r="AN90" s="186" t="s">
        <v>32</v>
      </c>
      <c r="AO90" s="186" t="s">
        <v>32</v>
      </c>
      <c r="AP90" s="186" t="s">
        <v>32</v>
      </c>
      <c r="AQ90" s="389"/>
      <c r="AR90" s="390" t="s">
        <v>32</v>
      </c>
      <c r="AS90" s="186" t="s">
        <v>32</v>
      </c>
      <c r="AT90" s="186" t="s">
        <v>32</v>
      </c>
      <c r="AU90" s="186" t="s">
        <v>32</v>
      </c>
      <c r="AV90" s="391"/>
      <c r="AW90" s="430" t="s">
        <v>32</v>
      </c>
      <c r="AX90" s="225"/>
      <c r="AY90" s="186" t="s">
        <v>32</v>
      </c>
      <c r="AZ90" s="186" t="s">
        <v>32</v>
      </c>
      <c r="BA90" s="186" t="s">
        <v>32</v>
      </c>
      <c r="BB90" s="186" t="s">
        <v>32</v>
      </c>
      <c r="BC90" s="389"/>
      <c r="BD90" s="390" t="s">
        <v>32</v>
      </c>
      <c r="BE90" s="186" t="s">
        <v>32</v>
      </c>
      <c r="BF90" s="186" t="s">
        <v>32</v>
      </c>
      <c r="BG90" s="186" t="s">
        <v>32</v>
      </c>
      <c r="BH90" s="391"/>
      <c r="BI90" s="430" t="s">
        <v>32</v>
      </c>
      <c r="BJ90" s="225"/>
      <c r="BK90" s="186" t="s">
        <v>32</v>
      </c>
      <c r="BL90" s="186" t="s">
        <v>32</v>
      </c>
      <c r="BM90" s="186" t="s">
        <v>32</v>
      </c>
      <c r="BN90" s="186" t="s">
        <v>32</v>
      </c>
      <c r="BO90" s="389"/>
      <c r="BP90" s="390" t="s">
        <v>32</v>
      </c>
      <c r="BQ90" s="186" t="s">
        <v>32</v>
      </c>
      <c r="BR90" s="186" t="s">
        <v>32</v>
      </c>
      <c r="BS90" s="186" t="s">
        <v>32</v>
      </c>
      <c r="BT90" s="391"/>
      <c r="BU90" s="430" t="s">
        <v>32</v>
      </c>
      <c r="BV90" s="225"/>
      <c r="BW90" s="186" t="s">
        <v>32</v>
      </c>
      <c r="BX90" s="186" t="s">
        <v>32</v>
      </c>
      <c r="BY90" s="186" t="s">
        <v>32</v>
      </c>
      <c r="BZ90" s="186" t="s">
        <v>32</v>
      </c>
      <c r="CA90" s="389"/>
      <c r="CB90" s="390" t="s">
        <v>32</v>
      </c>
      <c r="CC90" s="186" t="s">
        <v>32</v>
      </c>
      <c r="CD90" s="186" t="s">
        <v>32</v>
      </c>
      <c r="CE90" s="186" t="s">
        <v>32</v>
      </c>
      <c r="CF90" s="391"/>
      <c r="CG90" s="430" t="s">
        <v>32</v>
      </c>
      <c r="CH90" s="225"/>
      <c r="CI90" s="391" t="s">
        <v>32</v>
      </c>
      <c r="CJ90" s="391"/>
      <c r="CK90" s="391"/>
      <c r="CL90" s="391"/>
      <c r="CM90" s="186"/>
      <c r="CN90" s="391" t="s">
        <v>32</v>
      </c>
      <c r="CO90" s="391"/>
      <c r="CP90" s="391"/>
      <c r="CQ90" s="391"/>
      <c r="CR90" s="186"/>
      <c r="CS90" s="391" t="s">
        <v>32</v>
      </c>
      <c r="CT90" s="391"/>
      <c r="CU90" s="391"/>
      <c r="CV90" s="391"/>
      <c r="CW90" s="186"/>
    </row>
    <row r="91" spans="1:135" s="17" customFormat="1" ht="15.75" customHeight="1" x14ac:dyDescent="0.2">
      <c r="A91" s="19" t="s">
        <v>1386</v>
      </c>
      <c r="B91" s="225">
        <v>59</v>
      </c>
      <c r="C91" s="213">
        <f t="shared" ref="C91:F91" si="297">C31-C89</f>
        <v>-4417748.4560674001</v>
      </c>
      <c r="D91" s="213">
        <f t="shared" si="297"/>
        <v>-3207100.8835193347</v>
      </c>
      <c r="E91" s="213">
        <f t="shared" si="297"/>
        <v>-2285100.675014602</v>
      </c>
      <c r="F91" s="213">
        <f t="shared" si="297"/>
        <v>0</v>
      </c>
      <c r="G91" s="218">
        <f>SUM(C91:F91)</f>
        <v>-9909950.0146013368</v>
      </c>
      <c r="H91" s="215">
        <f t="shared" ref="H91:M91" si="298">H31-H89</f>
        <v>-4136583.3277626112</v>
      </c>
      <c r="I91" s="213">
        <f t="shared" si="298"/>
        <v>-3510598.0286248922</v>
      </c>
      <c r="J91" s="213">
        <f t="shared" si="298"/>
        <v>-2233789.1765095349</v>
      </c>
      <c r="K91" s="213">
        <f t="shared" si="298"/>
        <v>0</v>
      </c>
      <c r="L91" s="216">
        <f t="shared" si="298"/>
        <v>-9880970.5328970626</v>
      </c>
      <c r="M91" s="217">
        <f t="shared" si="298"/>
        <v>-19790920.547498383</v>
      </c>
      <c r="N91" s="225">
        <v>59</v>
      </c>
      <c r="O91" s="213">
        <f t="shared" ref="O91:R91" si="299">O31-O89</f>
        <v>-424573.09111995343</v>
      </c>
      <c r="P91" s="213">
        <f t="shared" si="299"/>
        <v>44131.500444304198</v>
      </c>
      <c r="Q91" s="213">
        <f t="shared" si="299"/>
        <v>312523.45189529937</v>
      </c>
      <c r="R91" s="213">
        <f t="shared" si="299"/>
        <v>0</v>
      </c>
      <c r="S91" s="218">
        <f>SUM(O91:R91)</f>
        <v>-67918.138780349866</v>
      </c>
      <c r="T91" s="215">
        <f t="shared" ref="T91:W91" si="300">T31-T89</f>
        <v>-914937.24009648152</v>
      </c>
      <c r="U91" s="213">
        <f t="shared" si="300"/>
        <v>-1762401.8149346374</v>
      </c>
      <c r="V91" s="213">
        <f t="shared" si="300"/>
        <v>-2015608.1287067402</v>
      </c>
      <c r="W91" s="213">
        <f t="shared" si="300"/>
        <v>0</v>
      </c>
      <c r="X91" s="216">
        <f>SUM(T91:W91)</f>
        <v>-4692947.1837378591</v>
      </c>
      <c r="Y91" s="217">
        <f>Y31-Y89</f>
        <v>-4760865.3225182146</v>
      </c>
      <c r="Z91" s="225">
        <v>59</v>
      </c>
      <c r="AA91" s="213">
        <f t="shared" ref="AA91:AD91" si="301">AA31-AA89</f>
        <v>136870.13866929524</v>
      </c>
      <c r="AB91" s="213">
        <f t="shared" si="301"/>
        <v>184430.51682069106</v>
      </c>
      <c r="AC91" s="213">
        <f t="shared" si="301"/>
        <v>91923.565721411956</v>
      </c>
      <c r="AD91" s="213">
        <f t="shared" si="301"/>
        <v>0</v>
      </c>
      <c r="AE91" s="218">
        <f>SUM(AA91:AD91)</f>
        <v>413224.22121139825</v>
      </c>
      <c r="AF91" s="215">
        <f t="shared" ref="AF91:AI91" si="302">AF31-AF89</f>
        <v>-695807.49322906556</v>
      </c>
      <c r="AG91" s="213">
        <f t="shared" si="302"/>
        <v>-1275259.4961164617</v>
      </c>
      <c r="AH91" s="213">
        <f t="shared" si="302"/>
        <v>-1046739.9892724701</v>
      </c>
      <c r="AI91" s="213">
        <f t="shared" si="302"/>
        <v>0</v>
      </c>
      <c r="AJ91" s="216">
        <f>SUM(AF91:AI91)</f>
        <v>-3017806.9786179974</v>
      </c>
      <c r="AK91" s="217">
        <f>AK31-AK89</f>
        <v>-2604582.7574065998</v>
      </c>
      <c r="AL91" s="225">
        <v>59</v>
      </c>
      <c r="AM91" s="213">
        <f t="shared" ref="AM91:AP91" si="303">AM31-AM89</f>
        <v>25077354.807121262</v>
      </c>
      <c r="AN91" s="213">
        <f t="shared" si="303"/>
        <v>25875151.243235581</v>
      </c>
      <c r="AO91" s="213">
        <f t="shared" si="303"/>
        <v>28077299.374344178</v>
      </c>
      <c r="AP91" s="213">
        <f t="shared" si="303"/>
        <v>0</v>
      </c>
      <c r="AQ91" s="218">
        <f>SUM(AM91:AP91)</f>
        <v>79029805.42470102</v>
      </c>
      <c r="AR91" s="215">
        <f t="shared" ref="AR91:AU91" si="304">AR31-AR89</f>
        <v>-30052671.076181874</v>
      </c>
      <c r="AS91" s="213">
        <f t="shared" si="304"/>
        <v>-34611363.116167322</v>
      </c>
      <c r="AT91" s="213">
        <f t="shared" si="304"/>
        <v>-36024029.884194121</v>
      </c>
      <c r="AU91" s="213">
        <f t="shared" si="304"/>
        <v>0</v>
      </c>
      <c r="AV91" s="216">
        <f>SUM(AR91:AU91)</f>
        <v>-100688064.07654332</v>
      </c>
      <c r="AW91" s="217">
        <f>AW31-AW89</f>
        <v>-21658258.651842356</v>
      </c>
      <c r="AX91" s="225">
        <v>59</v>
      </c>
      <c r="AY91" s="213">
        <f t="shared" ref="AY91:BB91" si="305">AY31-AY89</f>
        <v>570764.12430920266</v>
      </c>
      <c r="AZ91" s="213">
        <f t="shared" si="305"/>
        <v>507425.68143030629</v>
      </c>
      <c r="BA91" s="213">
        <f t="shared" si="305"/>
        <v>327918.24757104088</v>
      </c>
      <c r="BB91" s="213">
        <f t="shared" si="305"/>
        <v>0</v>
      </c>
      <c r="BC91" s="218">
        <f>SUM(AY91:BB91)</f>
        <v>1406108.0533105498</v>
      </c>
      <c r="BD91" s="215">
        <f t="shared" ref="BD91:BG91" si="306">BD31-BD89</f>
        <v>-1307843.9475489594</v>
      </c>
      <c r="BE91" s="213">
        <f t="shared" si="306"/>
        <v>-1000905.7256505713</v>
      </c>
      <c r="BF91" s="213">
        <f t="shared" si="306"/>
        <v>-1366337.9401453175</v>
      </c>
      <c r="BG91" s="213">
        <f t="shared" si="306"/>
        <v>0</v>
      </c>
      <c r="BH91" s="216">
        <f>SUM(BD91:BG91)</f>
        <v>-3675087.6133448482</v>
      </c>
      <c r="BI91" s="217">
        <f>BI31-BI89</f>
        <v>-2268979.5600343011</v>
      </c>
      <c r="BJ91" s="225">
        <v>59</v>
      </c>
      <c r="BK91" s="213">
        <f t="shared" ref="BK91:BN91" si="307">BK31-BK89</f>
        <v>0</v>
      </c>
      <c r="BL91" s="213">
        <f t="shared" si="307"/>
        <v>0</v>
      </c>
      <c r="BM91" s="213">
        <f t="shared" si="307"/>
        <v>0</v>
      </c>
      <c r="BN91" s="213">
        <f t="shared" si="307"/>
        <v>0</v>
      </c>
      <c r="BO91" s="218">
        <f>SUM(BK91:BN91)</f>
        <v>0</v>
      </c>
      <c r="BP91" s="215">
        <f t="shared" ref="BP91:BS91" si="308">BP31-BP89</f>
        <v>0</v>
      </c>
      <c r="BQ91" s="213">
        <f t="shared" si="308"/>
        <v>0</v>
      </c>
      <c r="BR91" s="213">
        <f t="shared" si="308"/>
        <v>0</v>
      </c>
      <c r="BS91" s="213">
        <f t="shared" si="308"/>
        <v>0</v>
      </c>
      <c r="BT91" s="216">
        <f>SUM(BP91:BS91)</f>
        <v>0</v>
      </c>
      <c r="BU91" s="217">
        <f>BU31-BU89</f>
        <v>0</v>
      </c>
      <c r="BV91" s="225">
        <v>59</v>
      </c>
      <c r="BW91" s="213">
        <f t="shared" ref="BW91:BZ91" si="309">BW31-BW89</f>
        <v>2635823.4625472235</v>
      </c>
      <c r="BX91" s="213">
        <f t="shared" si="309"/>
        <v>2224694.289662248</v>
      </c>
      <c r="BY91" s="213">
        <f t="shared" si="309"/>
        <v>2858094.9252263168</v>
      </c>
      <c r="BZ91" s="213">
        <f t="shared" si="309"/>
        <v>0</v>
      </c>
      <c r="CA91" s="218">
        <f>SUM(BW91:BZ91)</f>
        <v>7718612.6774357883</v>
      </c>
      <c r="CB91" s="215">
        <f t="shared" ref="CB91:CE91" si="310">CB31-CB89</f>
        <v>-419920.7393311034</v>
      </c>
      <c r="CC91" s="213">
        <f t="shared" si="310"/>
        <v>-1106694.9739174782</v>
      </c>
      <c r="CD91" s="213">
        <f t="shared" si="310"/>
        <v>-1496935.9792660512</v>
      </c>
      <c r="CE91" s="213">
        <f t="shared" si="310"/>
        <v>0</v>
      </c>
      <c r="CF91" s="216">
        <f>SUM(CB91:CE91)</f>
        <v>-3023551.6925146328</v>
      </c>
      <c r="CG91" s="217">
        <f>CG31-CG89</f>
        <v>4695060.9849211611</v>
      </c>
      <c r="CH91" s="225">
        <v>59</v>
      </c>
      <c r="CI91" s="216">
        <f t="shared" ref="CI91:CW91" si="311">CI31-CI89</f>
        <v>23578490.985459641</v>
      </c>
      <c r="CJ91" s="216">
        <f t="shared" si="311"/>
        <v>25628732.34807381</v>
      </c>
      <c r="CK91" s="216">
        <f t="shared" si="311"/>
        <v>29382658.889743671</v>
      </c>
      <c r="CL91" s="216">
        <f t="shared" si="311"/>
        <v>0</v>
      </c>
      <c r="CM91" s="213">
        <f t="shared" si="311"/>
        <v>78589882.223277122</v>
      </c>
      <c r="CN91" s="216">
        <f t="shared" si="311"/>
        <v>-37527763.824150115</v>
      </c>
      <c r="CO91" s="216">
        <f t="shared" si="311"/>
        <v>-43267223.155411407</v>
      </c>
      <c r="CP91" s="216">
        <f t="shared" si="311"/>
        <v>-44183441.09809427</v>
      </c>
      <c r="CQ91" s="216">
        <f t="shared" si="311"/>
        <v>0</v>
      </c>
      <c r="CR91" s="213">
        <f t="shared" si="311"/>
        <v>-124978428.07765579</v>
      </c>
      <c r="CS91" s="216">
        <f t="shared" si="311"/>
        <v>-13949272.83869046</v>
      </c>
      <c r="CT91" s="216">
        <f t="shared" si="311"/>
        <v>-17638490.807337523</v>
      </c>
      <c r="CU91" s="216">
        <f t="shared" si="311"/>
        <v>-14800782.208350509</v>
      </c>
      <c r="CV91" s="216">
        <f t="shared" si="311"/>
        <v>0</v>
      </c>
      <c r="CW91" s="213">
        <f t="shared" si="311"/>
        <v>-46388545.854378581</v>
      </c>
      <c r="CX91" s="326"/>
      <c r="CY91" s="326"/>
      <c r="CZ91" s="326"/>
      <c r="DA91" s="326"/>
      <c r="DB91" s="326"/>
      <c r="DC91" s="326"/>
      <c r="DD91" s="326"/>
      <c r="DE91" s="326"/>
      <c r="DF91" s="326"/>
      <c r="DG91" s="326"/>
      <c r="DH91" s="326"/>
      <c r="DI91" s="326"/>
      <c r="DJ91" s="326"/>
      <c r="DK91" s="326"/>
      <c r="DL91" s="326"/>
      <c r="DM91" s="326"/>
      <c r="DN91" s="326"/>
      <c r="DO91" s="326"/>
      <c r="DP91" s="326"/>
      <c r="DQ91" s="326"/>
      <c r="DR91" s="326"/>
      <c r="DS91" s="326"/>
      <c r="DT91" s="326"/>
      <c r="DU91" s="326"/>
      <c r="DV91" s="326"/>
      <c r="DW91" s="326"/>
      <c r="DX91" s="326"/>
      <c r="DY91" s="326"/>
      <c r="DZ91" s="326"/>
      <c r="EA91" s="326"/>
      <c r="EB91" s="326"/>
      <c r="EC91" s="326"/>
      <c r="ED91" s="326"/>
      <c r="EE91" s="326"/>
    </row>
    <row r="92" spans="1:135" ht="15.75" customHeight="1" x14ac:dyDescent="0.2">
      <c r="B92" s="225"/>
      <c r="C92" s="315" t="s">
        <v>35</v>
      </c>
      <c r="D92" s="315" t="s">
        <v>35</v>
      </c>
      <c r="E92" s="315" t="s">
        <v>35</v>
      </c>
      <c r="F92" s="315" t="s">
        <v>35</v>
      </c>
      <c r="G92" s="395"/>
      <c r="H92" s="396" t="s">
        <v>35</v>
      </c>
      <c r="I92" s="315" t="s">
        <v>35</v>
      </c>
      <c r="J92" s="315" t="s">
        <v>35</v>
      </c>
      <c r="K92" s="315" t="s">
        <v>35</v>
      </c>
      <c r="L92" s="397" t="s">
        <v>35</v>
      </c>
      <c r="M92" s="396" t="s">
        <v>35</v>
      </c>
      <c r="N92" s="225"/>
      <c r="O92" s="315" t="s">
        <v>35</v>
      </c>
      <c r="P92" s="315" t="s">
        <v>35</v>
      </c>
      <c r="Q92" s="315" t="s">
        <v>35</v>
      </c>
      <c r="R92" s="315" t="s">
        <v>35</v>
      </c>
      <c r="S92" s="395"/>
      <c r="T92" s="396" t="s">
        <v>35</v>
      </c>
      <c r="U92" s="315" t="s">
        <v>35</v>
      </c>
      <c r="V92" s="315" t="s">
        <v>35</v>
      </c>
      <c r="W92" s="315" t="s">
        <v>35</v>
      </c>
      <c r="X92" s="397" t="s">
        <v>35</v>
      </c>
      <c r="Y92" s="396" t="s">
        <v>35</v>
      </c>
      <c r="Z92" s="225"/>
      <c r="AA92" s="315" t="s">
        <v>35</v>
      </c>
      <c r="AB92" s="315" t="s">
        <v>35</v>
      </c>
      <c r="AC92" s="315" t="s">
        <v>35</v>
      </c>
      <c r="AD92" s="315" t="s">
        <v>35</v>
      </c>
      <c r="AE92" s="395"/>
      <c r="AF92" s="396" t="s">
        <v>35</v>
      </c>
      <c r="AG92" s="315" t="s">
        <v>35</v>
      </c>
      <c r="AH92" s="315" t="s">
        <v>35</v>
      </c>
      <c r="AI92" s="315" t="s">
        <v>35</v>
      </c>
      <c r="AJ92" s="397" t="s">
        <v>35</v>
      </c>
      <c r="AK92" s="396" t="s">
        <v>35</v>
      </c>
      <c r="AL92" s="225"/>
      <c r="AM92" s="315" t="s">
        <v>35</v>
      </c>
      <c r="AN92" s="315" t="s">
        <v>35</v>
      </c>
      <c r="AO92" s="315" t="s">
        <v>35</v>
      </c>
      <c r="AP92" s="315" t="s">
        <v>35</v>
      </c>
      <c r="AQ92" s="395"/>
      <c r="AR92" s="396" t="s">
        <v>35</v>
      </c>
      <c r="AS92" s="315" t="s">
        <v>35</v>
      </c>
      <c r="AT92" s="315" t="s">
        <v>35</v>
      </c>
      <c r="AU92" s="315" t="s">
        <v>35</v>
      </c>
      <c r="AV92" s="397" t="s">
        <v>35</v>
      </c>
      <c r="AW92" s="396" t="s">
        <v>35</v>
      </c>
      <c r="AX92" s="225"/>
      <c r="AY92" s="315" t="s">
        <v>35</v>
      </c>
      <c r="AZ92" s="315" t="s">
        <v>35</v>
      </c>
      <c r="BA92" s="315" t="s">
        <v>35</v>
      </c>
      <c r="BB92" s="315" t="s">
        <v>35</v>
      </c>
      <c r="BC92" s="395"/>
      <c r="BD92" s="396" t="s">
        <v>35</v>
      </c>
      <c r="BE92" s="315" t="s">
        <v>35</v>
      </c>
      <c r="BF92" s="315" t="s">
        <v>35</v>
      </c>
      <c r="BG92" s="315" t="s">
        <v>35</v>
      </c>
      <c r="BH92" s="397" t="s">
        <v>35</v>
      </c>
      <c r="BI92" s="396" t="s">
        <v>35</v>
      </c>
      <c r="BJ92" s="225"/>
      <c r="BK92" s="315" t="s">
        <v>35</v>
      </c>
      <c r="BL92" s="315" t="s">
        <v>35</v>
      </c>
      <c r="BM92" s="315" t="s">
        <v>35</v>
      </c>
      <c r="BN92" s="315" t="s">
        <v>35</v>
      </c>
      <c r="BO92" s="395"/>
      <c r="BP92" s="396" t="s">
        <v>35</v>
      </c>
      <c r="BQ92" s="315" t="s">
        <v>35</v>
      </c>
      <c r="BR92" s="315" t="s">
        <v>35</v>
      </c>
      <c r="BS92" s="315" t="s">
        <v>35</v>
      </c>
      <c r="BT92" s="397" t="s">
        <v>35</v>
      </c>
      <c r="BU92" s="396" t="s">
        <v>35</v>
      </c>
      <c r="BV92" s="225"/>
      <c r="BW92" s="315" t="s">
        <v>35</v>
      </c>
      <c r="BX92" s="315" t="s">
        <v>35</v>
      </c>
      <c r="BY92" s="315" t="s">
        <v>35</v>
      </c>
      <c r="BZ92" s="315" t="s">
        <v>35</v>
      </c>
      <c r="CA92" s="395"/>
      <c r="CB92" s="396" t="s">
        <v>35</v>
      </c>
      <c r="CC92" s="315" t="s">
        <v>35</v>
      </c>
      <c r="CD92" s="315" t="s">
        <v>35</v>
      </c>
      <c r="CE92" s="315" t="s">
        <v>35</v>
      </c>
      <c r="CF92" s="397" t="s">
        <v>35</v>
      </c>
      <c r="CG92" s="396" t="s">
        <v>35</v>
      </c>
      <c r="CH92" s="225"/>
      <c r="CI92" s="397" t="s">
        <v>35</v>
      </c>
      <c r="CJ92" s="397"/>
      <c r="CK92" s="397"/>
      <c r="CL92" s="397"/>
      <c r="CM92" s="315"/>
      <c r="CN92" s="397" t="s">
        <v>35</v>
      </c>
      <c r="CO92" s="397"/>
      <c r="CP92" s="397"/>
      <c r="CQ92" s="397"/>
      <c r="CR92" s="315"/>
      <c r="CS92" s="397" t="s">
        <v>35</v>
      </c>
      <c r="CT92" s="397"/>
      <c r="CU92" s="397"/>
      <c r="CV92" s="397"/>
      <c r="CW92" s="315"/>
    </row>
    <row r="93" spans="1:135" ht="15.75" customHeight="1" x14ac:dyDescent="0.2">
      <c r="A93" s="130" t="s">
        <v>47</v>
      </c>
      <c r="B93" s="225">
        <v>60</v>
      </c>
      <c r="C93" s="398">
        <f t="shared" ref="C93:M93" si="312">IF((C31-C27)=0,"",C91/(C31-C27))</f>
        <v>-1.8393094174736104</v>
      </c>
      <c r="D93" s="398">
        <f t="shared" si="312"/>
        <v>-1.6323217906610223</v>
      </c>
      <c r="E93" s="398">
        <f t="shared" si="312"/>
        <v>-1.2482766474931397</v>
      </c>
      <c r="F93" s="398" t="str">
        <f t="shared" si="312"/>
        <v/>
      </c>
      <c r="G93" s="399">
        <f t="shared" si="312"/>
        <v>-1.5991001749388138</v>
      </c>
      <c r="H93" s="400">
        <f t="shared" si="312"/>
        <v>-0.28403577408167241</v>
      </c>
      <c r="I93" s="398">
        <f t="shared" si="312"/>
        <v>-0.31486947358116152</v>
      </c>
      <c r="J93" s="398">
        <f t="shared" si="312"/>
        <v>-0.21992231681633459</v>
      </c>
      <c r="K93" s="398" t="str">
        <f t="shared" si="312"/>
        <v/>
      </c>
      <c r="L93" s="401">
        <f t="shared" si="312"/>
        <v>-0.27546499771318539</v>
      </c>
      <c r="M93" s="400">
        <f t="shared" si="312"/>
        <v>-0.47045794652465672</v>
      </c>
      <c r="N93" s="225">
        <v>60</v>
      </c>
      <c r="O93" s="398">
        <f t="shared" ref="O93:Y93" si="313">IF((O31-O27)=0,"",O91/(O31-O27))</f>
        <v>-6.3312180756901301E-2</v>
      </c>
      <c r="P93" s="398">
        <f t="shared" si="313"/>
        <v>7.1212398077207684E-3</v>
      </c>
      <c r="Q93" s="398">
        <f t="shared" si="313"/>
        <v>5.3084207360544568E-2</v>
      </c>
      <c r="R93" s="398" t="str">
        <f t="shared" si="313"/>
        <v/>
      </c>
      <c r="S93" s="399">
        <f t="shared" si="313"/>
        <v>-3.6144923245054047E-3</v>
      </c>
      <c r="T93" s="400">
        <f t="shared" si="313"/>
        <v>-5.6162889583019723E-2</v>
      </c>
      <c r="U93" s="398">
        <f t="shared" si="313"/>
        <v>-0.11772892928754285</v>
      </c>
      <c r="V93" s="398">
        <f t="shared" si="313"/>
        <v>-0.14354366669789856</v>
      </c>
      <c r="W93" s="398" t="str">
        <f t="shared" si="313"/>
        <v/>
      </c>
      <c r="X93" s="401">
        <f t="shared" si="313"/>
        <v>-0.10359122777149127</v>
      </c>
      <c r="Y93" s="400">
        <f t="shared" si="313"/>
        <v>-7.4280512525958908E-2</v>
      </c>
      <c r="Z93" s="225">
        <v>60</v>
      </c>
      <c r="AA93" s="398">
        <f t="shared" ref="AA93:AK93" si="314">IF((AA31-AA27)=0,"",AA91/(AA31-AA27))</f>
        <v>8.7169644117610204E-2</v>
      </c>
      <c r="AB93" s="398">
        <f t="shared" si="314"/>
        <v>0.12872902688146115</v>
      </c>
      <c r="AC93" s="398">
        <f t="shared" si="314"/>
        <v>6.3983534111551332E-2</v>
      </c>
      <c r="AD93" s="398" t="str">
        <f t="shared" si="314"/>
        <v/>
      </c>
      <c r="AE93" s="399">
        <f t="shared" si="314"/>
        <v>9.307822354400104E-2</v>
      </c>
      <c r="AF93" s="400">
        <f t="shared" si="314"/>
        <v>-0.25275568565370304</v>
      </c>
      <c r="AG93" s="398">
        <f t="shared" si="314"/>
        <v>-0.51393656526714004</v>
      </c>
      <c r="AH93" s="398">
        <f t="shared" si="314"/>
        <v>-0.41903126834234161</v>
      </c>
      <c r="AI93" s="398" t="str">
        <f t="shared" si="314"/>
        <v/>
      </c>
      <c r="AJ93" s="401">
        <f t="shared" si="314"/>
        <v>-0.39028878042451742</v>
      </c>
      <c r="AK93" s="400">
        <f t="shared" si="314"/>
        <v>-0.21398539397821348</v>
      </c>
      <c r="AL93" s="225">
        <v>60</v>
      </c>
      <c r="AM93" s="398">
        <f t="shared" ref="AM93:AW93" si="315">IF((AM31-AM27)=0,"",AM91/(AM31-AM27))</f>
        <v>0.32317184274685129</v>
      </c>
      <c r="AN93" s="398">
        <f t="shared" si="315"/>
        <v>0.3305533943782904</v>
      </c>
      <c r="AO93" s="398">
        <f t="shared" si="315"/>
        <v>0.351151558526689</v>
      </c>
      <c r="AP93" s="398" t="str">
        <f t="shared" si="315"/>
        <v/>
      </c>
      <c r="AQ93" s="399">
        <f t="shared" si="315"/>
        <v>0.33510826991490639</v>
      </c>
      <c r="AR93" s="400">
        <f t="shared" si="315"/>
        <v>-0.41044479480476215</v>
      </c>
      <c r="AS93" s="398">
        <f t="shared" si="315"/>
        <v>-0.47483488845775906</v>
      </c>
      <c r="AT93" s="398">
        <f t="shared" si="315"/>
        <v>-0.49190885459262312</v>
      </c>
      <c r="AU93" s="398" t="str">
        <f t="shared" si="315"/>
        <v/>
      </c>
      <c r="AV93" s="401">
        <f t="shared" si="315"/>
        <v>-0.45904123520662005</v>
      </c>
      <c r="AW93" s="400">
        <f t="shared" si="315"/>
        <v>-4.7581962793613597E-2</v>
      </c>
      <c r="AX93" s="225">
        <v>60</v>
      </c>
      <c r="AY93" s="398">
        <f t="shared" ref="AY93:BI93" si="316">IF((AY31-AY27)=0,"",AY91/(AY31-AY27))</f>
        <v>0.12904565152839234</v>
      </c>
      <c r="AZ93" s="398">
        <f t="shared" si="316"/>
        <v>0.10999527181156567</v>
      </c>
      <c r="BA93" s="398">
        <f t="shared" si="316"/>
        <v>7.0202333780180912E-2</v>
      </c>
      <c r="BB93" s="398" t="str">
        <f t="shared" si="316"/>
        <v/>
      </c>
      <c r="BC93" s="399">
        <f t="shared" si="316"/>
        <v>0.10258196188466606</v>
      </c>
      <c r="BD93" s="400">
        <f t="shared" si="316"/>
        <v>-0.6490580497768943</v>
      </c>
      <c r="BE93" s="398">
        <f t="shared" si="316"/>
        <v>-0.47705722251718025</v>
      </c>
      <c r="BF93" s="398">
        <f t="shared" si="316"/>
        <v>-0.63659393461451719</v>
      </c>
      <c r="BG93" s="398" t="str">
        <f t="shared" si="316"/>
        <v/>
      </c>
      <c r="BH93" s="401">
        <f t="shared" si="316"/>
        <v>-0.58713129873911651</v>
      </c>
      <c r="BI93" s="400">
        <f t="shared" si="316"/>
        <v>-0.11363896392841223</v>
      </c>
      <c r="BJ93" s="225">
        <v>60</v>
      </c>
      <c r="BK93" s="398" t="str">
        <f t="shared" ref="BK93:BU93" si="317">IF((BK31-BK27)=0,"",BK91/(BK31-BK27))</f>
        <v/>
      </c>
      <c r="BL93" s="398" t="str">
        <f t="shared" si="317"/>
        <v/>
      </c>
      <c r="BM93" s="398" t="str">
        <f t="shared" si="317"/>
        <v/>
      </c>
      <c r="BN93" s="398" t="str">
        <f t="shared" si="317"/>
        <v/>
      </c>
      <c r="BO93" s="399" t="str">
        <f t="shared" si="317"/>
        <v/>
      </c>
      <c r="BP93" s="400" t="str">
        <f t="shared" si="317"/>
        <v/>
      </c>
      <c r="BQ93" s="398" t="str">
        <f t="shared" si="317"/>
        <v/>
      </c>
      <c r="BR93" s="398" t="str">
        <f t="shared" si="317"/>
        <v/>
      </c>
      <c r="BS93" s="398" t="str">
        <f t="shared" si="317"/>
        <v/>
      </c>
      <c r="BT93" s="401" t="str">
        <f t="shared" si="317"/>
        <v/>
      </c>
      <c r="BU93" s="400" t="str">
        <f t="shared" si="317"/>
        <v/>
      </c>
      <c r="BV93" s="225">
        <v>60</v>
      </c>
      <c r="BW93" s="398">
        <f t="shared" ref="BW93:CG93" si="318">IF((BW31-BW27)=0,"",BW91/(BW31-BW27))</f>
        <v>0.44619376778801939</v>
      </c>
      <c r="BX93" s="398">
        <f t="shared" si="318"/>
        <v>0.39979174510736604</v>
      </c>
      <c r="BY93" s="398">
        <f t="shared" si="318"/>
        <v>0.5287674512267474</v>
      </c>
      <c r="BZ93" s="398" t="str">
        <f t="shared" si="318"/>
        <v/>
      </c>
      <c r="CA93" s="399">
        <f t="shared" si="318"/>
        <v>0.45734001089053516</v>
      </c>
      <c r="CB93" s="400">
        <f t="shared" si="318"/>
        <v>-0.18788120716246695</v>
      </c>
      <c r="CC93" s="398">
        <f t="shared" si="318"/>
        <v>-0.53415314518791956</v>
      </c>
      <c r="CD93" s="398">
        <f t="shared" si="318"/>
        <v>-0.68755543700317645</v>
      </c>
      <c r="CE93" s="398" t="str">
        <f t="shared" si="318"/>
        <v/>
      </c>
      <c r="CF93" s="401">
        <f t="shared" si="318"/>
        <v>-0.46630335288745983</v>
      </c>
      <c r="CG93" s="400">
        <f t="shared" si="318"/>
        <v>0.20097623945669593</v>
      </c>
      <c r="CH93" s="225">
        <v>60</v>
      </c>
      <c r="CI93" s="401">
        <f t="shared" ref="CI93:CW93" si="319">IF((CI31-CI27)=0,"",CI91/(CI31-CI27))</f>
        <v>0.23911837385342771</v>
      </c>
      <c r="CJ93" s="401">
        <f t="shared" si="319"/>
        <v>0.2613824813228906</v>
      </c>
      <c r="CK93" s="401">
        <f t="shared" si="319"/>
        <v>0.2962301335019496</v>
      </c>
      <c r="CL93" s="401" t="str">
        <f t="shared" si="319"/>
        <v/>
      </c>
      <c r="CM93" s="431">
        <f t="shared" si="319"/>
        <v>0.26564524194439099</v>
      </c>
      <c r="CN93" s="401">
        <f t="shared" si="319"/>
        <v>-0.33785344427775554</v>
      </c>
      <c r="CO93" s="401">
        <f t="shared" si="319"/>
        <v>-0.40948689663422499</v>
      </c>
      <c r="CP93" s="401">
        <f t="shared" si="319"/>
        <v>-0.42380733554426459</v>
      </c>
      <c r="CQ93" s="401" t="str">
        <f t="shared" si="319"/>
        <v/>
      </c>
      <c r="CR93" s="431">
        <f t="shared" si="319"/>
        <v>-0.38934975557644103</v>
      </c>
      <c r="CS93" s="401">
        <f t="shared" si="319"/>
        <v>-6.6525535272722938E-2</v>
      </c>
      <c r="CT93" s="401">
        <f t="shared" si="319"/>
        <v>-8.6585116302933113E-2</v>
      </c>
      <c r="CU93" s="401">
        <f t="shared" si="319"/>
        <v>-7.2751771543859603E-2</v>
      </c>
      <c r="CV93" s="401" t="str">
        <f t="shared" si="319"/>
        <v/>
      </c>
      <c r="CW93" s="431">
        <f t="shared" si="319"/>
        <v>-7.5203781336545497E-2</v>
      </c>
    </row>
    <row r="94" spans="1:135" s="325" customFormat="1" ht="15.75" customHeight="1" x14ac:dyDescent="0.2">
      <c r="A94" s="130" t="s">
        <v>1253</v>
      </c>
      <c r="B94" s="225">
        <v>61</v>
      </c>
      <c r="C94" s="403">
        <f>IF((C31-C27-C24)=0,"",(C72+C65-C63)/(C31-C27-C24))</f>
        <v>2.1288073768863911</v>
      </c>
      <c r="D94" s="403">
        <f t="shared" ref="D94:M94" si="320">IF((D31-D27-D24)=0,"",(D72+D65-D63)/(D31-D27-D24))</f>
        <v>2.0024718407742523</v>
      </c>
      <c r="E94" s="403">
        <f t="shared" si="320"/>
        <v>1.722825493397437</v>
      </c>
      <c r="F94" s="403" t="str">
        <f t="shared" si="320"/>
        <v/>
      </c>
      <c r="G94" s="399">
        <f t="shared" si="320"/>
        <v>1.9688304437316564</v>
      </c>
      <c r="H94" s="404">
        <f t="shared" si="320"/>
        <v>1.1668586636499134</v>
      </c>
      <c r="I94" s="403">
        <f t="shared" si="320"/>
        <v>1.2038770343589966</v>
      </c>
      <c r="J94" s="403">
        <f t="shared" si="320"/>
        <v>1.1252214481510316</v>
      </c>
      <c r="K94" s="403" t="str">
        <f t="shared" si="320"/>
        <v/>
      </c>
      <c r="L94" s="401">
        <f t="shared" si="320"/>
        <v>1.1665747308591972</v>
      </c>
      <c r="M94" s="405">
        <f t="shared" si="320"/>
        <v>1.2847600207679615</v>
      </c>
      <c r="N94" s="225">
        <v>61</v>
      </c>
      <c r="O94" s="403">
        <f>IF((O31-O27-O24)=0,"",(O72+O65-O63)/(O31-O27-O24))</f>
        <v>0.7652537382026775</v>
      </c>
      <c r="P94" s="403">
        <f t="shared" ref="P94:Y94" si="321">IF((P31-P27-P24)=0,"",(P72+P65-P63)/(P31-P27-P24))</f>
        <v>0.7200809089599709</v>
      </c>
      <c r="Q94" s="403">
        <f t="shared" si="321"/>
        <v>0.71215041014768254</v>
      </c>
      <c r="R94" s="403" t="str">
        <f t="shared" si="321"/>
        <v/>
      </c>
      <c r="S94" s="399">
        <f t="shared" si="321"/>
        <v>0.73371762518835615</v>
      </c>
      <c r="T94" s="404">
        <f t="shared" si="321"/>
        <v>0.93346848424690931</v>
      </c>
      <c r="U94" s="403">
        <f t="shared" si="321"/>
        <v>1.0047981589568542</v>
      </c>
      <c r="V94" s="403">
        <f t="shared" si="321"/>
        <v>1.0451132625661324</v>
      </c>
      <c r="W94" s="403" t="str">
        <f t="shared" si="321"/>
        <v/>
      </c>
      <c r="X94" s="401">
        <f t="shared" si="321"/>
        <v>0.99164392699331216</v>
      </c>
      <c r="Y94" s="405">
        <f t="shared" si="321"/>
        <v>0.91602629102292066</v>
      </c>
      <c r="Z94" s="225">
        <v>61</v>
      </c>
      <c r="AA94" s="403">
        <f>IF((AA31-AA27-AA24)=0,"",(AA72+AA65-AA63)/(AA31-AA27-AA24))</f>
        <v>0.73654196392484117</v>
      </c>
      <c r="AB94" s="403">
        <f t="shared" ref="AB94:AK94" si="322">IF((AB31-AB27-AB24)=0,"",(AB72+AB65-AB63)/(AB31-AB27-AB24))</f>
        <v>0.71003392729343051</v>
      </c>
      <c r="AC94" s="403">
        <f t="shared" si="322"/>
        <v>0.79701082510217736</v>
      </c>
      <c r="AD94" s="403" t="str">
        <f t="shared" si="322"/>
        <v/>
      </c>
      <c r="AE94" s="399">
        <f t="shared" si="322"/>
        <v>0.74755571752884953</v>
      </c>
      <c r="AF94" s="404">
        <f t="shared" si="322"/>
        <v>1.1522064015301579</v>
      </c>
      <c r="AG94" s="403">
        <f t="shared" si="322"/>
        <v>1.4208403381060555</v>
      </c>
      <c r="AH94" s="403">
        <f t="shared" si="322"/>
        <v>1.3390849115918777</v>
      </c>
      <c r="AI94" s="403" t="str">
        <f t="shared" si="322"/>
        <v/>
      </c>
      <c r="AJ94" s="401">
        <f t="shared" si="322"/>
        <v>1.2987872990696809</v>
      </c>
      <c r="AK94" s="405">
        <f t="shared" si="322"/>
        <v>1.0977309717988808</v>
      </c>
      <c r="AL94" s="225">
        <v>61</v>
      </c>
      <c r="AM94" s="403">
        <f>IF((AM31-AM27-AM24)=0,"",(AM72+AM65-AM63)/(AM31-AM27-AM24))</f>
        <v>0.59488089235622044</v>
      </c>
      <c r="AN94" s="403">
        <f t="shared" ref="AN94:AW94" si="323">IF((AN31-AN27-AN24)=0,"",(AN72+AN65-AN63)/(AN31-AN27-AN24))</f>
        <v>0.59435879948159165</v>
      </c>
      <c r="AO94" s="403">
        <f t="shared" si="323"/>
        <v>0.58423765636298663</v>
      </c>
      <c r="AP94" s="403" t="str">
        <f t="shared" si="323"/>
        <v/>
      </c>
      <c r="AQ94" s="399">
        <f t="shared" si="323"/>
        <v>0.59109908227412089</v>
      </c>
      <c r="AR94" s="404">
        <f t="shared" si="323"/>
        <v>1.3235978895355371</v>
      </c>
      <c r="AS94" s="403">
        <f t="shared" si="323"/>
        <v>1.3941978426083277</v>
      </c>
      <c r="AT94" s="403">
        <f t="shared" si="323"/>
        <v>1.4213651769959619</v>
      </c>
      <c r="AU94" s="403" t="str">
        <f t="shared" si="323"/>
        <v/>
      </c>
      <c r="AV94" s="401">
        <f t="shared" si="323"/>
        <v>1.3797011669669947</v>
      </c>
      <c r="AW94" s="405">
        <f t="shared" si="323"/>
        <v>0.97111608582228515</v>
      </c>
      <c r="AX94" s="225">
        <v>61</v>
      </c>
      <c r="AY94" s="403">
        <f>IF((AY31-AY27-AY24)=0,"",(AY72+AY65-AY63)/(AY31-AY27-AY24))</f>
        <v>0.84333982423610487</v>
      </c>
      <c r="AZ94" s="403">
        <f t="shared" ref="AZ94:BI94" si="324">IF((AZ31-AZ27-AZ24)=0,"",(AZ72+AZ65-AZ63)/(AZ31-AZ27-AZ24))</f>
        <v>0.86483203261302244</v>
      </c>
      <c r="BA94" s="403">
        <f t="shared" si="324"/>
        <v>0.90807462191616484</v>
      </c>
      <c r="BB94" s="403" t="str">
        <f t="shared" si="324"/>
        <v/>
      </c>
      <c r="BC94" s="399">
        <f t="shared" si="324"/>
        <v>0.87263297612860868</v>
      </c>
      <c r="BD94" s="404">
        <f t="shared" si="324"/>
        <v>1.5884432783617812</v>
      </c>
      <c r="BE94" s="403">
        <f t="shared" si="324"/>
        <v>1.42170877397337</v>
      </c>
      <c r="BF94" s="403">
        <f t="shared" si="324"/>
        <v>1.5893181123799478</v>
      </c>
      <c r="BG94" s="403" t="str">
        <f t="shared" si="324"/>
        <v/>
      </c>
      <c r="BH94" s="401">
        <f t="shared" si="324"/>
        <v>1.5328556229487531</v>
      </c>
      <c r="BI94" s="405">
        <f t="shared" si="324"/>
        <v>1.0796087733013418</v>
      </c>
      <c r="BJ94" s="225">
        <v>61</v>
      </c>
      <c r="BK94" s="403" t="str">
        <f>IF((BK31-BK27-BK24)=0,"",(BK72+BK65-BK63)/(BK31-BK27-BK24))</f>
        <v/>
      </c>
      <c r="BL94" s="403" t="str">
        <f t="shared" ref="BL94:BU94" si="325">IF((BL31-BL27-BL24)=0,"",(BL72+BL65-BL63)/(BL31-BL27-BL24))</f>
        <v/>
      </c>
      <c r="BM94" s="403" t="str">
        <f t="shared" si="325"/>
        <v/>
      </c>
      <c r="BN94" s="403" t="str">
        <f t="shared" si="325"/>
        <v/>
      </c>
      <c r="BO94" s="399" t="str">
        <f t="shared" si="325"/>
        <v/>
      </c>
      <c r="BP94" s="404" t="str">
        <f t="shared" si="325"/>
        <v/>
      </c>
      <c r="BQ94" s="403" t="str">
        <f t="shared" si="325"/>
        <v/>
      </c>
      <c r="BR94" s="403" t="str">
        <f t="shared" si="325"/>
        <v/>
      </c>
      <c r="BS94" s="403" t="str">
        <f t="shared" si="325"/>
        <v/>
      </c>
      <c r="BT94" s="401" t="str">
        <f t="shared" si="325"/>
        <v/>
      </c>
      <c r="BU94" s="405" t="str">
        <f t="shared" si="325"/>
        <v/>
      </c>
      <c r="BV94" s="225">
        <v>61</v>
      </c>
      <c r="BW94" s="403">
        <f>IF((BW31-BW27-BW24)=0,"",(BW72+BW65-BW63)/(BW31-BW27-BW24))</f>
        <v>0.53474772188433506</v>
      </c>
      <c r="BX94" s="403">
        <f t="shared" ref="BX94:CW94" si="326">IF((BX31-BX27-BX24)=0,"",(BX72+BX65-BX63)/(BX31-BX27-BX24))</f>
        <v>0.58262494088822714</v>
      </c>
      <c r="BY94" s="403">
        <f t="shared" si="326"/>
        <v>0.45598194544070303</v>
      </c>
      <c r="BZ94" s="403" t="str">
        <f t="shared" si="326"/>
        <v/>
      </c>
      <c r="CA94" s="399">
        <f t="shared" si="326"/>
        <v>0.52530741671679948</v>
      </c>
      <c r="CB94" s="404">
        <f t="shared" si="326"/>
        <v>1.1375082103500074</v>
      </c>
      <c r="CC94" s="403">
        <f t="shared" si="326"/>
        <v>1.486927804278309</v>
      </c>
      <c r="CD94" s="403">
        <f t="shared" si="326"/>
        <v>1.6496934454757983</v>
      </c>
      <c r="CE94" s="403" t="str">
        <f t="shared" si="326"/>
        <v/>
      </c>
      <c r="CF94" s="401">
        <f t="shared" si="326"/>
        <v>1.4211369966291678</v>
      </c>
      <c r="CG94" s="405">
        <f t="shared" si="326"/>
        <v>0.77395127502261962</v>
      </c>
      <c r="CH94" s="225">
        <v>61</v>
      </c>
      <c r="CI94" s="401">
        <f t="shared" ref="CI94:CM94" si="327">IF((CI31-CI27-CI24)=0,"",(CI72+CI65-CI63)/(CI31-CI27-CI24))</f>
        <v>0.65362903649414272</v>
      </c>
      <c r="CJ94" s="401">
        <f t="shared" si="327"/>
        <v>0.64427050874937708</v>
      </c>
      <c r="CK94" s="401">
        <f t="shared" si="327"/>
        <v>0.62418640600918496</v>
      </c>
      <c r="CL94" s="401" t="str">
        <f t="shared" si="327"/>
        <v/>
      </c>
      <c r="CM94" s="402">
        <f t="shared" si="327"/>
        <v>0.64065609171401894</v>
      </c>
      <c r="CN94" s="401">
        <f t="shared" ref="CN94:CR94" si="328">IF((CN31-CN27-CN24)=0,"",(CN72+CN65-CN63)/(CN31-CN27-CN24))</f>
        <v>1.2426425795529572</v>
      </c>
      <c r="CO94" s="401">
        <f t="shared" si="328"/>
        <v>1.3219361658119886</v>
      </c>
      <c r="CP94" s="401">
        <f t="shared" si="328"/>
        <v>1.3480902984078391</v>
      </c>
      <c r="CQ94" s="401" t="str">
        <f t="shared" si="328"/>
        <v/>
      </c>
      <c r="CR94" s="402">
        <f t="shared" si="328"/>
        <v>1.3029917002136224</v>
      </c>
      <c r="CS94" s="401">
        <f t="shared" si="326"/>
        <v>0.96565190515322885</v>
      </c>
      <c r="CT94" s="401">
        <f t="shared" si="326"/>
        <v>0.99576321124782941</v>
      </c>
      <c r="CU94" s="401">
        <f t="shared" si="326"/>
        <v>0.99514965274292988</v>
      </c>
      <c r="CV94" s="401" t="str">
        <f t="shared" si="326"/>
        <v/>
      </c>
      <c r="CW94" s="402">
        <f t="shared" si="326"/>
        <v>0.985325052691991</v>
      </c>
    </row>
    <row r="95" spans="1:135" s="325" customFormat="1" ht="15.75" customHeight="1" x14ac:dyDescent="0.2">
      <c r="A95" s="130" t="s">
        <v>1603</v>
      </c>
      <c r="B95" s="225">
        <v>62</v>
      </c>
      <c r="C95" s="403">
        <f>IF((C31-C27)=0,"",(C72)/(C31-C27))</f>
        <v>0.24801181935115285</v>
      </c>
      <c r="D95" s="403">
        <f t="shared" ref="D95:M95" si="329">IF((D31-D27)=0,"",(D72)/(D31-D27))</f>
        <v>0.29234991578853819</v>
      </c>
      <c r="E95" s="403">
        <f t="shared" si="329"/>
        <v>0.23430427186383398</v>
      </c>
      <c r="F95" s="403" t="str">
        <f t="shared" si="329"/>
        <v/>
      </c>
      <c r="G95" s="399">
        <f t="shared" si="329"/>
        <v>0.25801957245277202</v>
      </c>
      <c r="H95" s="404">
        <f t="shared" si="329"/>
        <v>4.0794415809297276E-2</v>
      </c>
      <c r="I95" s="403">
        <f t="shared" si="329"/>
        <v>5.1384439691299619E-2</v>
      </c>
      <c r="J95" s="403">
        <f t="shared" si="329"/>
        <v>4.2130587897424542E-2</v>
      </c>
      <c r="K95" s="403" t="str">
        <f t="shared" si="329"/>
        <v/>
      </c>
      <c r="L95" s="401">
        <f t="shared" si="329"/>
        <v>4.4464428044433138E-2</v>
      </c>
      <c r="M95" s="405">
        <f t="shared" si="329"/>
        <v>7.5924567559101971E-2</v>
      </c>
      <c r="N95" s="225">
        <v>62</v>
      </c>
      <c r="O95" s="403">
        <f t="shared" ref="O95:Y95" si="330">IF((O31-O27)=0,"",(O72)/(O31-O27))</f>
        <v>0.10404194835210978</v>
      </c>
      <c r="P95" s="403">
        <f t="shared" si="330"/>
        <v>0.12662131488523076</v>
      </c>
      <c r="Q95" s="403">
        <f t="shared" si="330"/>
        <v>0.10468438707349521</v>
      </c>
      <c r="R95" s="403" t="str">
        <f t="shared" si="330"/>
        <v/>
      </c>
      <c r="S95" s="399">
        <f t="shared" si="330"/>
        <v>0.11168997595528313</v>
      </c>
      <c r="T95" s="404">
        <f t="shared" si="330"/>
        <v>4.2715224588770494E-2</v>
      </c>
      <c r="U95" s="403">
        <f t="shared" si="330"/>
        <v>5.2281798634356592E-2</v>
      </c>
      <c r="V95" s="403">
        <f t="shared" si="330"/>
        <v>4.3789786213141363E-2</v>
      </c>
      <c r="W95" s="403" t="str">
        <f t="shared" si="330"/>
        <v/>
      </c>
      <c r="X95" s="401">
        <f t="shared" si="330"/>
        <v>4.6209516484951738E-2</v>
      </c>
      <c r="Y95" s="405">
        <f t="shared" si="330"/>
        <v>6.5406773657839104E-2</v>
      </c>
      <c r="Z95" s="225">
        <v>62</v>
      </c>
      <c r="AA95" s="403">
        <f t="shared" ref="AA95:AK95" si="331">IF((AA31-AA27)=0,"",(AA72)/(AA31-AA27))</f>
        <v>6.1536212878073565E-2</v>
      </c>
      <c r="AB95" s="403">
        <f t="shared" si="331"/>
        <v>7.4839470539669231E-2</v>
      </c>
      <c r="AC95" s="403">
        <f t="shared" si="331"/>
        <v>6.1984097276263514E-2</v>
      </c>
      <c r="AD95" s="403" t="str">
        <f t="shared" si="331"/>
        <v/>
      </c>
      <c r="AE95" s="399">
        <f t="shared" si="331"/>
        <v>6.5974307888567993E-2</v>
      </c>
      <c r="AF95" s="404">
        <f t="shared" si="331"/>
        <v>3.5005550919877733E-2</v>
      </c>
      <c r="AG95" s="403">
        <f t="shared" si="331"/>
        <v>4.3099309318458456E-2</v>
      </c>
      <c r="AH95" s="403">
        <f t="shared" si="331"/>
        <v>3.5566590440245169E-2</v>
      </c>
      <c r="AI95" s="403" t="str">
        <f t="shared" si="331"/>
        <v/>
      </c>
      <c r="AJ95" s="401">
        <f t="shared" si="331"/>
        <v>3.778417237245308E-2</v>
      </c>
      <c r="AK95" s="405">
        <f t="shared" si="331"/>
        <v>4.806624854866428E-2</v>
      </c>
      <c r="AL95" s="225">
        <v>62</v>
      </c>
      <c r="AM95" s="403">
        <f t="shared" ref="AM95:AW95" si="332">IF((AM31-AM27)=0,"",(AM72)/(AM31-AM27))</f>
        <v>2.8604970988036355E-2</v>
      </c>
      <c r="AN95" s="403">
        <f t="shared" si="332"/>
        <v>3.4852608634415111E-2</v>
      </c>
      <c r="AO95" s="403">
        <f t="shared" si="332"/>
        <v>2.8810637947648186E-2</v>
      </c>
      <c r="AP95" s="403" t="str">
        <f t="shared" si="332"/>
        <v/>
      </c>
      <c r="AQ95" s="399">
        <f t="shared" si="332"/>
        <v>3.0748426812828199E-2</v>
      </c>
      <c r="AR95" s="404">
        <f t="shared" si="332"/>
        <v>3.0235160708854465E-2</v>
      </c>
      <c r="AS95" s="403">
        <f t="shared" si="332"/>
        <v>3.7331276331723541E-2</v>
      </c>
      <c r="AT95" s="403">
        <f t="shared" si="332"/>
        <v>3.1383520040324964E-2</v>
      </c>
      <c r="AU95" s="403" t="str">
        <f t="shared" si="332"/>
        <v/>
      </c>
      <c r="AV95" s="401">
        <f t="shared" si="332"/>
        <v>3.2976711768668704E-2</v>
      </c>
      <c r="AW95" s="405">
        <f t="shared" si="332"/>
        <v>3.1822208113190531E-2</v>
      </c>
      <c r="AX95" s="225">
        <v>62</v>
      </c>
      <c r="AY95" s="403">
        <f t="shared" ref="AY95:BI95" si="333">IF((AY31-AY27)=0,"",(AY72)/(AY31-AY27))</f>
        <v>9.6392804030558093E-3</v>
      </c>
      <c r="AZ95" s="403">
        <f t="shared" si="333"/>
        <v>1.1684108942082433E-2</v>
      </c>
      <c r="BA95" s="403">
        <f t="shared" si="333"/>
        <v>9.6865370616475328E-3</v>
      </c>
      <c r="BB95" s="403" t="str">
        <f t="shared" si="333"/>
        <v/>
      </c>
      <c r="BC95" s="399">
        <f t="shared" si="333"/>
        <v>1.0343573085292298E-2</v>
      </c>
      <c r="BD95" s="404">
        <f t="shared" si="333"/>
        <v>2.1102621324099752E-2</v>
      </c>
      <c r="BE95" s="403">
        <f t="shared" si="333"/>
        <v>2.5623808577751057E-2</v>
      </c>
      <c r="BF95" s="403">
        <f t="shared" si="333"/>
        <v>2.1032100466954747E-2</v>
      </c>
      <c r="BG95" s="403" t="str">
        <f t="shared" si="333"/>
        <v/>
      </c>
      <c r="BH95" s="401">
        <f t="shared" si="333"/>
        <v>2.2593893857138579E-2</v>
      </c>
      <c r="BI95" s="405">
        <f t="shared" si="333"/>
        <v>1.4183974379592786E-2</v>
      </c>
      <c r="BJ95" s="225">
        <v>62</v>
      </c>
      <c r="BK95" s="403" t="str">
        <f t="shared" ref="BK95:BU95" si="334">IF((BK31-BK27)=0,"",(BK72)/(BK31-BK27))</f>
        <v/>
      </c>
      <c r="BL95" s="403" t="str">
        <f t="shared" si="334"/>
        <v/>
      </c>
      <c r="BM95" s="403" t="str">
        <f t="shared" si="334"/>
        <v/>
      </c>
      <c r="BN95" s="403" t="str">
        <f t="shared" si="334"/>
        <v/>
      </c>
      <c r="BO95" s="399" t="str">
        <f t="shared" si="334"/>
        <v/>
      </c>
      <c r="BP95" s="404" t="str">
        <f t="shared" si="334"/>
        <v/>
      </c>
      <c r="BQ95" s="403" t="str">
        <f t="shared" si="334"/>
        <v/>
      </c>
      <c r="BR95" s="403" t="str">
        <f t="shared" si="334"/>
        <v/>
      </c>
      <c r="BS95" s="403" t="str">
        <f t="shared" si="334"/>
        <v/>
      </c>
      <c r="BT95" s="401" t="str">
        <f t="shared" si="334"/>
        <v/>
      </c>
      <c r="BU95" s="405" t="str">
        <f t="shared" si="334"/>
        <v/>
      </c>
      <c r="BV95" s="225">
        <v>62</v>
      </c>
      <c r="BW95" s="403">
        <f t="shared" ref="BW95:CG95" si="335">IF((BW31-BW27)=0,"",(BW72)/(BW31-BW27))</f>
        <v>6.652670295746824E-3</v>
      </c>
      <c r="BX95" s="403">
        <f t="shared" si="335"/>
        <v>8.161436496733664E-3</v>
      </c>
      <c r="BY95" s="403">
        <f t="shared" si="335"/>
        <v>6.8004066247923127E-3</v>
      </c>
      <c r="BZ95" s="403" t="str">
        <f t="shared" si="335"/>
        <v/>
      </c>
      <c r="CA95" s="399">
        <f t="shared" si="335"/>
        <v>7.1974456170396123E-3</v>
      </c>
      <c r="CB95" s="404">
        <f t="shared" si="335"/>
        <v>1.753701699893526E-2</v>
      </c>
      <c r="CC95" s="403">
        <f t="shared" si="335"/>
        <v>2.1863180040702795E-2</v>
      </c>
      <c r="CD95" s="403">
        <f t="shared" si="335"/>
        <v>1.6844068956256491E-2</v>
      </c>
      <c r="CE95" s="403" t="str">
        <f t="shared" si="335"/>
        <v/>
      </c>
      <c r="CF95" s="401">
        <f t="shared" si="335"/>
        <v>1.868668741052203E-2</v>
      </c>
      <c r="CG95" s="405">
        <f t="shared" si="335"/>
        <v>1.0386366224929562E-2</v>
      </c>
      <c r="CH95" s="225">
        <v>62</v>
      </c>
      <c r="CI95" s="401">
        <f t="shared" ref="CI95:CW95" si="336">IF((CI31-CI27)=0,"",(CI72)/(CI31-CI27))</f>
        <v>3.7438189294765771E-2</v>
      </c>
      <c r="CJ95" s="401">
        <f t="shared" si="336"/>
        <v>4.3791922841672902E-2</v>
      </c>
      <c r="CK95" s="401">
        <f t="shared" si="336"/>
        <v>3.5487113534537221E-2</v>
      </c>
      <c r="CL95" s="401" t="str">
        <f t="shared" si="336"/>
        <v/>
      </c>
      <c r="CM95" s="402">
        <f t="shared" si="336"/>
        <v>3.8889838217000296E-2</v>
      </c>
      <c r="CN95" s="401">
        <f t="shared" si="336"/>
        <v>3.3147016433795411E-2</v>
      </c>
      <c r="CO95" s="401">
        <f t="shared" si="336"/>
        <v>4.0531997308930548E-2</v>
      </c>
      <c r="CP95" s="401">
        <f t="shared" si="336"/>
        <v>3.3685047807565684E-2</v>
      </c>
      <c r="CQ95" s="401" t="str">
        <f t="shared" si="336"/>
        <v/>
      </c>
      <c r="CR95" s="402">
        <f t="shared" si="336"/>
        <v>3.5752695325358096E-2</v>
      </c>
      <c r="CS95" s="401">
        <f t="shared" si="336"/>
        <v>3.5164991875503218E-2</v>
      </c>
      <c r="CT95" s="401">
        <f t="shared" si="336"/>
        <v>4.2101059473424261E-2</v>
      </c>
      <c r="CU95" s="401">
        <f t="shared" si="336"/>
        <v>3.4563648196217385E-2</v>
      </c>
      <c r="CV95" s="401" t="str">
        <f t="shared" si="336"/>
        <v/>
      </c>
      <c r="CW95" s="402">
        <f t="shared" si="336"/>
        <v>3.725731874042984E-2</v>
      </c>
    </row>
    <row r="96" spans="1:135" ht="15.75" customHeight="1" x14ac:dyDescent="0.2">
      <c r="A96" s="130" t="s">
        <v>48</v>
      </c>
      <c r="B96" s="225">
        <v>63</v>
      </c>
      <c r="C96" s="403">
        <f t="shared" ref="C96:M96" si="337">IF((C31-C27)=0,"",C87/(C31-C27))</f>
        <v>0.71050204058721977</v>
      </c>
      <c r="D96" s="403">
        <f t="shared" si="337"/>
        <v>0.62984994988676979</v>
      </c>
      <c r="E96" s="403">
        <f t="shared" si="337"/>
        <v>0.52545115409570275</v>
      </c>
      <c r="F96" s="403" t="str">
        <f t="shared" si="337"/>
        <v/>
      </c>
      <c r="G96" s="406">
        <f t="shared" si="337"/>
        <v>0.63026973120715812</v>
      </c>
      <c r="H96" s="404">
        <f t="shared" si="337"/>
        <v>0.11717711043175912</v>
      </c>
      <c r="I96" s="403">
        <f t="shared" si="337"/>
        <v>0.11099243922216483</v>
      </c>
      <c r="J96" s="403">
        <f t="shared" si="337"/>
        <v>9.4700868665302973E-2</v>
      </c>
      <c r="K96" s="403" t="str">
        <f t="shared" si="337"/>
        <v/>
      </c>
      <c r="L96" s="407">
        <f t="shared" si="337"/>
        <v>0.1088902668539882</v>
      </c>
      <c r="M96" s="404">
        <f t="shared" si="337"/>
        <v>0.18569792575669522</v>
      </c>
      <c r="N96" s="225">
        <v>63</v>
      </c>
      <c r="O96" s="403">
        <f t="shared" ref="O96:Y96" si="338">IF((O31-O27)=0,"",O87/(O31-O27))</f>
        <v>0.2980584425542237</v>
      </c>
      <c r="P96" s="403">
        <f t="shared" si="338"/>
        <v>0.27279785123230826</v>
      </c>
      <c r="Q96" s="403">
        <f t="shared" si="338"/>
        <v>0.23476538249177289</v>
      </c>
      <c r="R96" s="403" t="str">
        <f t="shared" si="338"/>
        <v/>
      </c>
      <c r="S96" s="406">
        <f t="shared" si="338"/>
        <v>0.26989686713614935</v>
      </c>
      <c r="T96" s="404">
        <f t="shared" si="338"/>
        <v>0.12269440533611044</v>
      </c>
      <c r="U96" s="403">
        <f t="shared" si="338"/>
        <v>0.11293077033068875</v>
      </c>
      <c r="V96" s="403">
        <f t="shared" si="338"/>
        <v>9.8430404131766194E-2</v>
      </c>
      <c r="W96" s="403" t="str">
        <f t="shared" si="338"/>
        <v/>
      </c>
      <c r="X96" s="407">
        <f t="shared" si="338"/>
        <v>0.11194730077817902</v>
      </c>
      <c r="Y96" s="404">
        <f t="shared" si="338"/>
        <v>0.15825422150303828</v>
      </c>
      <c r="Z96" s="225">
        <v>63</v>
      </c>
      <c r="AA96" s="403">
        <f t="shared" ref="AA96:AK96" si="339">IF((AA31-AA27)=0,"",AA87/(AA31-AA27))</f>
        <v>0.17628839195754875</v>
      </c>
      <c r="AB96" s="403">
        <f t="shared" si="339"/>
        <v>0.16123704582510817</v>
      </c>
      <c r="AC96" s="403">
        <f t="shared" si="339"/>
        <v>0.13900564078627131</v>
      </c>
      <c r="AD96" s="403" t="str">
        <f t="shared" si="339"/>
        <v/>
      </c>
      <c r="AE96" s="406">
        <f t="shared" si="339"/>
        <v>0.1593660589271495</v>
      </c>
      <c r="AF96" s="404">
        <f t="shared" si="339"/>
        <v>0.10054928412354526</v>
      </c>
      <c r="AG96" s="403">
        <f t="shared" si="339"/>
        <v>9.3096227161084594E-2</v>
      </c>
      <c r="AH96" s="403">
        <f t="shared" si="339"/>
        <v>7.9946356750463854E-2</v>
      </c>
      <c r="AI96" s="403" t="str">
        <f t="shared" si="339"/>
        <v/>
      </c>
      <c r="AJ96" s="407">
        <f t="shared" si="339"/>
        <v>9.1501481354836933E-2</v>
      </c>
      <c r="AK96" s="404">
        <f t="shared" si="339"/>
        <v>0.11625442217933279</v>
      </c>
      <c r="AL96" s="225">
        <v>63</v>
      </c>
      <c r="AM96" s="403">
        <f t="shared" ref="AM96:AW96" si="340">IF((AM31-AM27)=0,"",AM87/(AM31-AM27))</f>
        <v>8.1947264896928287E-2</v>
      </c>
      <c r="AN96" s="403">
        <f t="shared" si="340"/>
        <v>7.5087806140117952E-2</v>
      </c>
      <c r="AO96" s="403">
        <f t="shared" si="340"/>
        <v>6.4610785110324323E-2</v>
      </c>
      <c r="AP96" s="403" t="str">
        <f t="shared" si="340"/>
        <v/>
      </c>
      <c r="AQ96" s="406">
        <f t="shared" si="340"/>
        <v>7.3792647810972625E-2</v>
      </c>
      <c r="AR96" s="404">
        <f t="shared" si="340"/>
        <v>8.6846905269225186E-2</v>
      </c>
      <c r="AS96" s="403">
        <f t="shared" si="340"/>
        <v>8.0637045849431321E-2</v>
      </c>
      <c r="AT96" s="403">
        <f t="shared" si="340"/>
        <v>7.0543677596661317E-2</v>
      </c>
      <c r="AU96" s="403" t="str">
        <f t="shared" si="340"/>
        <v/>
      </c>
      <c r="AV96" s="407">
        <f t="shared" si="340"/>
        <v>7.9340068239625278E-2</v>
      </c>
      <c r="AW96" s="404">
        <f t="shared" si="340"/>
        <v>7.6465876971328534E-2</v>
      </c>
      <c r="AX96" s="225">
        <v>63</v>
      </c>
      <c r="AY96" s="403">
        <f t="shared" ref="AY96:BI96" si="341">IF((AY31-AY27)=0,"",AY87/(AY31-AY27))</f>
        <v>2.7614524235502796E-2</v>
      </c>
      <c r="AZ96" s="403">
        <f t="shared" si="341"/>
        <v>2.5172695575411911E-2</v>
      </c>
      <c r="BA96" s="403">
        <f t="shared" si="341"/>
        <v>2.1723044303654154E-2</v>
      </c>
      <c r="BB96" s="403" t="str">
        <f t="shared" si="341"/>
        <v/>
      </c>
      <c r="BC96" s="406">
        <f t="shared" si="341"/>
        <v>2.4785061986725618E-2</v>
      </c>
      <c r="BD96" s="404">
        <f t="shared" si="341"/>
        <v>6.0614771415113122E-2</v>
      </c>
      <c r="BE96" s="403">
        <f t="shared" si="341"/>
        <v>5.5348448543810283E-2</v>
      </c>
      <c r="BF96" s="403">
        <f t="shared" si="341"/>
        <v>4.7275822234569283E-2</v>
      </c>
      <c r="BG96" s="403" t="str">
        <f t="shared" si="341"/>
        <v/>
      </c>
      <c r="BH96" s="407">
        <f t="shared" si="341"/>
        <v>5.4275675790362951E-2</v>
      </c>
      <c r="BI96" s="404">
        <f t="shared" si="341"/>
        <v>3.4030190627070238E-2</v>
      </c>
      <c r="BJ96" s="225">
        <v>63</v>
      </c>
      <c r="BK96" s="403" t="str">
        <f t="shared" ref="BK96:BU96" si="342">IF((BK31-BK27)=0,"",BK87/(BK31-BK27))</f>
        <v/>
      </c>
      <c r="BL96" s="403" t="str">
        <f t="shared" si="342"/>
        <v/>
      </c>
      <c r="BM96" s="403" t="str">
        <f t="shared" si="342"/>
        <v/>
      </c>
      <c r="BN96" s="403" t="str">
        <f t="shared" si="342"/>
        <v/>
      </c>
      <c r="BO96" s="406" t="str">
        <f t="shared" si="342"/>
        <v/>
      </c>
      <c r="BP96" s="404" t="str">
        <f t="shared" si="342"/>
        <v/>
      </c>
      <c r="BQ96" s="403" t="str">
        <f t="shared" si="342"/>
        <v/>
      </c>
      <c r="BR96" s="403" t="str">
        <f t="shared" si="342"/>
        <v/>
      </c>
      <c r="BS96" s="403" t="str">
        <f t="shared" si="342"/>
        <v/>
      </c>
      <c r="BT96" s="407" t="str">
        <f t="shared" si="342"/>
        <v/>
      </c>
      <c r="BU96" s="404" t="str">
        <f t="shared" si="342"/>
        <v/>
      </c>
      <c r="BV96" s="225">
        <v>63</v>
      </c>
      <c r="BW96" s="403">
        <f t="shared" ref="BW96:CG96" si="343">IF((BW31-BW27)=0,"",BW87/(BW31-BW27))</f>
        <v>1.9058510327645516E-2</v>
      </c>
      <c r="BX96" s="403">
        <f t="shared" si="343"/>
        <v>1.7583314004406801E-2</v>
      </c>
      <c r="BY96" s="403">
        <f t="shared" si="343"/>
        <v>1.5250603332549557E-2</v>
      </c>
      <c r="BZ96" s="403" t="str">
        <f t="shared" si="343"/>
        <v/>
      </c>
      <c r="CA96" s="406">
        <f t="shared" si="343"/>
        <v>1.7352572392665151E-2</v>
      </c>
      <c r="CB96" s="404">
        <f t="shared" si="343"/>
        <v>5.0372996812459353E-2</v>
      </c>
      <c r="CC96" s="403">
        <f t="shared" si="343"/>
        <v>4.7225340909610627E-2</v>
      </c>
      <c r="CD96" s="403">
        <f t="shared" si="343"/>
        <v>3.7861991527378257E-2</v>
      </c>
      <c r="CE96" s="403" t="str">
        <f t="shared" si="343"/>
        <v/>
      </c>
      <c r="CF96" s="407">
        <f t="shared" si="343"/>
        <v>4.5166356258291671E-2</v>
      </c>
      <c r="CG96" s="404">
        <f t="shared" si="343"/>
        <v>2.5072485520684494E-2</v>
      </c>
      <c r="CH96" s="225">
        <v>63</v>
      </c>
      <c r="CI96" s="407">
        <f t="shared" ref="CI96:CW96" si="344">IF((CI31-CI27)=0,"",CI87/(CI31-CI27))</f>
        <v>0.10725258965242952</v>
      </c>
      <c r="CJ96" s="407">
        <f t="shared" si="344"/>
        <v>9.4347009927732484E-2</v>
      </c>
      <c r="CK96" s="407">
        <f t="shared" si="344"/>
        <v>7.9583460488865429E-2</v>
      </c>
      <c r="CL96" s="407" t="str">
        <f t="shared" si="344"/>
        <v/>
      </c>
      <c r="CM96" s="431">
        <f t="shared" si="344"/>
        <v>9.3698666341590089E-2</v>
      </c>
      <c r="CN96" s="407">
        <f t="shared" si="344"/>
        <v>9.5210864724798339E-2</v>
      </c>
      <c r="CO96" s="407">
        <f t="shared" si="344"/>
        <v>8.7550730822236592E-2</v>
      </c>
      <c r="CP96" s="407">
        <f t="shared" si="344"/>
        <v>7.57170371364254E-2</v>
      </c>
      <c r="CQ96" s="407" t="str">
        <f t="shared" si="344"/>
        <v/>
      </c>
      <c r="CR96" s="431">
        <f t="shared" si="344"/>
        <v>8.6358055362818431E-2</v>
      </c>
      <c r="CS96" s="407">
        <f t="shared" si="344"/>
        <v>0.10087363011949407</v>
      </c>
      <c r="CT96" s="407">
        <f t="shared" si="344"/>
        <v>9.0821905055103819E-2</v>
      </c>
      <c r="CU96" s="407">
        <f t="shared" si="344"/>
        <v>7.7602118800929792E-2</v>
      </c>
      <c r="CV96" s="407" t="str">
        <f t="shared" si="344"/>
        <v/>
      </c>
      <c r="CW96" s="431">
        <f t="shared" si="344"/>
        <v>8.9878728644554387E-2</v>
      </c>
    </row>
    <row r="97" spans="1:106" s="325" customFormat="1" ht="15.75" customHeight="1" x14ac:dyDescent="0.2">
      <c r="A97" s="324"/>
      <c r="N97" s="225"/>
      <c r="Z97" s="225"/>
      <c r="AL97" s="225"/>
      <c r="AX97" s="225"/>
      <c r="BJ97" s="432"/>
    </row>
    <row r="98" spans="1:106" s="325" customFormat="1" ht="15.75" customHeight="1" x14ac:dyDescent="0.2">
      <c r="A98" s="324"/>
    </row>
    <row r="99" spans="1:106" s="325" customFormat="1" ht="15.75" customHeight="1" x14ac:dyDescent="0.2">
      <c r="C99" s="327"/>
      <c r="D99" s="327"/>
      <c r="E99" s="327"/>
      <c r="F99" s="327"/>
      <c r="H99" s="327"/>
      <c r="I99" s="327"/>
      <c r="J99" s="327"/>
      <c r="K99" s="327"/>
      <c r="O99" s="327"/>
      <c r="P99" s="327"/>
      <c r="Q99" s="327"/>
      <c r="R99" s="327"/>
      <c r="T99" s="327"/>
      <c r="U99" s="327"/>
      <c r="V99" s="327"/>
      <c r="W99" s="327"/>
      <c r="AA99" s="327"/>
      <c r="AB99" s="327"/>
      <c r="AC99" s="327"/>
      <c r="AD99" s="327"/>
      <c r="AF99" s="327"/>
      <c r="AG99" s="327"/>
      <c r="AH99" s="327"/>
      <c r="AI99" s="327"/>
      <c r="AM99" s="327"/>
      <c r="AN99" s="327"/>
      <c r="AO99" s="327"/>
      <c r="AP99" s="327"/>
      <c r="AR99" s="327"/>
      <c r="AS99" s="327"/>
      <c r="AT99" s="327"/>
      <c r="AU99" s="327"/>
      <c r="AY99" s="327"/>
      <c r="AZ99" s="327"/>
      <c r="BA99" s="327"/>
      <c r="BB99" s="327"/>
      <c r="BD99" s="327"/>
      <c r="BE99" s="327"/>
      <c r="BF99" s="327"/>
      <c r="BG99" s="327"/>
      <c r="BK99" s="327"/>
      <c r="BL99" s="327"/>
      <c r="BM99" s="327"/>
      <c r="BN99" s="327"/>
      <c r="BP99" s="327"/>
      <c r="BQ99" s="327"/>
      <c r="BR99" s="327"/>
      <c r="BS99" s="327"/>
      <c r="BW99" s="327"/>
      <c r="BX99" s="327"/>
      <c r="BY99" s="327"/>
      <c r="BZ99" s="327"/>
      <c r="CB99" s="327"/>
      <c r="CC99" s="327"/>
      <c r="CD99" s="327"/>
      <c r="CE99" s="327"/>
      <c r="CX99" s="327"/>
      <c r="CY99" s="327"/>
      <c r="CZ99" s="327"/>
      <c r="DA99" s="327"/>
      <c r="DB99" s="327"/>
    </row>
    <row r="100" spans="1:106" s="325" customFormat="1" ht="15.75" customHeight="1" x14ac:dyDescent="0.2">
      <c r="C100" s="327"/>
      <c r="H100" s="327"/>
      <c r="O100" s="327"/>
      <c r="T100" s="327"/>
      <c r="AA100" s="327"/>
      <c r="AF100" s="327"/>
      <c r="AM100" s="327"/>
      <c r="AR100" s="327"/>
      <c r="AY100" s="327"/>
      <c r="BD100" s="327"/>
      <c r="BK100" s="327"/>
      <c r="BP100" s="327"/>
      <c r="BW100" s="327"/>
      <c r="CB100" s="327"/>
      <c r="CX100" s="327"/>
      <c r="CZ100" s="327"/>
      <c r="DB100" s="327"/>
    </row>
    <row r="101" spans="1:106" s="325" customFormat="1" ht="15.75" customHeight="1" x14ac:dyDescent="0.2"/>
    <row r="102" spans="1:106" s="325" customFormat="1" x14ac:dyDescent="0.2">
      <c r="C102" s="327"/>
      <c r="D102" s="327"/>
      <c r="E102" s="327"/>
      <c r="F102" s="327"/>
      <c r="H102" s="327"/>
      <c r="I102" s="327"/>
      <c r="J102" s="327"/>
      <c r="K102" s="327"/>
      <c r="O102" s="327"/>
      <c r="P102" s="327"/>
      <c r="Q102" s="327"/>
      <c r="R102" s="327"/>
      <c r="T102" s="327"/>
      <c r="U102" s="327"/>
      <c r="V102" s="327"/>
      <c r="W102" s="327"/>
      <c r="AA102" s="327"/>
      <c r="AB102" s="327"/>
      <c r="AC102" s="327"/>
      <c r="AD102" s="327"/>
      <c r="AF102" s="327"/>
      <c r="AG102" s="327"/>
      <c r="AH102" s="327"/>
      <c r="AI102" s="327"/>
      <c r="AM102" s="327"/>
      <c r="AN102" s="327"/>
      <c r="AO102" s="327"/>
      <c r="AP102" s="327"/>
      <c r="AR102" s="327"/>
      <c r="AS102" s="327"/>
      <c r="AT102" s="327"/>
      <c r="AU102" s="327"/>
      <c r="AY102" s="327"/>
      <c r="AZ102" s="327"/>
      <c r="BA102" s="327"/>
      <c r="BB102" s="327"/>
      <c r="BD102" s="327"/>
      <c r="BE102" s="327"/>
      <c r="BF102" s="327"/>
      <c r="BG102" s="327"/>
      <c r="BK102" s="327"/>
      <c r="BL102" s="327"/>
      <c r="BM102" s="327"/>
      <c r="BN102" s="327"/>
      <c r="BP102" s="327"/>
      <c r="BQ102" s="327"/>
      <c r="BR102" s="327"/>
      <c r="BS102" s="327"/>
      <c r="BW102" s="327"/>
      <c r="BX102" s="327"/>
      <c r="BY102" s="327"/>
      <c r="BZ102" s="327"/>
      <c r="CB102" s="327"/>
      <c r="CC102" s="327"/>
      <c r="CD102" s="327"/>
      <c r="CE102" s="327"/>
      <c r="CX102" s="327"/>
      <c r="CY102" s="327"/>
      <c r="CZ102" s="327"/>
      <c r="DA102" s="327"/>
      <c r="DB102" s="327"/>
    </row>
    <row r="103" spans="1:106" s="325" customFormat="1" x14ac:dyDescent="0.2">
      <c r="C103" s="327"/>
      <c r="H103" s="327"/>
      <c r="O103" s="327"/>
      <c r="T103" s="327"/>
      <c r="AA103" s="327"/>
      <c r="AF103" s="327"/>
      <c r="AM103" s="327"/>
      <c r="AR103" s="327"/>
      <c r="AY103" s="327"/>
      <c r="BD103" s="327"/>
      <c r="BK103" s="327"/>
      <c r="BP103" s="327"/>
      <c r="BW103" s="327"/>
      <c r="CB103" s="327"/>
      <c r="CX103" s="327"/>
      <c r="CZ103" s="327"/>
      <c r="DB103" s="327"/>
    </row>
    <row r="104" spans="1:106" s="325" customFormat="1" x14ac:dyDescent="0.2"/>
    <row r="105" spans="1:106" s="325" customFormat="1" x14ac:dyDescent="0.2">
      <c r="CX105" s="327"/>
      <c r="CZ105" s="327"/>
      <c r="DB105" s="327"/>
    </row>
    <row r="106" spans="1:106" s="325" customFormat="1" x14ac:dyDescent="0.2">
      <c r="CX106" s="327"/>
      <c r="CZ106" s="327"/>
      <c r="DB106" s="327"/>
    </row>
    <row r="107" spans="1:106" s="325" customFormat="1" x14ac:dyDescent="0.2">
      <c r="CX107" s="327"/>
      <c r="CZ107" s="327"/>
      <c r="DB107" s="327"/>
    </row>
    <row r="108" spans="1:106" s="325" customFormat="1" x14ac:dyDescent="0.2"/>
    <row r="109" spans="1:106" s="325" customFormat="1" x14ac:dyDescent="0.2">
      <c r="CX109" s="327"/>
      <c r="CZ109" s="327"/>
      <c r="DB109" s="327"/>
    </row>
    <row r="110" spans="1:106" s="325" customFormat="1" x14ac:dyDescent="0.2"/>
    <row r="111" spans="1:106" s="325" customFormat="1" x14ac:dyDescent="0.2"/>
    <row r="112" spans="1:106" s="325" customFormat="1" x14ac:dyDescent="0.2"/>
    <row r="113" s="325" customFormat="1" x14ac:dyDescent="0.2"/>
    <row r="114" s="325" customFormat="1" x14ac:dyDescent="0.2"/>
    <row r="115" s="325" customFormat="1" x14ac:dyDescent="0.2"/>
    <row r="116" s="325" customFormat="1" x14ac:dyDescent="0.2"/>
    <row r="117" s="325" customFormat="1" x14ac:dyDescent="0.2"/>
    <row r="118" s="325" customFormat="1" x14ac:dyDescent="0.2"/>
    <row r="119" s="325" customFormat="1" x14ac:dyDescent="0.2"/>
    <row r="120" s="325" customFormat="1" x14ac:dyDescent="0.2"/>
    <row r="121" s="325" customFormat="1" x14ac:dyDescent="0.2"/>
    <row r="122" s="325" customFormat="1" x14ac:dyDescent="0.2"/>
    <row r="123" s="325" customFormat="1" x14ac:dyDescent="0.2"/>
    <row r="124" s="325" customFormat="1" x14ac:dyDescent="0.2"/>
    <row r="125" s="325" customFormat="1" x14ac:dyDescent="0.2"/>
    <row r="126" s="325" customFormat="1" x14ac:dyDescent="0.2"/>
    <row r="127" s="325" customFormat="1" x14ac:dyDescent="0.2"/>
    <row r="128" s="325" customFormat="1" x14ac:dyDescent="0.2"/>
    <row r="129" s="325" customFormat="1" x14ac:dyDescent="0.2"/>
    <row r="130" s="325" customFormat="1" x14ac:dyDescent="0.2"/>
    <row r="131" s="325" customFormat="1" x14ac:dyDescent="0.2"/>
    <row r="132" s="325" customFormat="1" x14ac:dyDescent="0.2"/>
    <row r="133" s="325" customFormat="1" x14ac:dyDescent="0.2"/>
    <row r="134" s="325" customFormat="1" x14ac:dyDescent="0.2"/>
    <row r="135" s="325" customFormat="1" x14ac:dyDescent="0.2"/>
    <row r="136" s="325" customFormat="1" x14ac:dyDescent="0.2"/>
    <row r="137" s="325" customFormat="1" x14ac:dyDescent="0.2"/>
    <row r="138" s="325" customFormat="1" x14ac:dyDescent="0.2"/>
    <row r="139" s="325" customFormat="1" x14ac:dyDescent="0.2"/>
    <row r="140" s="325" customFormat="1" x14ac:dyDescent="0.2"/>
    <row r="141" s="325" customFormat="1" x14ac:dyDescent="0.2"/>
    <row r="142" s="325" customFormat="1" x14ac:dyDescent="0.2"/>
    <row r="143" s="325" customFormat="1" x14ac:dyDescent="0.2"/>
    <row r="144" s="325" customFormat="1" x14ac:dyDescent="0.2"/>
    <row r="145" s="325" customFormat="1" x14ac:dyDescent="0.2"/>
    <row r="146" s="325" customFormat="1" x14ac:dyDescent="0.2"/>
    <row r="147" s="325" customFormat="1" x14ac:dyDescent="0.2"/>
    <row r="148" s="325" customFormat="1" x14ac:dyDescent="0.2"/>
    <row r="149" s="325" customFormat="1" x14ac:dyDescent="0.2"/>
    <row r="150" s="325" customFormat="1" x14ac:dyDescent="0.2"/>
    <row r="151" s="325" customFormat="1" x14ac:dyDescent="0.2"/>
    <row r="152" s="325" customFormat="1" x14ac:dyDescent="0.2"/>
    <row r="153" s="325" customFormat="1" x14ac:dyDescent="0.2"/>
    <row r="154" s="325" customFormat="1" x14ac:dyDescent="0.2"/>
    <row r="155" s="325" customFormat="1" x14ac:dyDescent="0.2"/>
    <row r="156" s="325" customFormat="1" x14ac:dyDescent="0.2"/>
    <row r="157" s="325" customFormat="1" x14ac:dyDescent="0.2"/>
    <row r="158" s="325" customFormat="1" x14ac:dyDescent="0.2"/>
    <row r="159" s="325" customFormat="1" x14ac:dyDescent="0.2"/>
    <row r="160" s="325" customFormat="1" x14ac:dyDescent="0.2"/>
    <row r="161" s="325" customFormat="1" x14ac:dyDescent="0.2"/>
    <row r="162" s="325" customFormat="1" x14ac:dyDescent="0.2"/>
    <row r="163" s="325" customFormat="1" x14ac:dyDescent="0.2"/>
    <row r="164" s="325" customFormat="1" x14ac:dyDescent="0.2"/>
    <row r="165" s="325" customFormat="1" x14ac:dyDescent="0.2"/>
    <row r="166" s="325" customFormat="1" x14ac:dyDescent="0.2"/>
    <row r="167" s="325" customFormat="1" x14ac:dyDescent="0.2"/>
    <row r="168" s="325" customFormat="1" x14ac:dyDescent="0.2"/>
    <row r="169" s="325" customFormat="1" x14ac:dyDescent="0.2"/>
    <row r="170" s="325" customFormat="1" x14ac:dyDescent="0.2"/>
    <row r="171" s="325" customFormat="1" x14ac:dyDescent="0.2"/>
    <row r="172" s="325" customFormat="1" x14ac:dyDescent="0.2"/>
    <row r="173" s="325" customFormat="1" x14ac:dyDescent="0.2"/>
    <row r="174" s="325" customFormat="1" x14ac:dyDescent="0.2"/>
    <row r="175" s="325" customFormat="1" x14ac:dyDescent="0.2"/>
    <row r="176" s="325" customFormat="1" x14ac:dyDescent="0.2"/>
    <row r="177" s="325" customFormat="1" x14ac:dyDescent="0.2"/>
    <row r="178" s="325" customFormat="1" x14ac:dyDescent="0.2"/>
    <row r="179" s="325" customFormat="1" x14ac:dyDescent="0.2"/>
    <row r="180" s="325" customFormat="1" x14ac:dyDescent="0.2"/>
    <row r="181" s="325" customFormat="1" x14ac:dyDescent="0.2"/>
    <row r="182" s="325" customFormat="1" x14ac:dyDescent="0.2"/>
    <row r="183" s="325" customFormat="1" x14ac:dyDescent="0.2"/>
    <row r="184" s="325" customFormat="1" x14ac:dyDescent="0.2"/>
    <row r="185" s="325" customFormat="1" x14ac:dyDescent="0.2"/>
    <row r="186" s="325" customFormat="1" x14ac:dyDescent="0.2"/>
    <row r="187" s="325" customFormat="1" x14ac:dyDescent="0.2"/>
    <row r="188" s="325" customFormat="1" x14ac:dyDescent="0.2"/>
    <row r="189" s="325" customFormat="1" x14ac:dyDescent="0.2"/>
    <row r="190" s="325" customFormat="1" x14ac:dyDescent="0.2"/>
    <row r="191" s="325" customFormat="1" x14ac:dyDescent="0.2"/>
    <row r="192" s="325" customFormat="1" x14ac:dyDescent="0.2"/>
    <row r="193" s="325" customFormat="1" x14ac:dyDescent="0.2"/>
    <row r="194" s="325" customFormat="1" x14ac:dyDescent="0.2"/>
    <row r="195" s="325" customFormat="1" x14ac:dyDescent="0.2"/>
    <row r="196" s="325" customFormat="1" x14ac:dyDescent="0.2"/>
    <row r="197" s="325" customFormat="1" x14ac:dyDescent="0.2"/>
    <row r="198" s="325" customFormat="1" x14ac:dyDescent="0.2"/>
    <row r="199" s="325" customFormat="1" x14ac:dyDescent="0.2"/>
    <row r="200" s="325" customFormat="1" x14ac:dyDescent="0.2"/>
    <row r="201" s="325" customFormat="1" x14ac:dyDescent="0.2"/>
    <row r="202" s="325" customFormat="1" x14ac:dyDescent="0.2"/>
    <row r="203" s="325" customFormat="1" x14ac:dyDescent="0.2"/>
    <row r="204" s="325" customFormat="1" x14ac:dyDescent="0.2"/>
    <row r="205" s="325" customFormat="1" x14ac:dyDescent="0.2"/>
    <row r="206" s="325" customFormat="1" x14ac:dyDescent="0.2"/>
    <row r="207" s="325" customFormat="1" x14ac:dyDescent="0.2"/>
    <row r="208" s="325" customFormat="1" x14ac:dyDescent="0.2"/>
    <row r="209" s="325" customFormat="1" x14ac:dyDescent="0.2"/>
    <row r="210" s="325" customFormat="1" x14ac:dyDescent="0.2"/>
    <row r="211" s="325" customFormat="1" x14ac:dyDescent="0.2"/>
    <row r="212" s="325" customFormat="1" x14ac:dyDescent="0.2"/>
    <row r="213" s="325" customFormat="1" x14ac:dyDescent="0.2"/>
    <row r="214" s="325" customFormat="1" x14ac:dyDescent="0.2"/>
    <row r="215" s="325" customFormat="1" x14ac:dyDescent="0.2"/>
    <row r="216" s="325" customFormat="1" x14ac:dyDescent="0.2"/>
    <row r="217" s="325" customFormat="1" x14ac:dyDescent="0.2"/>
    <row r="218" s="325" customFormat="1" x14ac:dyDescent="0.2"/>
    <row r="219" s="325" customFormat="1" x14ac:dyDescent="0.2"/>
    <row r="220" s="325" customFormat="1" x14ac:dyDescent="0.2"/>
    <row r="221" s="325" customFormat="1" x14ac:dyDescent="0.2"/>
    <row r="222" s="325" customFormat="1" x14ac:dyDescent="0.2"/>
    <row r="223" s="325" customFormat="1" x14ac:dyDescent="0.2"/>
    <row r="224" s="325" customFormat="1" x14ac:dyDescent="0.2"/>
    <row r="225" s="325" customFormat="1" x14ac:dyDescent="0.2"/>
    <row r="226" s="325" customFormat="1" x14ac:dyDescent="0.2"/>
    <row r="227" s="325" customFormat="1" x14ac:dyDescent="0.2"/>
    <row r="228" s="325" customFormat="1" x14ac:dyDescent="0.2"/>
    <row r="229" s="325" customFormat="1" x14ac:dyDescent="0.2"/>
    <row r="230" s="325" customFormat="1" x14ac:dyDescent="0.2"/>
    <row r="231" s="325" customFormat="1" x14ac:dyDescent="0.2"/>
    <row r="232" s="325" customFormat="1" x14ac:dyDescent="0.2"/>
    <row r="233" s="325" customFormat="1" x14ac:dyDescent="0.2"/>
    <row r="234" s="325" customFormat="1" x14ac:dyDescent="0.2"/>
    <row r="235" s="325" customFormat="1" x14ac:dyDescent="0.2"/>
    <row r="236" s="325" customFormat="1" x14ac:dyDescent="0.2"/>
    <row r="237" s="325" customFormat="1" x14ac:dyDescent="0.2"/>
    <row r="238" s="325" customFormat="1" x14ac:dyDescent="0.2"/>
    <row r="239" s="325" customFormat="1" x14ac:dyDescent="0.2"/>
    <row r="240" s="325" customFormat="1" x14ac:dyDescent="0.2"/>
    <row r="241" s="325" customFormat="1" x14ac:dyDescent="0.2"/>
    <row r="242" s="325" customFormat="1" x14ac:dyDescent="0.2"/>
    <row r="243" s="325" customFormat="1" x14ac:dyDescent="0.2"/>
    <row r="244" s="325" customFormat="1" x14ac:dyDescent="0.2"/>
    <row r="245" s="325" customFormat="1" x14ac:dyDescent="0.2"/>
    <row r="246" s="325" customFormat="1" x14ac:dyDescent="0.2"/>
    <row r="247" s="325" customFormat="1" x14ac:dyDescent="0.2"/>
    <row r="248" s="325" customFormat="1" x14ac:dyDescent="0.2"/>
    <row r="249" s="325" customFormat="1" x14ac:dyDescent="0.2"/>
    <row r="250" s="325" customFormat="1" x14ac:dyDescent="0.2"/>
    <row r="251" s="325" customFormat="1" x14ac:dyDescent="0.2"/>
    <row r="252" s="325" customFormat="1" x14ac:dyDescent="0.2"/>
    <row r="253" s="325" customFormat="1" x14ac:dyDescent="0.2"/>
    <row r="254" s="325" customFormat="1" x14ac:dyDescent="0.2"/>
    <row r="255" s="325" customFormat="1" x14ac:dyDescent="0.2"/>
    <row r="256" s="325" customFormat="1" x14ac:dyDescent="0.2"/>
    <row r="257" s="325" customFormat="1" x14ac:dyDescent="0.2"/>
    <row r="258" s="325" customFormat="1" x14ac:dyDescent="0.2"/>
    <row r="259" s="325" customFormat="1" x14ac:dyDescent="0.2"/>
    <row r="260" s="325" customFormat="1" x14ac:dyDescent="0.2"/>
    <row r="261" s="325" customFormat="1" x14ac:dyDescent="0.2"/>
    <row r="262" s="325" customFormat="1" x14ac:dyDescent="0.2"/>
    <row r="263" s="325" customFormat="1" x14ac:dyDescent="0.2"/>
    <row r="264" s="325" customFormat="1" x14ac:dyDescent="0.2"/>
    <row r="265" s="325" customFormat="1" x14ac:dyDescent="0.2"/>
    <row r="266" s="325" customFormat="1" x14ac:dyDescent="0.2"/>
    <row r="267" s="325" customFormat="1" x14ac:dyDescent="0.2"/>
    <row r="268" s="325" customFormat="1" x14ac:dyDescent="0.2"/>
    <row r="269" s="325" customFormat="1" x14ac:dyDescent="0.2"/>
    <row r="270" s="325" customFormat="1" x14ac:dyDescent="0.2"/>
    <row r="271" s="325" customFormat="1" x14ac:dyDescent="0.2"/>
    <row r="272" s="325" customFormat="1" x14ac:dyDescent="0.2"/>
    <row r="273" s="325" customFormat="1" x14ac:dyDescent="0.2"/>
    <row r="274" s="325" customFormat="1" x14ac:dyDescent="0.2"/>
    <row r="275" s="325" customFormat="1" x14ac:dyDescent="0.2"/>
    <row r="276" s="325" customFormat="1" x14ac:dyDescent="0.2"/>
    <row r="277" s="325" customFormat="1" x14ac:dyDescent="0.2"/>
    <row r="278" s="325" customFormat="1" x14ac:dyDescent="0.2"/>
    <row r="279" s="325" customFormat="1" x14ac:dyDescent="0.2"/>
    <row r="280" s="325" customFormat="1" x14ac:dyDescent="0.2"/>
    <row r="281" s="325" customFormat="1" x14ac:dyDescent="0.2"/>
    <row r="282" s="325" customFormat="1" x14ac:dyDescent="0.2"/>
    <row r="283" s="325" customFormat="1" x14ac:dyDescent="0.2"/>
    <row r="284" s="325" customFormat="1" x14ac:dyDescent="0.2"/>
    <row r="285" s="325" customFormat="1" x14ac:dyDescent="0.2"/>
    <row r="286" s="325" customFormat="1" x14ac:dyDescent="0.2"/>
    <row r="287" s="325" customFormat="1" x14ac:dyDescent="0.2"/>
    <row r="288" s="325" customFormat="1" x14ac:dyDescent="0.2"/>
    <row r="289" s="325" customFormat="1" x14ac:dyDescent="0.2"/>
    <row r="290" s="325" customFormat="1" x14ac:dyDescent="0.2"/>
    <row r="291" s="325" customFormat="1" x14ac:dyDescent="0.2"/>
    <row r="292" s="325" customFormat="1" x14ac:dyDescent="0.2"/>
    <row r="293" s="325" customFormat="1" x14ac:dyDescent="0.2"/>
    <row r="294" s="325" customFormat="1" x14ac:dyDescent="0.2"/>
    <row r="295" s="325" customFormat="1" x14ac:dyDescent="0.2"/>
    <row r="296" s="325" customFormat="1" x14ac:dyDescent="0.2"/>
    <row r="297" s="325" customFormat="1" x14ac:dyDescent="0.2"/>
    <row r="298" s="325" customFormat="1" x14ac:dyDescent="0.2"/>
    <row r="299" s="325" customFormat="1" x14ac:dyDescent="0.2"/>
    <row r="300" s="325" customFormat="1" x14ac:dyDescent="0.2"/>
    <row r="301" s="325" customFormat="1" x14ac:dyDescent="0.2"/>
    <row r="302" s="325" customFormat="1" x14ac:dyDescent="0.2"/>
    <row r="303" s="325" customFormat="1" x14ac:dyDescent="0.2"/>
    <row r="304" s="325" customFormat="1" x14ac:dyDescent="0.2"/>
    <row r="305" s="325" customFormat="1" x14ac:dyDescent="0.2"/>
    <row r="306" s="325" customFormat="1" x14ac:dyDescent="0.2"/>
    <row r="307" s="325" customFormat="1" x14ac:dyDescent="0.2"/>
    <row r="308" s="325" customFormat="1" x14ac:dyDescent="0.2"/>
    <row r="309" s="325" customFormat="1" x14ac:dyDescent="0.2"/>
    <row r="310" s="325" customFormat="1" x14ac:dyDescent="0.2"/>
    <row r="311" s="325" customFormat="1" x14ac:dyDescent="0.2"/>
    <row r="312" s="325" customFormat="1" x14ac:dyDescent="0.2"/>
    <row r="313" s="325" customFormat="1" x14ac:dyDescent="0.2"/>
    <row r="314" s="325" customFormat="1" x14ac:dyDescent="0.2"/>
    <row r="315" s="325" customFormat="1" x14ac:dyDescent="0.2"/>
    <row r="316" s="325" customFormat="1" x14ac:dyDescent="0.2"/>
    <row r="317" s="325" customFormat="1" x14ac:dyDescent="0.2"/>
    <row r="318" s="325" customFormat="1" x14ac:dyDescent="0.2"/>
    <row r="319" s="325" customFormat="1" x14ac:dyDescent="0.2"/>
    <row r="320" s="325" customFormat="1" x14ac:dyDescent="0.2"/>
    <row r="321" s="325" customFormat="1" x14ac:dyDescent="0.2"/>
    <row r="322" s="325" customFormat="1" x14ac:dyDescent="0.2"/>
    <row r="323" s="325" customFormat="1" x14ac:dyDescent="0.2"/>
    <row r="324" s="325" customFormat="1" x14ac:dyDescent="0.2"/>
    <row r="325" s="325" customFormat="1" x14ac:dyDescent="0.2"/>
    <row r="326" s="325" customFormat="1" x14ac:dyDescent="0.2"/>
    <row r="327" s="325" customFormat="1" x14ac:dyDescent="0.2"/>
    <row r="328" s="325" customFormat="1" x14ac:dyDescent="0.2"/>
    <row r="329" s="325" customFormat="1" x14ac:dyDescent="0.2"/>
    <row r="330" s="325" customFormat="1" x14ac:dyDescent="0.2"/>
    <row r="331" s="325" customFormat="1" x14ac:dyDescent="0.2"/>
    <row r="332" s="325" customFormat="1" x14ac:dyDescent="0.2"/>
    <row r="333" s="325" customFormat="1" x14ac:dyDescent="0.2"/>
    <row r="334" s="325" customFormat="1" x14ac:dyDescent="0.2"/>
    <row r="335" s="325" customFormat="1" x14ac:dyDescent="0.2"/>
    <row r="336" s="325" customFormat="1" x14ac:dyDescent="0.2"/>
    <row r="337" s="325" customFormat="1" x14ac:dyDescent="0.2"/>
    <row r="338" s="325" customFormat="1" x14ac:dyDescent="0.2"/>
    <row r="339" s="325" customFormat="1" x14ac:dyDescent="0.2"/>
    <row r="340" s="325" customFormat="1" x14ac:dyDescent="0.2"/>
    <row r="341" s="325" customFormat="1" x14ac:dyDescent="0.2"/>
  </sheetData>
  <sheetProtection formatColumns="0"/>
  <mergeCells count="18">
    <mergeCell ref="CW10:CW12"/>
    <mergeCell ref="AX10:AX12"/>
    <mergeCell ref="BI11:BI12"/>
    <mergeCell ref="AL10:AL12"/>
    <mergeCell ref="AW11:AW12"/>
    <mergeCell ref="CG11:CG12"/>
    <mergeCell ref="CH10:CH12"/>
    <mergeCell ref="CM10:CM12"/>
    <mergeCell ref="CR10:CR12"/>
    <mergeCell ref="BJ10:BJ12"/>
    <mergeCell ref="BU11:BU12"/>
    <mergeCell ref="BV10:BV12"/>
    <mergeCell ref="B10:B12"/>
    <mergeCell ref="M11:M12"/>
    <mergeCell ref="Z10:Z12"/>
    <mergeCell ref="AK11:AK12"/>
    <mergeCell ref="N10:N12"/>
    <mergeCell ref="Y11:Y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topLeftCell="A30" zoomScale="60" zoomScaleNormal="60" workbookViewId="0">
      <selection activeCell="C70" activeCellId="1" sqref="C68:CE68 C70:CE70"/>
    </sheetView>
  </sheetViews>
  <sheetFormatPr defaultColWidth="9.42578125" defaultRowHeight="12.75" x14ac:dyDescent="0.2"/>
  <cols>
    <col min="1" max="1" width="49.42578125" style="131" bestFit="1" customWidth="1"/>
    <col min="2" max="2" width="8.5703125" style="131" bestFit="1" customWidth="1"/>
    <col min="3" max="13" width="15.5703125" style="131" customWidth="1"/>
    <col min="14" max="14" width="7.42578125" style="131" bestFit="1" customWidth="1"/>
    <col min="15" max="25" width="15.5703125" style="131" customWidth="1"/>
    <col min="26" max="26" width="7.42578125" style="131" bestFit="1" customWidth="1"/>
    <col min="27" max="37" width="15.5703125" style="131" customWidth="1"/>
    <col min="38" max="38" width="7.42578125" style="131" bestFit="1" customWidth="1"/>
    <col min="39" max="49" width="15.5703125" style="131" customWidth="1"/>
    <col min="50" max="50" width="7.42578125" style="131" bestFit="1" customWidth="1"/>
    <col min="51" max="61" width="15.5703125" style="131" customWidth="1"/>
    <col min="62" max="62" width="7.42578125" style="131" bestFit="1" customWidth="1"/>
    <col min="63" max="73" width="15.5703125" style="131" customWidth="1"/>
    <col min="74" max="74" width="7.42578125" style="131" bestFit="1" customWidth="1"/>
    <col min="75" max="85" width="15.5703125" style="131" customWidth="1"/>
    <col min="86" max="86" width="7.42578125" style="131" bestFit="1" customWidth="1"/>
    <col min="87" max="101" width="15.5703125" style="131" customWidth="1"/>
    <col min="102" max="102" width="13.42578125" style="325" bestFit="1" customWidth="1"/>
    <col min="103" max="103" width="11.42578125" style="325" bestFit="1" customWidth="1"/>
    <col min="104" max="104" width="13.42578125" style="325" bestFit="1" customWidth="1"/>
    <col min="105" max="105" width="11.42578125" style="325" bestFit="1" customWidth="1"/>
    <col min="106" max="106" width="13.42578125" style="325" bestFit="1" customWidth="1"/>
    <col min="107" max="135" width="9.42578125" style="325"/>
    <col min="136" max="16384" width="9.42578125" style="131"/>
  </cols>
  <sheetData>
    <row r="1" spans="1:137" s="178" customFormat="1" ht="27" customHeight="1" x14ac:dyDescent="0.2">
      <c r="A1" s="18" t="s">
        <v>1202</v>
      </c>
      <c r="E1" s="179"/>
      <c r="F1" s="179"/>
      <c r="G1" s="329"/>
      <c r="H1" s="179"/>
      <c r="I1" s="179"/>
      <c r="J1" s="179"/>
      <c r="K1" s="179"/>
      <c r="L1" s="329"/>
      <c r="M1" s="179"/>
      <c r="N1" s="179"/>
      <c r="O1" s="179"/>
      <c r="P1" s="179"/>
      <c r="Q1" s="179"/>
      <c r="R1" s="179"/>
      <c r="S1" s="329"/>
      <c r="T1" s="179"/>
      <c r="U1" s="179"/>
      <c r="V1" s="179"/>
      <c r="W1" s="179"/>
      <c r="X1" s="329"/>
      <c r="Y1" s="179"/>
      <c r="Z1" s="179"/>
      <c r="AA1" s="179"/>
      <c r="AB1" s="179"/>
      <c r="AC1" s="179"/>
      <c r="AD1" s="179"/>
      <c r="AE1" s="329"/>
      <c r="AF1" s="179"/>
      <c r="AG1" s="179"/>
      <c r="AH1" s="179"/>
      <c r="AI1" s="179"/>
      <c r="AJ1" s="329"/>
      <c r="AK1" s="179"/>
      <c r="AL1" s="179"/>
      <c r="AM1" s="179"/>
      <c r="AN1" s="179"/>
      <c r="AO1" s="179"/>
      <c r="AP1" s="179"/>
      <c r="AQ1" s="329"/>
      <c r="AR1" s="179"/>
      <c r="AS1" s="179"/>
      <c r="AT1" s="179"/>
      <c r="AU1" s="179"/>
      <c r="AV1" s="329"/>
      <c r="AW1" s="179"/>
      <c r="AX1" s="179"/>
      <c r="AY1" s="179"/>
      <c r="AZ1" s="179"/>
      <c r="BA1" s="179"/>
      <c r="BB1" s="179"/>
      <c r="BC1" s="329"/>
      <c r="BD1" s="179"/>
      <c r="BE1" s="179"/>
      <c r="BF1" s="179"/>
      <c r="BG1" s="179"/>
      <c r="BH1" s="329"/>
      <c r="BI1" s="179"/>
      <c r="BJ1" s="179"/>
      <c r="BK1" s="179"/>
      <c r="BL1" s="179"/>
      <c r="BM1" s="179"/>
      <c r="BN1" s="179"/>
      <c r="BO1" s="329"/>
      <c r="BP1" s="179"/>
      <c r="BQ1" s="179"/>
      <c r="BR1" s="179"/>
      <c r="BS1" s="179"/>
      <c r="BT1" s="329"/>
      <c r="BU1" s="179"/>
      <c r="BV1" s="179"/>
      <c r="BW1" s="179"/>
      <c r="BX1" s="179"/>
      <c r="BY1" s="179"/>
      <c r="BZ1" s="179"/>
      <c r="CA1" s="329"/>
      <c r="CB1" s="179"/>
      <c r="CC1" s="179"/>
      <c r="CD1" s="179"/>
      <c r="CE1" s="179"/>
      <c r="CF1" s="329"/>
      <c r="CG1" s="179"/>
      <c r="CH1" s="179"/>
      <c r="CI1" s="179"/>
      <c r="CJ1" s="179"/>
      <c r="CK1" s="179"/>
      <c r="CL1" s="179"/>
      <c r="CM1" s="179"/>
      <c r="CN1" s="179"/>
      <c r="CO1" s="179"/>
      <c r="CP1" s="179"/>
      <c r="CQ1" s="179"/>
      <c r="CR1" s="179"/>
      <c r="CS1" s="179"/>
      <c r="CT1" s="179"/>
      <c r="CU1" s="179"/>
      <c r="CV1" s="179"/>
      <c r="CW1" s="179"/>
      <c r="CX1" s="179"/>
      <c r="CY1" s="179"/>
      <c r="CZ1" s="179"/>
      <c r="DA1" s="179"/>
      <c r="DB1" s="179"/>
      <c r="DC1" s="179"/>
      <c r="DD1" s="179"/>
      <c r="DE1" s="179"/>
      <c r="DF1" s="179"/>
      <c r="DG1" s="179"/>
      <c r="DH1" s="179"/>
      <c r="DI1" s="179"/>
      <c r="DJ1" s="179"/>
      <c r="DK1" s="179"/>
      <c r="DL1" s="179"/>
      <c r="DM1" s="179"/>
      <c r="DN1" s="179"/>
      <c r="DO1" s="179"/>
      <c r="DP1" s="179"/>
      <c r="DQ1" s="179"/>
      <c r="DR1" s="179"/>
      <c r="DS1" s="179"/>
      <c r="DT1" s="179"/>
      <c r="DU1" s="179"/>
      <c r="DV1" s="179"/>
      <c r="DW1" s="179"/>
      <c r="DX1" s="179"/>
      <c r="DY1" s="179"/>
      <c r="DZ1" s="179"/>
      <c r="EA1" s="179"/>
      <c r="EB1" s="179"/>
      <c r="EC1" s="179"/>
      <c r="ED1" s="179"/>
      <c r="EE1" s="179"/>
    </row>
    <row r="2" spans="1:137" s="178" customFormat="1" ht="15.75" x14ac:dyDescent="0.2">
      <c r="A2" s="134" t="s">
        <v>26</v>
      </c>
      <c r="B2" s="408" t="str">
        <f>'Schedule 3A_Income Statement'!B2</f>
        <v>CCA One Care-Commonwealth Care Alliance</v>
      </c>
      <c r="C2" s="409"/>
      <c r="D2" s="409"/>
      <c r="E2" s="409"/>
      <c r="F2" s="409"/>
      <c r="G2" s="433"/>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c r="DP2" s="179"/>
      <c r="DQ2" s="179"/>
      <c r="DR2" s="179"/>
      <c r="DS2" s="179"/>
      <c r="DT2" s="179"/>
      <c r="DU2" s="179"/>
      <c r="DV2" s="179"/>
      <c r="DW2" s="179"/>
      <c r="DX2" s="179"/>
      <c r="DY2" s="179"/>
      <c r="DZ2" s="179"/>
      <c r="EA2" s="179"/>
      <c r="EB2" s="179"/>
      <c r="EC2" s="179"/>
      <c r="ED2" s="179"/>
      <c r="EE2" s="179"/>
      <c r="EF2" s="179"/>
      <c r="EG2" s="179"/>
    </row>
    <row r="3" spans="1:137" s="178" customFormat="1" ht="15.75" x14ac:dyDescent="0.2">
      <c r="A3" s="134" t="s">
        <v>0</v>
      </c>
      <c r="B3" s="539" t="str">
        <f>'Schedule 3A_Income Statement'!B3</f>
        <v>January 2024-September 2024</v>
      </c>
      <c r="C3" s="540"/>
      <c r="D3" s="540"/>
      <c r="E3" s="540"/>
      <c r="F3" s="540"/>
      <c r="G3" s="433"/>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c r="CV3" s="179"/>
      <c r="CW3" s="179"/>
      <c r="CX3" s="179"/>
      <c r="CY3" s="179"/>
      <c r="CZ3" s="179"/>
      <c r="DA3" s="179"/>
      <c r="DB3" s="179"/>
      <c r="DC3" s="179"/>
      <c r="DD3" s="179"/>
      <c r="DE3" s="179"/>
      <c r="DF3" s="179"/>
      <c r="DG3" s="179"/>
      <c r="DH3" s="179"/>
      <c r="DI3" s="179"/>
      <c r="DJ3" s="179"/>
      <c r="DK3" s="179"/>
      <c r="DL3" s="179"/>
      <c r="DM3" s="179"/>
      <c r="DN3" s="179"/>
      <c r="DO3" s="179"/>
      <c r="DP3" s="179"/>
      <c r="DQ3" s="179"/>
      <c r="DR3" s="179"/>
      <c r="DS3" s="179"/>
      <c r="DT3" s="179"/>
      <c r="DU3" s="179"/>
      <c r="DV3" s="179"/>
      <c r="DW3" s="179"/>
      <c r="DX3" s="179"/>
      <c r="DY3" s="179"/>
      <c r="DZ3" s="179"/>
      <c r="EA3" s="179"/>
      <c r="EB3" s="179"/>
      <c r="EC3" s="179"/>
      <c r="ED3" s="179"/>
      <c r="EE3" s="179"/>
      <c r="EF3" s="179"/>
      <c r="EG3" s="179"/>
    </row>
    <row r="4" spans="1:137" s="178" customFormat="1" ht="15.75" x14ac:dyDescent="0.2">
      <c r="A4" s="134" t="s">
        <v>27</v>
      </c>
      <c r="B4" s="411">
        <f>'Schedule 3A_Income Statement'!B4</f>
        <v>45565</v>
      </c>
      <c r="C4" s="409"/>
      <c r="D4" s="409"/>
      <c r="E4" s="409"/>
      <c r="F4" s="409"/>
      <c r="G4" s="433"/>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c r="CT4" s="179"/>
      <c r="CU4" s="179"/>
      <c r="CV4" s="179"/>
      <c r="CW4" s="179"/>
      <c r="CX4" s="179"/>
      <c r="CY4" s="179"/>
      <c r="CZ4" s="179"/>
      <c r="DA4" s="179"/>
      <c r="DB4" s="179"/>
      <c r="DC4" s="179"/>
      <c r="DD4" s="179"/>
      <c r="DE4" s="179"/>
      <c r="DF4" s="179"/>
      <c r="DG4" s="179"/>
      <c r="DH4" s="179"/>
      <c r="DI4" s="179"/>
      <c r="DJ4" s="179"/>
      <c r="DK4" s="179"/>
      <c r="DL4" s="179"/>
      <c r="DM4" s="179"/>
      <c r="DN4" s="179"/>
      <c r="DO4" s="179"/>
      <c r="DP4" s="179"/>
      <c r="DQ4" s="179"/>
      <c r="DR4" s="179"/>
      <c r="DS4" s="179"/>
      <c r="DT4" s="179"/>
      <c r="DU4" s="179"/>
      <c r="DV4" s="179"/>
      <c r="DW4" s="179"/>
      <c r="DX4" s="179"/>
      <c r="DY4" s="179"/>
      <c r="DZ4" s="179"/>
      <c r="EA4" s="179"/>
      <c r="EB4" s="179"/>
      <c r="EC4" s="179"/>
      <c r="ED4" s="179"/>
      <c r="EE4" s="179"/>
      <c r="EF4" s="179"/>
      <c r="EG4" s="179"/>
    </row>
    <row r="5" spans="1:137" s="178" customFormat="1" ht="15.75" x14ac:dyDescent="0.2">
      <c r="A5" s="134" t="s">
        <v>28</v>
      </c>
      <c r="B5" s="408" t="str">
        <f>'Schedule 3A_Income Statement'!B5</f>
        <v>CCA</v>
      </c>
      <c r="C5" s="409"/>
      <c r="D5" s="409"/>
      <c r="E5" s="409"/>
      <c r="F5" s="409"/>
      <c r="G5" s="433"/>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T5" s="179"/>
      <c r="CU5" s="179"/>
      <c r="CV5" s="179"/>
      <c r="CW5" s="179"/>
      <c r="CX5" s="179"/>
      <c r="CY5" s="179"/>
      <c r="CZ5" s="179"/>
      <c r="DA5" s="179"/>
      <c r="DB5" s="179"/>
      <c r="DC5" s="179"/>
      <c r="DD5" s="179"/>
      <c r="DE5" s="179"/>
      <c r="DF5" s="179"/>
      <c r="DG5" s="179"/>
      <c r="DH5" s="179"/>
      <c r="DI5" s="179"/>
      <c r="DJ5" s="179"/>
      <c r="DK5" s="179"/>
      <c r="DL5" s="179"/>
      <c r="DM5" s="179"/>
      <c r="DN5" s="179"/>
      <c r="DO5" s="179"/>
      <c r="DP5" s="179"/>
      <c r="DQ5" s="179"/>
      <c r="DR5" s="179"/>
      <c r="DS5" s="179"/>
      <c r="DT5" s="179"/>
      <c r="DU5" s="179"/>
      <c r="DV5" s="179"/>
      <c r="DW5" s="179"/>
      <c r="DX5" s="179"/>
      <c r="DY5" s="179"/>
      <c r="DZ5" s="179"/>
      <c r="EA5" s="179"/>
      <c r="EB5" s="179"/>
      <c r="EC5" s="179"/>
      <c r="ED5" s="179"/>
      <c r="EE5" s="179"/>
      <c r="EF5" s="179"/>
      <c r="EG5" s="179"/>
    </row>
    <row r="6" spans="1:137" s="178" customFormat="1" ht="15.75" x14ac:dyDescent="0.2">
      <c r="A6" s="134" t="s">
        <v>29</v>
      </c>
      <c r="B6" s="411">
        <f>'Schedule 3A_Income Statement'!B6</f>
        <v>45623</v>
      </c>
      <c r="C6" s="409"/>
      <c r="D6" s="409"/>
      <c r="E6" s="409"/>
      <c r="F6" s="409"/>
      <c r="G6" s="433"/>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c r="CT6" s="179"/>
      <c r="CU6" s="179"/>
      <c r="CV6" s="179"/>
      <c r="CW6" s="179"/>
      <c r="CX6" s="179"/>
      <c r="CY6" s="179"/>
      <c r="CZ6" s="179"/>
      <c r="DA6" s="179"/>
      <c r="DB6" s="179"/>
      <c r="DC6" s="179"/>
      <c r="DD6" s="179"/>
      <c r="DE6" s="179"/>
      <c r="DF6" s="179"/>
      <c r="DG6" s="179"/>
      <c r="DH6" s="179"/>
      <c r="DI6" s="179"/>
      <c r="DJ6" s="179"/>
      <c r="DK6" s="179"/>
      <c r="DL6" s="179"/>
      <c r="DM6" s="179"/>
      <c r="DN6" s="179"/>
      <c r="DO6" s="179"/>
      <c r="DP6" s="179"/>
      <c r="DQ6" s="179"/>
      <c r="DR6" s="179"/>
      <c r="DS6" s="179"/>
      <c r="DT6" s="179"/>
      <c r="DU6" s="179"/>
      <c r="DV6" s="179"/>
      <c r="DW6" s="179"/>
      <c r="DX6" s="179"/>
      <c r="DY6" s="179"/>
      <c r="DZ6" s="179"/>
      <c r="EA6" s="179"/>
      <c r="EB6" s="179"/>
      <c r="EC6" s="179"/>
      <c r="ED6" s="179"/>
      <c r="EE6" s="179"/>
      <c r="EF6" s="179"/>
      <c r="EG6" s="179"/>
    </row>
    <row r="7" spans="1:137" s="178" customFormat="1" x14ac:dyDescent="0.2">
      <c r="A7" s="226" t="s">
        <v>463</v>
      </c>
      <c r="B7" s="180"/>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c r="CT7" s="179"/>
      <c r="CU7" s="179"/>
      <c r="CV7" s="179"/>
      <c r="CW7" s="179"/>
      <c r="CX7" s="179"/>
      <c r="CY7" s="179"/>
      <c r="CZ7" s="179"/>
      <c r="DA7" s="179"/>
      <c r="DB7" s="179"/>
      <c r="DC7" s="179"/>
      <c r="DD7" s="179"/>
      <c r="DE7" s="179"/>
      <c r="DF7" s="179"/>
      <c r="DG7" s="179"/>
      <c r="DH7" s="179"/>
      <c r="DI7" s="179"/>
      <c r="DJ7" s="179"/>
      <c r="DK7" s="179"/>
      <c r="DL7" s="179"/>
      <c r="DM7" s="179"/>
      <c r="DN7" s="179"/>
      <c r="DO7" s="179"/>
      <c r="DP7" s="179"/>
      <c r="DQ7" s="179"/>
      <c r="DR7" s="179"/>
      <c r="DS7" s="179"/>
      <c r="DT7" s="179"/>
      <c r="DU7" s="179"/>
      <c r="DV7" s="179"/>
      <c r="DW7" s="179"/>
      <c r="DX7" s="179"/>
      <c r="DY7" s="179"/>
      <c r="DZ7" s="179"/>
      <c r="EA7" s="179"/>
      <c r="EB7" s="179"/>
      <c r="EC7" s="179"/>
      <c r="ED7" s="179"/>
      <c r="EE7" s="179"/>
    </row>
    <row r="8" spans="1:137" s="178" customFormat="1" x14ac:dyDescent="0.2">
      <c r="A8" s="226" t="s">
        <v>1292</v>
      </c>
      <c r="B8" s="180"/>
      <c r="E8" s="179"/>
      <c r="F8" s="179"/>
      <c r="G8" s="179"/>
      <c r="H8" s="179"/>
      <c r="I8" s="179"/>
      <c r="J8" s="179"/>
      <c r="K8" s="179"/>
      <c r="L8" s="179"/>
      <c r="M8" s="179"/>
      <c r="N8" s="352"/>
      <c r="O8" s="179"/>
      <c r="P8" s="179"/>
      <c r="Q8" s="179"/>
      <c r="R8" s="179"/>
      <c r="S8" s="179"/>
      <c r="T8" s="179"/>
      <c r="U8" s="179"/>
      <c r="V8" s="179"/>
      <c r="W8" s="179"/>
      <c r="X8" s="179"/>
      <c r="Y8" s="179"/>
      <c r="Z8" s="352"/>
      <c r="AA8" s="179"/>
      <c r="AB8" s="179"/>
      <c r="AC8" s="179"/>
      <c r="AD8" s="179"/>
      <c r="AE8" s="179"/>
      <c r="AF8" s="179"/>
      <c r="AG8" s="179"/>
      <c r="AH8" s="179"/>
      <c r="AI8" s="179"/>
      <c r="AJ8" s="179"/>
      <c r="AK8" s="179"/>
      <c r="AL8" s="352"/>
      <c r="AM8" s="179"/>
      <c r="AN8" s="179"/>
      <c r="AO8" s="179"/>
      <c r="AP8" s="179"/>
      <c r="AQ8" s="179"/>
      <c r="AR8" s="179"/>
      <c r="AS8" s="179"/>
      <c r="AT8" s="179"/>
      <c r="AU8" s="179"/>
      <c r="AV8" s="179"/>
      <c r="AW8" s="179"/>
      <c r="AX8" s="352"/>
      <c r="AY8" s="179"/>
      <c r="AZ8" s="179"/>
      <c r="BA8" s="179"/>
      <c r="BB8" s="179"/>
      <c r="BC8" s="179"/>
      <c r="BD8" s="179"/>
      <c r="BE8" s="179"/>
      <c r="BF8" s="179"/>
      <c r="BG8" s="179"/>
      <c r="BH8" s="179"/>
      <c r="BI8" s="179"/>
      <c r="BJ8" s="352"/>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c r="DI8" s="179"/>
      <c r="DJ8" s="179"/>
      <c r="DK8" s="179"/>
      <c r="DL8" s="179"/>
      <c r="DM8" s="179"/>
      <c r="DN8" s="179"/>
      <c r="DO8" s="179"/>
      <c r="DP8" s="179"/>
      <c r="DQ8" s="179"/>
      <c r="DR8" s="179"/>
      <c r="DS8" s="179"/>
      <c r="DT8" s="179"/>
      <c r="DU8" s="179"/>
      <c r="DV8" s="179"/>
      <c r="DW8" s="179"/>
      <c r="DX8" s="179"/>
      <c r="DY8" s="179"/>
      <c r="DZ8" s="179"/>
      <c r="EA8" s="179"/>
      <c r="EB8" s="179"/>
      <c r="EC8" s="179"/>
      <c r="ED8" s="179"/>
      <c r="EE8" s="179"/>
    </row>
    <row r="9" spans="1:137" s="178" customFormat="1" x14ac:dyDescent="0.2">
      <c r="A9" s="226"/>
      <c r="B9" s="180"/>
      <c r="E9" s="179"/>
      <c r="F9" s="179"/>
      <c r="G9" s="179"/>
      <c r="H9" s="179"/>
      <c r="I9" s="179"/>
      <c r="J9" s="179"/>
      <c r="K9" s="179"/>
      <c r="L9" s="179"/>
      <c r="M9" s="179"/>
      <c r="N9" s="352"/>
      <c r="O9" s="179"/>
      <c r="P9" s="179"/>
      <c r="Q9" s="179"/>
      <c r="R9" s="179"/>
      <c r="S9" s="179"/>
      <c r="T9" s="179"/>
      <c r="U9" s="179"/>
      <c r="V9" s="179"/>
      <c r="W9" s="179"/>
      <c r="X9" s="179"/>
      <c r="Y9" s="179"/>
      <c r="Z9" s="352"/>
      <c r="AA9" s="179"/>
      <c r="AB9" s="179"/>
      <c r="AC9" s="179"/>
      <c r="AD9" s="179"/>
      <c r="AE9" s="179"/>
      <c r="AF9" s="179"/>
      <c r="AG9" s="179"/>
      <c r="AH9" s="179"/>
      <c r="AI9" s="179"/>
      <c r="AJ9" s="179"/>
      <c r="AK9" s="179"/>
      <c r="AL9" s="352"/>
      <c r="AM9" s="179"/>
      <c r="AN9" s="179"/>
      <c r="AO9" s="179"/>
      <c r="AP9" s="179"/>
      <c r="AQ9" s="179"/>
      <c r="AR9" s="179"/>
      <c r="AS9" s="179"/>
      <c r="AT9" s="179"/>
      <c r="AU9" s="179"/>
      <c r="AV9" s="179"/>
      <c r="AW9" s="179"/>
      <c r="AX9" s="352"/>
      <c r="AY9" s="179"/>
      <c r="AZ9" s="179"/>
      <c r="BA9" s="179"/>
      <c r="BB9" s="179"/>
      <c r="BC9" s="179"/>
      <c r="BD9" s="179"/>
      <c r="BE9" s="179"/>
      <c r="BF9" s="179"/>
      <c r="BG9" s="179"/>
      <c r="BH9" s="179"/>
      <c r="BI9" s="179"/>
      <c r="BJ9" s="352"/>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c r="CT9" s="179"/>
      <c r="CU9" s="179"/>
      <c r="CV9" s="179"/>
      <c r="CW9" s="179"/>
      <c r="CX9" s="179"/>
      <c r="CY9" s="179"/>
      <c r="CZ9" s="179"/>
      <c r="DA9" s="179"/>
      <c r="DB9" s="179"/>
      <c r="DC9" s="179"/>
      <c r="DD9" s="179"/>
      <c r="DE9" s="179"/>
      <c r="DF9" s="179"/>
      <c r="DG9" s="179"/>
      <c r="DH9" s="179"/>
      <c r="DI9" s="179"/>
      <c r="DJ9" s="179"/>
      <c r="DK9" s="179"/>
      <c r="DL9" s="179"/>
      <c r="DM9" s="179"/>
      <c r="DN9" s="179"/>
      <c r="DO9" s="179"/>
      <c r="DP9" s="179"/>
      <c r="DQ9" s="179"/>
      <c r="DR9" s="179"/>
      <c r="DS9" s="179"/>
      <c r="DT9" s="179"/>
      <c r="DU9" s="179"/>
      <c r="DV9" s="179"/>
      <c r="DW9" s="179"/>
      <c r="DX9" s="179"/>
      <c r="DY9" s="179"/>
      <c r="DZ9" s="179"/>
      <c r="EA9" s="179"/>
      <c r="EB9" s="179"/>
      <c r="EC9" s="179"/>
      <c r="ED9" s="179"/>
      <c r="EE9" s="179"/>
    </row>
    <row r="10" spans="1:137" s="178" customFormat="1" ht="15.75" customHeight="1" x14ac:dyDescent="0.2">
      <c r="A10" s="414"/>
      <c r="B10" s="897" t="s">
        <v>248</v>
      </c>
      <c r="C10" s="415" t="s">
        <v>1401</v>
      </c>
      <c r="D10" s="416"/>
      <c r="E10" s="416"/>
      <c r="F10" s="416"/>
      <c r="G10" s="416"/>
      <c r="H10" s="416"/>
      <c r="I10" s="416"/>
      <c r="J10" s="416"/>
      <c r="K10" s="416"/>
      <c r="L10" s="416"/>
      <c r="M10" s="417"/>
      <c r="N10" s="897" t="s">
        <v>248</v>
      </c>
      <c r="O10" s="415" t="s">
        <v>1404</v>
      </c>
      <c r="P10" s="416"/>
      <c r="Q10" s="416"/>
      <c r="R10" s="416"/>
      <c r="S10" s="416"/>
      <c r="T10" s="416"/>
      <c r="U10" s="416"/>
      <c r="V10" s="416"/>
      <c r="W10" s="416"/>
      <c r="X10" s="416"/>
      <c r="Y10" s="417"/>
      <c r="Z10" s="897" t="s">
        <v>248</v>
      </c>
      <c r="AA10" s="415" t="s">
        <v>1407</v>
      </c>
      <c r="AB10" s="416"/>
      <c r="AC10" s="416"/>
      <c r="AD10" s="416"/>
      <c r="AE10" s="416"/>
      <c r="AF10" s="416"/>
      <c r="AG10" s="416"/>
      <c r="AH10" s="416"/>
      <c r="AI10" s="416"/>
      <c r="AJ10" s="416"/>
      <c r="AK10" s="417"/>
      <c r="AL10" s="897" t="s">
        <v>248</v>
      </c>
      <c r="AM10" s="415" t="s">
        <v>1410</v>
      </c>
      <c r="AN10" s="416"/>
      <c r="AO10" s="416"/>
      <c r="AP10" s="416"/>
      <c r="AQ10" s="416"/>
      <c r="AR10" s="416"/>
      <c r="AS10" s="416"/>
      <c r="AT10" s="416"/>
      <c r="AU10" s="416"/>
      <c r="AV10" s="416"/>
      <c r="AW10" s="417"/>
      <c r="AX10" s="897" t="s">
        <v>248</v>
      </c>
      <c r="AY10" s="415" t="s">
        <v>1413</v>
      </c>
      <c r="AZ10" s="416"/>
      <c r="BA10" s="416"/>
      <c r="BB10" s="416"/>
      <c r="BC10" s="416"/>
      <c r="BD10" s="416"/>
      <c r="BE10" s="416"/>
      <c r="BF10" s="416"/>
      <c r="BG10" s="416"/>
      <c r="BH10" s="416"/>
      <c r="BI10" s="417"/>
      <c r="BJ10" s="897" t="s">
        <v>248</v>
      </c>
      <c r="BK10" s="415" t="s">
        <v>1416</v>
      </c>
      <c r="BL10" s="416"/>
      <c r="BM10" s="416"/>
      <c r="BN10" s="416"/>
      <c r="BO10" s="416"/>
      <c r="BP10" s="416"/>
      <c r="BQ10" s="416"/>
      <c r="BR10" s="416"/>
      <c r="BS10" s="416"/>
      <c r="BT10" s="416"/>
      <c r="BU10" s="417"/>
      <c r="BV10" s="897" t="s">
        <v>248</v>
      </c>
      <c r="BW10" s="415" t="s">
        <v>1419</v>
      </c>
      <c r="BX10" s="416"/>
      <c r="BY10" s="416"/>
      <c r="BZ10" s="416"/>
      <c r="CA10" s="416"/>
      <c r="CB10" s="416"/>
      <c r="CC10" s="416"/>
      <c r="CD10" s="416"/>
      <c r="CE10" s="416"/>
      <c r="CF10" s="416"/>
      <c r="CG10" s="417"/>
      <c r="CH10" s="897" t="s">
        <v>248</v>
      </c>
      <c r="CI10" s="667"/>
      <c r="CJ10" s="668"/>
      <c r="CK10" s="668"/>
      <c r="CL10" s="669"/>
      <c r="CM10" s="902" t="s">
        <v>247</v>
      </c>
      <c r="CN10" s="667"/>
      <c r="CO10" s="668"/>
      <c r="CP10" s="668"/>
      <c r="CQ10" s="669"/>
      <c r="CR10" s="902" t="s">
        <v>247</v>
      </c>
      <c r="CS10" s="667"/>
      <c r="CT10" s="668"/>
      <c r="CU10" s="668"/>
      <c r="CV10" s="669"/>
      <c r="CW10" s="902" t="s">
        <v>247</v>
      </c>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row>
    <row r="11" spans="1:137" s="178" customFormat="1" ht="32.1" customHeight="1" x14ac:dyDescent="0.2">
      <c r="A11" s="133" t="s">
        <v>246</v>
      </c>
      <c r="B11" s="898"/>
      <c r="C11" s="415" t="s">
        <v>245</v>
      </c>
      <c r="D11" s="416"/>
      <c r="E11" s="416"/>
      <c r="F11" s="416"/>
      <c r="G11" s="418"/>
      <c r="H11" s="419" t="s">
        <v>244</v>
      </c>
      <c r="I11" s="416"/>
      <c r="J11" s="416"/>
      <c r="K11" s="416"/>
      <c r="L11" s="416"/>
      <c r="M11" s="900" t="s">
        <v>243</v>
      </c>
      <c r="N11" s="898"/>
      <c r="O11" s="416" t="s">
        <v>245</v>
      </c>
      <c r="P11" s="416"/>
      <c r="Q11" s="416"/>
      <c r="R11" s="416"/>
      <c r="S11" s="418"/>
      <c r="T11" s="419" t="s">
        <v>244</v>
      </c>
      <c r="U11" s="416"/>
      <c r="V11" s="416"/>
      <c r="W11" s="416"/>
      <c r="X11" s="416"/>
      <c r="Y11" s="900" t="s">
        <v>243</v>
      </c>
      <c r="Z11" s="898"/>
      <c r="AA11" s="415" t="s">
        <v>245</v>
      </c>
      <c r="AB11" s="416"/>
      <c r="AC11" s="416"/>
      <c r="AD11" s="416"/>
      <c r="AE11" s="418"/>
      <c r="AF11" s="419" t="s">
        <v>244</v>
      </c>
      <c r="AG11" s="416"/>
      <c r="AH11" s="416"/>
      <c r="AI11" s="416"/>
      <c r="AJ11" s="416"/>
      <c r="AK11" s="900" t="s">
        <v>243</v>
      </c>
      <c r="AL11" s="898"/>
      <c r="AM11" s="415" t="s">
        <v>245</v>
      </c>
      <c r="AN11" s="416"/>
      <c r="AO11" s="416"/>
      <c r="AP11" s="416"/>
      <c r="AQ11" s="418"/>
      <c r="AR11" s="419" t="s">
        <v>244</v>
      </c>
      <c r="AS11" s="416"/>
      <c r="AT11" s="416"/>
      <c r="AU11" s="416"/>
      <c r="AV11" s="416"/>
      <c r="AW11" s="900" t="s">
        <v>243</v>
      </c>
      <c r="AX11" s="898"/>
      <c r="AY11" s="415" t="s">
        <v>245</v>
      </c>
      <c r="AZ11" s="416"/>
      <c r="BA11" s="416"/>
      <c r="BB11" s="416"/>
      <c r="BC11" s="418"/>
      <c r="BD11" s="419" t="s">
        <v>244</v>
      </c>
      <c r="BE11" s="416"/>
      <c r="BF11" s="416"/>
      <c r="BG11" s="416"/>
      <c r="BH11" s="416"/>
      <c r="BI11" s="900" t="s">
        <v>243</v>
      </c>
      <c r="BJ11" s="898"/>
      <c r="BK11" s="415" t="s">
        <v>245</v>
      </c>
      <c r="BL11" s="416"/>
      <c r="BM11" s="416"/>
      <c r="BN11" s="416"/>
      <c r="BO11" s="418"/>
      <c r="BP11" s="419" t="s">
        <v>244</v>
      </c>
      <c r="BQ11" s="416"/>
      <c r="BR11" s="416"/>
      <c r="BS11" s="416"/>
      <c r="BT11" s="416"/>
      <c r="BU11" s="900" t="s">
        <v>243</v>
      </c>
      <c r="BV11" s="898"/>
      <c r="BW11" s="415" t="s">
        <v>245</v>
      </c>
      <c r="BX11" s="416"/>
      <c r="BY11" s="416"/>
      <c r="BZ11" s="416"/>
      <c r="CA11" s="418"/>
      <c r="CB11" s="419" t="s">
        <v>244</v>
      </c>
      <c r="CC11" s="416"/>
      <c r="CD11" s="416"/>
      <c r="CE11" s="416"/>
      <c r="CF11" s="416"/>
      <c r="CG11" s="900" t="s">
        <v>243</v>
      </c>
      <c r="CH11" s="898"/>
      <c r="CI11" s="666" t="s">
        <v>245</v>
      </c>
      <c r="CJ11" s="666"/>
      <c r="CK11" s="666"/>
      <c r="CL11" s="666"/>
      <c r="CM11" s="903"/>
      <c r="CN11" s="666" t="s">
        <v>244</v>
      </c>
      <c r="CO11" s="666"/>
      <c r="CP11" s="666"/>
      <c r="CQ11" s="666"/>
      <c r="CR11" s="903"/>
      <c r="CS11" s="666" t="s">
        <v>1275</v>
      </c>
      <c r="CT11" s="666"/>
      <c r="CU11" s="666"/>
      <c r="CV11" s="666"/>
      <c r="CW11" s="903"/>
      <c r="CX11" s="179"/>
      <c r="CY11" s="179"/>
      <c r="CZ11" s="179"/>
      <c r="DA11" s="179"/>
      <c r="DB11" s="179"/>
      <c r="DC11" s="179"/>
      <c r="DD11" s="179"/>
      <c r="DE11" s="179"/>
      <c r="DF11" s="179"/>
      <c r="DG11" s="179"/>
      <c r="DH11" s="179"/>
      <c r="DI11" s="179"/>
      <c r="DJ11" s="179"/>
      <c r="DK11" s="179"/>
      <c r="DL11" s="179"/>
      <c r="DM11" s="179"/>
      <c r="DN11" s="179"/>
      <c r="DO11" s="179"/>
      <c r="DP11" s="179"/>
      <c r="DQ11" s="179"/>
      <c r="DR11" s="179"/>
      <c r="DS11" s="179"/>
      <c r="DT11" s="179"/>
      <c r="DU11" s="179"/>
      <c r="DV11" s="179"/>
      <c r="DW11" s="179"/>
      <c r="DX11" s="179"/>
      <c r="DY11" s="179"/>
      <c r="DZ11" s="179"/>
      <c r="EA11" s="179"/>
      <c r="EB11" s="179"/>
      <c r="EC11" s="179"/>
      <c r="ED11" s="179"/>
      <c r="EE11" s="179"/>
    </row>
    <row r="12" spans="1:137" ht="12.75" customHeight="1" x14ac:dyDescent="0.2">
      <c r="A12" s="95" t="s">
        <v>242</v>
      </c>
      <c r="B12" s="899"/>
      <c r="C12" s="321" t="s">
        <v>125</v>
      </c>
      <c r="D12" s="321" t="s">
        <v>126</v>
      </c>
      <c r="E12" s="321" t="s">
        <v>127</v>
      </c>
      <c r="F12" s="321" t="s">
        <v>128</v>
      </c>
      <c r="G12" s="727" t="s">
        <v>1274</v>
      </c>
      <c r="H12" s="322" t="s">
        <v>125</v>
      </c>
      <c r="I12" s="321" t="s">
        <v>126</v>
      </c>
      <c r="J12" s="321" t="s">
        <v>127</v>
      </c>
      <c r="K12" s="321" t="s">
        <v>128</v>
      </c>
      <c r="L12" s="727" t="s">
        <v>1274</v>
      </c>
      <c r="M12" s="901"/>
      <c r="N12" s="899"/>
      <c r="O12" s="323" t="s">
        <v>125</v>
      </c>
      <c r="P12" s="321" t="s">
        <v>126</v>
      </c>
      <c r="Q12" s="321" t="s">
        <v>127</v>
      </c>
      <c r="R12" s="321" t="s">
        <v>128</v>
      </c>
      <c r="S12" s="727" t="s">
        <v>1274</v>
      </c>
      <c r="T12" s="322" t="s">
        <v>125</v>
      </c>
      <c r="U12" s="321" t="s">
        <v>126</v>
      </c>
      <c r="V12" s="321" t="s">
        <v>127</v>
      </c>
      <c r="W12" s="321" t="s">
        <v>128</v>
      </c>
      <c r="X12" s="727" t="s">
        <v>1274</v>
      </c>
      <c r="Y12" s="901"/>
      <c r="Z12" s="899"/>
      <c r="AA12" s="321" t="s">
        <v>125</v>
      </c>
      <c r="AB12" s="321" t="s">
        <v>126</v>
      </c>
      <c r="AC12" s="321" t="s">
        <v>127</v>
      </c>
      <c r="AD12" s="321" t="s">
        <v>128</v>
      </c>
      <c r="AE12" s="727" t="s">
        <v>1274</v>
      </c>
      <c r="AF12" s="322" t="s">
        <v>125</v>
      </c>
      <c r="AG12" s="321" t="s">
        <v>126</v>
      </c>
      <c r="AH12" s="321" t="s">
        <v>127</v>
      </c>
      <c r="AI12" s="321" t="s">
        <v>128</v>
      </c>
      <c r="AJ12" s="727" t="s">
        <v>1274</v>
      </c>
      <c r="AK12" s="901"/>
      <c r="AL12" s="899"/>
      <c r="AM12" s="321" t="s">
        <v>125</v>
      </c>
      <c r="AN12" s="321" t="s">
        <v>126</v>
      </c>
      <c r="AO12" s="321" t="s">
        <v>127</v>
      </c>
      <c r="AP12" s="321" t="s">
        <v>128</v>
      </c>
      <c r="AQ12" s="727" t="s">
        <v>1274</v>
      </c>
      <c r="AR12" s="322" t="s">
        <v>125</v>
      </c>
      <c r="AS12" s="321" t="s">
        <v>126</v>
      </c>
      <c r="AT12" s="321" t="s">
        <v>127</v>
      </c>
      <c r="AU12" s="321" t="s">
        <v>128</v>
      </c>
      <c r="AV12" s="727" t="s">
        <v>1274</v>
      </c>
      <c r="AW12" s="901"/>
      <c r="AX12" s="899"/>
      <c r="AY12" s="321" t="s">
        <v>125</v>
      </c>
      <c r="AZ12" s="321" t="s">
        <v>126</v>
      </c>
      <c r="BA12" s="321" t="s">
        <v>127</v>
      </c>
      <c r="BB12" s="321" t="s">
        <v>128</v>
      </c>
      <c r="BC12" s="727" t="s">
        <v>1274</v>
      </c>
      <c r="BD12" s="322" t="s">
        <v>125</v>
      </c>
      <c r="BE12" s="321" t="s">
        <v>126</v>
      </c>
      <c r="BF12" s="321" t="s">
        <v>127</v>
      </c>
      <c r="BG12" s="321" t="s">
        <v>128</v>
      </c>
      <c r="BH12" s="727" t="s">
        <v>1274</v>
      </c>
      <c r="BI12" s="901"/>
      <c r="BJ12" s="899"/>
      <c r="BK12" s="321" t="s">
        <v>125</v>
      </c>
      <c r="BL12" s="321" t="s">
        <v>126</v>
      </c>
      <c r="BM12" s="321" t="s">
        <v>127</v>
      </c>
      <c r="BN12" s="321" t="s">
        <v>128</v>
      </c>
      <c r="BO12" s="727" t="s">
        <v>1274</v>
      </c>
      <c r="BP12" s="322" t="s">
        <v>125</v>
      </c>
      <c r="BQ12" s="321" t="s">
        <v>126</v>
      </c>
      <c r="BR12" s="321" t="s">
        <v>127</v>
      </c>
      <c r="BS12" s="321" t="s">
        <v>128</v>
      </c>
      <c r="BT12" s="727" t="s">
        <v>1274</v>
      </c>
      <c r="BU12" s="901"/>
      <c r="BV12" s="899"/>
      <c r="BW12" s="321" t="s">
        <v>125</v>
      </c>
      <c r="BX12" s="321" t="s">
        <v>126</v>
      </c>
      <c r="BY12" s="321" t="s">
        <v>127</v>
      </c>
      <c r="BZ12" s="321" t="s">
        <v>128</v>
      </c>
      <c r="CA12" s="727" t="s">
        <v>1274</v>
      </c>
      <c r="CB12" s="322" t="s">
        <v>125</v>
      </c>
      <c r="CC12" s="321" t="s">
        <v>126</v>
      </c>
      <c r="CD12" s="321" t="s">
        <v>127</v>
      </c>
      <c r="CE12" s="321" t="s">
        <v>128</v>
      </c>
      <c r="CF12" s="727" t="s">
        <v>1274</v>
      </c>
      <c r="CG12" s="901"/>
      <c r="CH12" s="899"/>
      <c r="CI12" s="175" t="s">
        <v>125</v>
      </c>
      <c r="CJ12" s="175" t="s">
        <v>126</v>
      </c>
      <c r="CK12" s="175" t="s">
        <v>127</v>
      </c>
      <c r="CL12" s="176" t="s">
        <v>128</v>
      </c>
      <c r="CM12" s="904"/>
      <c r="CN12" s="175" t="s">
        <v>125</v>
      </c>
      <c r="CO12" s="175" t="s">
        <v>126</v>
      </c>
      <c r="CP12" s="175" t="s">
        <v>127</v>
      </c>
      <c r="CQ12" s="176" t="s">
        <v>128</v>
      </c>
      <c r="CR12" s="904"/>
      <c r="CS12" s="175" t="s">
        <v>125</v>
      </c>
      <c r="CT12" s="175" t="s">
        <v>126</v>
      </c>
      <c r="CU12" s="175" t="s">
        <v>127</v>
      </c>
      <c r="CV12" s="176" t="s">
        <v>128</v>
      </c>
      <c r="CW12" s="904"/>
    </row>
    <row r="13" spans="1:137" ht="15.75" customHeight="1" x14ac:dyDescent="0.2">
      <c r="A13" s="19" t="s">
        <v>183</v>
      </c>
      <c r="B13" s="135"/>
      <c r="C13" s="661">
        <f>INDEX('Schedule 1_Enrollment'!$D$11:$J$31,MATCH(C12,'Schedule 1_Enrollment'!$B$10:$B$28,0)+MATCH($A$8,'Schedule 1_Enrollment'!$C$11:$C$13,0)-1,MATCH(C10,'Schedule 1_Enrollment'!$D$10:$J$10,0))</f>
        <v>5941</v>
      </c>
      <c r="D13" s="661">
        <f>INDEX('Schedule 1_Enrollment'!$D$11:$J$31,MATCH(D12,'Schedule 1_Enrollment'!$B$10:$B$28,0)+MATCH($A$8,'Schedule 1_Enrollment'!$C$11:$C$13,0)-1,MATCH(C10,'Schedule 1_Enrollment'!$D$10:$J$10,0))</f>
        <v>4865</v>
      </c>
      <c r="E13" s="661">
        <f>INDEX('Schedule 1_Enrollment'!$D$11:$J$31,MATCH(E12,'Schedule 1_Enrollment'!$B$10:$B$28,0)+MATCH($A$8,'Schedule 1_Enrollment'!$C$11:$C$13,0)-1,MATCH(C10,'Schedule 1_Enrollment'!$D$10:$J$10,0))</f>
        <v>4343</v>
      </c>
      <c r="F13" s="661">
        <f>INDEX('Schedule 1_Enrollment'!$D$11:$J$31,MATCH(F12,'Schedule 1_Enrollment'!$B$10:$B$28,0)+MATCH($A$8,'Schedule 1_Enrollment'!$C$11:$C$13,0)-1,MATCH(C10,'Schedule 1_Enrollment'!$D$10:$J$10,0))</f>
        <v>0</v>
      </c>
      <c r="G13" s="664">
        <f>SUM(C13:F13)</f>
        <v>15149</v>
      </c>
      <c r="H13" s="663">
        <f>INDEX('Schedule 1_Enrollment'!$D$11:$J$31,MATCH(H12,'Schedule 1_Enrollment'!$B$10:$B$28,0)+MATCH($A$8,'Schedule 1_Enrollment'!$C$11:$C$13,0)-1,MATCH(C10,'Schedule 1_Enrollment'!$D$10:$J$10,0))</f>
        <v>5941</v>
      </c>
      <c r="I13" s="661">
        <f>INDEX('Schedule 1_Enrollment'!$D$11:$J$31,MATCH(I12,'Schedule 1_Enrollment'!$B$10:$B$28,0)+MATCH($A$8,'Schedule 1_Enrollment'!$C$11:$C$13,0)-1,MATCH(C10,'Schedule 1_Enrollment'!$D$10:$J$10,0))</f>
        <v>4865</v>
      </c>
      <c r="J13" s="661">
        <f>INDEX('Schedule 1_Enrollment'!$D$11:$J$31,MATCH(J12,'Schedule 1_Enrollment'!$B$10:$B$28,0)+MATCH($A$8,'Schedule 1_Enrollment'!$C$11:$C$13,0)-1,MATCH(C10,'Schedule 1_Enrollment'!$D$10:$J$10,0))</f>
        <v>4343</v>
      </c>
      <c r="K13" s="661">
        <f>INDEX('Schedule 1_Enrollment'!$D$11:$J$31,MATCH(K12,'Schedule 1_Enrollment'!$B$10:$B$28,0)+MATCH($A$8,'Schedule 1_Enrollment'!$C$11:$C$13,0)-1,MATCH(C10,'Schedule 1_Enrollment'!$D$10:$J$10,0))</f>
        <v>0</v>
      </c>
      <c r="L13" s="664">
        <f>SUM(H13:K13)</f>
        <v>15149</v>
      </c>
      <c r="M13" s="661">
        <f>L13</f>
        <v>15149</v>
      </c>
      <c r="N13" s="135"/>
      <c r="O13" s="661">
        <f>INDEX('Schedule 1_Enrollment'!$D$11:$J$31,MATCH(O12,'Schedule 1_Enrollment'!$B$10:$B$28,0)+MATCH($A$8,'Schedule 1_Enrollment'!$C$11:$C$13,0)-1,MATCH(O10,'Schedule 1_Enrollment'!$D$10:$J$10,0))</f>
        <v>6737</v>
      </c>
      <c r="P13" s="661">
        <f>INDEX('Schedule 1_Enrollment'!$D$11:$J$31,MATCH(P12,'Schedule 1_Enrollment'!$B$10:$B$28,0)+MATCH($A$8,'Schedule 1_Enrollment'!$C$11:$C$13,0)-1,MATCH(O10,'Schedule 1_Enrollment'!$D$10:$J$10,0))</f>
        <v>6281</v>
      </c>
      <c r="Q13" s="661">
        <f>INDEX('Schedule 1_Enrollment'!$D$11:$J$31,MATCH(Q12,'Schedule 1_Enrollment'!$B$10:$B$28,0)+MATCH($A$8,'Schedule 1_Enrollment'!$C$11:$C$13,0)-1,MATCH(O10,'Schedule 1_Enrollment'!$D$10:$J$10,0))</f>
        <v>5922</v>
      </c>
      <c r="R13" s="661">
        <f>INDEX('Schedule 1_Enrollment'!$D$11:$J$31,MATCH(R12,'Schedule 1_Enrollment'!$B$10:$B$28,0)+MATCH($A$8,'Schedule 1_Enrollment'!$C$11:$C$13,0)-1,MATCH(O10,'Schedule 1_Enrollment'!$D$10:$J$10,0))</f>
        <v>0</v>
      </c>
      <c r="S13" s="664">
        <f>SUM(O13:R13)</f>
        <v>18940</v>
      </c>
      <c r="T13" s="663">
        <f>INDEX('Schedule 1_Enrollment'!$D$11:$J$31,MATCH(T12,'Schedule 1_Enrollment'!$B$10:$B$28,0)+MATCH($A$8,'Schedule 1_Enrollment'!$C$11:$C$13,0)-1,MATCH(O10,'Schedule 1_Enrollment'!$D$10:$J$10,0))</f>
        <v>6737</v>
      </c>
      <c r="U13" s="661">
        <f>INDEX('Schedule 1_Enrollment'!$D$11:$J$31,MATCH(U12,'Schedule 1_Enrollment'!$B$10:$B$28,0)+MATCH($A$8,'Schedule 1_Enrollment'!$C$11:$C$13,0)-1,MATCH(O10,'Schedule 1_Enrollment'!$D$10:$J$10,0))</f>
        <v>6281</v>
      </c>
      <c r="V13" s="661">
        <f>INDEX('Schedule 1_Enrollment'!$D$11:$J$31,MATCH(V12,'Schedule 1_Enrollment'!$B$10:$B$28,0)+MATCH($A$8,'Schedule 1_Enrollment'!$C$11:$C$13,0)-1,MATCH(O10,'Schedule 1_Enrollment'!$D$10:$J$10,0))</f>
        <v>5922</v>
      </c>
      <c r="W13" s="661">
        <f>INDEX('Schedule 1_Enrollment'!$D$11:$J$31,MATCH(W12,'Schedule 1_Enrollment'!$B$10:$B$28,0)+MATCH($A$8,'Schedule 1_Enrollment'!$C$11:$C$13,0)-1,MATCH(O10,'Schedule 1_Enrollment'!$D$10:$J$10,0))</f>
        <v>0</v>
      </c>
      <c r="X13" s="664">
        <f>SUM(T13:W13)</f>
        <v>18940</v>
      </c>
      <c r="Y13" s="661">
        <f>X13</f>
        <v>18940</v>
      </c>
      <c r="Z13" s="135"/>
      <c r="AA13" s="661">
        <f>INDEX('Schedule 1_Enrollment'!$D$11:$J$31,MATCH(AA12,'Schedule 1_Enrollment'!$B$10:$B$28,0)+MATCH($A$8,'Schedule 1_Enrollment'!$C$11:$C$13,0)-1,MATCH(AA10,'Schedule 1_Enrollment'!$D$10:$J$10,0))</f>
        <v>1165</v>
      </c>
      <c r="AB13" s="661">
        <f>INDEX('Schedule 1_Enrollment'!$D$11:$J$31,MATCH(AB12,'Schedule 1_Enrollment'!$B$10:$B$28,0)+MATCH($A$8,'Schedule 1_Enrollment'!$C$11:$C$13,0)-1,MATCH(AA10,'Schedule 1_Enrollment'!$D$10:$J$10,0))</f>
        <v>1071</v>
      </c>
      <c r="AC13" s="661">
        <f>INDEX('Schedule 1_Enrollment'!$D$11:$J$31,MATCH(AC12,'Schedule 1_Enrollment'!$B$10:$B$28,0)+MATCH($A$8,'Schedule 1_Enrollment'!$C$11:$C$13,0)-1,MATCH(AA10,'Schedule 1_Enrollment'!$D$10:$J$10,0))</f>
        <v>1029</v>
      </c>
      <c r="AD13" s="661">
        <f>INDEX('Schedule 1_Enrollment'!$D$11:$J$31,MATCH(AD12,'Schedule 1_Enrollment'!$B$10:$B$28,0)+MATCH($A$8,'Schedule 1_Enrollment'!$C$11:$C$13,0)-1,MATCH(AA10,'Schedule 1_Enrollment'!$D$10:$J$10,0))</f>
        <v>0</v>
      </c>
      <c r="AE13" s="664">
        <f>SUM(AA13:AD13)</f>
        <v>3265</v>
      </c>
      <c r="AF13" s="663">
        <f>INDEX('Schedule 1_Enrollment'!$D$11:$J$31,MATCH(AF12,'Schedule 1_Enrollment'!$B$10:$B$28,0)+MATCH($A$8,'Schedule 1_Enrollment'!$C$11:$C$13,0)-1,MATCH(AA10,'Schedule 1_Enrollment'!$D$10:$J$10,0))</f>
        <v>1165</v>
      </c>
      <c r="AG13" s="661">
        <f>INDEX('Schedule 1_Enrollment'!$D$11:$J$31,MATCH(AG12,'Schedule 1_Enrollment'!$B$10:$B$28,0)+MATCH($A$8,'Schedule 1_Enrollment'!$C$11:$C$13,0)-1,MATCH(AA10,'Schedule 1_Enrollment'!$D$10:$J$10,0))</f>
        <v>1071</v>
      </c>
      <c r="AH13" s="661">
        <f>INDEX('Schedule 1_Enrollment'!$D$11:$J$31,MATCH(AH12,'Schedule 1_Enrollment'!$B$10:$B$28,0)+MATCH($A$8,'Schedule 1_Enrollment'!$C$11:$C$13,0)-1,MATCH(AA10,'Schedule 1_Enrollment'!$D$10:$J$10,0))</f>
        <v>1029</v>
      </c>
      <c r="AI13" s="661">
        <f>INDEX('Schedule 1_Enrollment'!$D$11:$J$31,MATCH(AI12,'Schedule 1_Enrollment'!$B$10:$B$28,0)+MATCH($A$8,'Schedule 1_Enrollment'!$C$11:$C$13,0)-1,MATCH(AA10,'Schedule 1_Enrollment'!$D$10:$J$10,0))</f>
        <v>0</v>
      </c>
      <c r="AJ13" s="664">
        <f>SUM(AF13:AI13)</f>
        <v>3265</v>
      </c>
      <c r="AK13" s="661">
        <f>AJ13</f>
        <v>3265</v>
      </c>
      <c r="AL13" s="135"/>
      <c r="AM13" s="661">
        <f>INDEX('Schedule 1_Enrollment'!$D$11:$J$31,MATCH(AM12,'Schedule 1_Enrollment'!$B$10:$B$28,0)+MATCH($A$8,'Schedule 1_Enrollment'!$C$11:$C$13,0)-1,MATCH(AM10,'Schedule 1_Enrollment'!$D$10:$J$10,0))</f>
        <v>26398</v>
      </c>
      <c r="AN13" s="661">
        <f>INDEX('Schedule 1_Enrollment'!$D$11:$J$31,MATCH(AN12,'Schedule 1_Enrollment'!$B$10:$B$28,0)+MATCH($A$8,'Schedule 1_Enrollment'!$C$11:$C$13,0)-1,MATCH(AM10,'Schedule 1_Enrollment'!$D$10:$J$10,0))</f>
        <v>26553</v>
      </c>
      <c r="AO13" s="661">
        <f>INDEX('Schedule 1_Enrollment'!$D$11:$J$31,MATCH(AO12,'Schedule 1_Enrollment'!$B$10:$B$28,0)+MATCH($A$8,'Schedule 1_Enrollment'!$C$11:$C$13,0)-1,MATCH(AM10,'Schedule 1_Enrollment'!$D$10:$J$10,0))</f>
        <v>26780</v>
      </c>
      <c r="AP13" s="661">
        <f>INDEX('Schedule 1_Enrollment'!$D$11:$J$31,MATCH(AP12,'Schedule 1_Enrollment'!$B$10:$B$28,0)+MATCH($A$8,'Schedule 1_Enrollment'!$C$11:$C$13,0)-1,MATCH(AM10,'Schedule 1_Enrollment'!$D$10:$J$10,0))</f>
        <v>0</v>
      </c>
      <c r="AQ13" s="664">
        <f>SUM(AM13:AP13)</f>
        <v>79731</v>
      </c>
      <c r="AR13" s="663">
        <f>INDEX('Schedule 1_Enrollment'!$D$11:$J$31,MATCH(AR12,'Schedule 1_Enrollment'!$B$10:$B$28,0)+MATCH($A$8,'Schedule 1_Enrollment'!$C$11:$C$13,0)-1,MATCH(AM10,'Schedule 1_Enrollment'!$D$10:$J$10,0))</f>
        <v>26398</v>
      </c>
      <c r="AS13" s="661">
        <f>INDEX('Schedule 1_Enrollment'!$D$11:$J$31,MATCH(AS12,'Schedule 1_Enrollment'!$B$10:$B$28,0)+MATCH($A$8,'Schedule 1_Enrollment'!$C$11:$C$13,0)-1,MATCH(AM10,'Schedule 1_Enrollment'!$D$10:$J$10,0))</f>
        <v>26553</v>
      </c>
      <c r="AT13" s="661">
        <f>INDEX('Schedule 1_Enrollment'!$D$11:$J$31,MATCH(AT12,'Schedule 1_Enrollment'!$B$10:$B$28,0)+MATCH($A$8,'Schedule 1_Enrollment'!$C$11:$C$13,0)-1,MATCH(AM10,'Schedule 1_Enrollment'!$D$10:$J$10,0))</f>
        <v>26780</v>
      </c>
      <c r="AU13" s="661">
        <f>INDEX('Schedule 1_Enrollment'!$D$11:$J$31,MATCH(AU12,'Schedule 1_Enrollment'!$B$10:$B$28,0)+MATCH($A$8,'Schedule 1_Enrollment'!$C$11:$C$13,0)-1,MATCH(AM10,'Schedule 1_Enrollment'!$D$10:$J$10,0))</f>
        <v>0</v>
      </c>
      <c r="AV13" s="664">
        <f>SUM(AR13:AU13)</f>
        <v>79731</v>
      </c>
      <c r="AW13" s="661">
        <f>AV13</f>
        <v>79731</v>
      </c>
      <c r="AX13" s="135"/>
      <c r="AY13" s="661">
        <f>INDEX('Schedule 1_Enrollment'!$D$11:$J$31,MATCH(AY12,'Schedule 1_Enrollment'!$B$10:$B$28,0)+MATCH($A$8,'Schedule 1_Enrollment'!$C$11:$C$13,0)-1,MATCH(AY10,'Schedule 1_Enrollment'!$D$10:$J$10,0))</f>
        <v>226</v>
      </c>
      <c r="AZ13" s="661">
        <f>INDEX('Schedule 1_Enrollment'!$D$11:$J$31,MATCH(AZ12,'Schedule 1_Enrollment'!$B$10:$B$28,0)+MATCH($A$8,'Schedule 1_Enrollment'!$C$11:$C$13,0)-1,MATCH(AY10,'Schedule 1_Enrollment'!$D$10:$J$10,0))</f>
        <v>242</v>
      </c>
      <c r="BA13" s="661">
        <f>INDEX('Schedule 1_Enrollment'!$D$11:$J$31,MATCH(BA12,'Schedule 1_Enrollment'!$B$10:$B$28,0)+MATCH($A$8,'Schedule 1_Enrollment'!$C$11:$C$13,0)-1,MATCH(AY10,'Schedule 1_Enrollment'!$D$10:$J$10,0))</f>
        <v>248</v>
      </c>
      <c r="BB13" s="661">
        <f>INDEX('Schedule 1_Enrollment'!$D$11:$J$31,MATCH(BB12,'Schedule 1_Enrollment'!$B$10:$B$28,0)+MATCH($A$8,'Schedule 1_Enrollment'!$C$11:$C$13,0)-1,MATCH(AY10,'Schedule 1_Enrollment'!$D$10:$J$10,0))</f>
        <v>0</v>
      </c>
      <c r="BC13" s="664">
        <f>SUM(AY13:BB13)</f>
        <v>716</v>
      </c>
      <c r="BD13" s="663">
        <f>INDEX('Schedule 1_Enrollment'!$D$11:$J$31,MATCH(BD12,'Schedule 1_Enrollment'!$B$10:$B$28,0)+MATCH($A$8,'Schedule 1_Enrollment'!$C$11:$C$13,0)-1,MATCH(AY10,'Schedule 1_Enrollment'!$D$10:$J$10,0))</f>
        <v>226</v>
      </c>
      <c r="BE13" s="661">
        <f>INDEX('Schedule 1_Enrollment'!$D$11:$J$31,MATCH(BE12,'Schedule 1_Enrollment'!$B$10:$B$28,0)+MATCH($A$8,'Schedule 1_Enrollment'!$C$11:$C$13,0)-1,MATCH(AY10,'Schedule 1_Enrollment'!$D$10:$J$10,0))</f>
        <v>242</v>
      </c>
      <c r="BF13" s="661">
        <f>INDEX('Schedule 1_Enrollment'!$D$11:$J$31,MATCH(BF12,'Schedule 1_Enrollment'!$B$10:$B$28,0)+MATCH($A$8,'Schedule 1_Enrollment'!$C$11:$C$13,0)-1,MATCH(AY10,'Schedule 1_Enrollment'!$D$10:$J$10,0))</f>
        <v>248</v>
      </c>
      <c r="BG13" s="661">
        <f>INDEX('Schedule 1_Enrollment'!$D$11:$J$31,MATCH(BG12,'Schedule 1_Enrollment'!$B$10:$B$28,0)+MATCH($A$8,'Schedule 1_Enrollment'!$C$11:$C$13,0)-1,MATCH(AY10,'Schedule 1_Enrollment'!$D$10:$J$10,0))</f>
        <v>0</v>
      </c>
      <c r="BH13" s="664">
        <f>SUM(BD13:BG13)</f>
        <v>716</v>
      </c>
      <c r="BI13" s="661">
        <f>BH13</f>
        <v>716</v>
      </c>
      <c r="BJ13" s="135"/>
      <c r="BK13" s="661">
        <f>INDEX('Schedule 1_Enrollment'!$D$11:$J$31,MATCH(BK12,'Schedule 1_Enrollment'!$B$10:$B$28,0)+MATCH($A$8,'Schedule 1_Enrollment'!$C$11:$C$13,0)-1,MATCH(BK10,'Schedule 1_Enrollment'!$D$10:$J$10,0))</f>
        <v>0</v>
      </c>
      <c r="BL13" s="661">
        <f>INDEX('Schedule 1_Enrollment'!$D$11:$J$31,MATCH(BL12,'Schedule 1_Enrollment'!$B$10:$B$28,0)+MATCH($A$8,'Schedule 1_Enrollment'!$C$11:$C$13,0)-1,MATCH(BK10,'Schedule 1_Enrollment'!$D$10:$J$10,0))</f>
        <v>0</v>
      </c>
      <c r="BM13" s="661">
        <f>INDEX('Schedule 1_Enrollment'!$D$11:$J$31,MATCH(BM12,'Schedule 1_Enrollment'!$B$10:$B$28,0)+MATCH($A$8,'Schedule 1_Enrollment'!$C$11:$C$13,0)-1,MATCH(BK10,'Schedule 1_Enrollment'!$D$10:$J$10,0))</f>
        <v>0</v>
      </c>
      <c r="BN13" s="661">
        <f>INDEX('Schedule 1_Enrollment'!$D$11:$J$31,MATCH(BN12,'Schedule 1_Enrollment'!$B$10:$B$28,0)+MATCH($A$8,'Schedule 1_Enrollment'!$C$11:$C$13,0)-1,MATCH(BK10,'Schedule 1_Enrollment'!$D$10:$J$10,0))</f>
        <v>0</v>
      </c>
      <c r="BO13" s="664">
        <f>SUM(BK13:BN13)</f>
        <v>0</v>
      </c>
      <c r="BP13" s="663">
        <f>INDEX('Schedule 1_Enrollment'!$D$11:$J$31,MATCH(BP12,'Schedule 1_Enrollment'!$B$10:$B$28,0)+MATCH($A$8,'Schedule 1_Enrollment'!$C$11:$C$13,0)-1,MATCH(BK10,'Schedule 1_Enrollment'!$D$10:$J$10,0))</f>
        <v>0</v>
      </c>
      <c r="BQ13" s="661">
        <f>INDEX('Schedule 1_Enrollment'!$D$11:$J$31,MATCH(BQ12,'Schedule 1_Enrollment'!$B$10:$B$28,0)+MATCH($A$8,'Schedule 1_Enrollment'!$C$11:$C$13,0)-1,MATCH(BK10,'Schedule 1_Enrollment'!$D$10:$J$10,0))</f>
        <v>0</v>
      </c>
      <c r="BR13" s="661">
        <f>INDEX('Schedule 1_Enrollment'!$D$11:$J$31,MATCH(BR12,'Schedule 1_Enrollment'!$B$10:$B$28,0)+MATCH($A$8,'Schedule 1_Enrollment'!$C$11:$C$13,0)-1,MATCH(BK10,'Schedule 1_Enrollment'!$D$10:$J$10,0))</f>
        <v>0</v>
      </c>
      <c r="BS13" s="661">
        <f>INDEX('Schedule 1_Enrollment'!$D$11:$J$31,MATCH(BS12,'Schedule 1_Enrollment'!$B$10:$B$28,0)+MATCH($A$8,'Schedule 1_Enrollment'!$C$11:$C$13,0)-1,MATCH(BK10,'Schedule 1_Enrollment'!$D$10:$J$10,0))</f>
        <v>0</v>
      </c>
      <c r="BT13" s="664">
        <f>SUM(BP13:BS13)</f>
        <v>0</v>
      </c>
      <c r="BU13" s="661">
        <f>BT13</f>
        <v>0</v>
      </c>
      <c r="BV13" s="135"/>
      <c r="BW13" s="661">
        <f>INDEX('Schedule 1_Enrollment'!$D$11:$J$31,MATCH(BW12,'Schedule 1_Enrollment'!$B$10:$B$28,0)+MATCH($A$8,'Schedule 1_Enrollment'!$C$11:$C$13,0)-1,MATCH(BW10,'Schedule 1_Enrollment'!$D$10:$J$10,0))</f>
        <v>238</v>
      </c>
      <c r="BX13" s="661">
        <f>INDEX('Schedule 1_Enrollment'!$D$11:$J$31,MATCH(BX12,'Schedule 1_Enrollment'!$B$10:$B$28,0)+MATCH($A$8,'Schedule 1_Enrollment'!$C$11:$C$13,0)-1,MATCH(BW10,'Schedule 1_Enrollment'!$D$10:$J$10,0))</f>
        <v>233</v>
      </c>
      <c r="BY13" s="661">
        <f>INDEX('Schedule 1_Enrollment'!$D$11:$J$31,MATCH(BY12,'Schedule 1_Enrollment'!$B$10:$B$28,0)+MATCH($A$8,'Schedule 1_Enrollment'!$C$11:$C$13,0)-1,MATCH(BW10,'Schedule 1_Enrollment'!$D$10:$J$10,0))</f>
        <v>246</v>
      </c>
      <c r="BZ13" s="661">
        <f>INDEX('Schedule 1_Enrollment'!$D$11:$J$31,MATCH(BZ12,'Schedule 1_Enrollment'!$B$10:$B$28,0)+MATCH($A$8,'Schedule 1_Enrollment'!$C$11:$C$13,0)-1,MATCH(BW10,'Schedule 1_Enrollment'!$D$10:$J$10,0))</f>
        <v>0</v>
      </c>
      <c r="CA13" s="664">
        <f>SUM(BW13:BZ13)</f>
        <v>717</v>
      </c>
      <c r="CB13" s="663">
        <f>INDEX('Schedule 1_Enrollment'!$D$11:$J$31,MATCH(CB12,'Schedule 1_Enrollment'!$B$10:$B$28,0)+MATCH($A$8,'Schedule 1_Enrollment'!$C$11:$C$13,0)-1,MATCH(BW10,'Schedule 1_Enrollment'!$D$10:$J$10,0))</f>
        <v>238</v>
      </c>
      <c r="CC13" s="661">
        <f>INDEX('Schedule 1_Enrollment'!$D$11:$J$31,MATCH(CC12,'Schedule 1_Enrollment'!$B$10:$B$28,0)+MATCH($A$8,'Schedule 1_Enrollment'!$C$11:$C$13,0)-1,MATCH(BW10,'Schedule 1_Enrollment'!$D$10:$J$10,0))</f>
        <v>233</v>
      </c>
      <c r="CD13" s="661">
        <f>INDEX('Schedule 1_Enrollment'!$D$11:$J$31,MATCH(CD12,'Schedule 1_Enrollment'!$B$10:$B$28,0)+MATCH($A$8,'Schedule 1_Enrollment'!$C$11:$C$13,0)-1,MATCH(BW10,'Schedule 1_Enrollment'!$D$10:$J$10,0))</f>
        <v>246</v>
      </c>
      <c r="CE13" s="661">
        <f>INDEX('Schedule 1_Enrollment'!$D$11:$J$31,MATCH(CE12,'Schedule 1_Enrollment'!$B$10:$B$28,0)+MATCH($A$8,'Schedule 1_Enrollment'!$C$11:$C$13,0)-1,MATCH(BW10,'Schedule 1_Enrollment'!$D$10:$J$10,0))</f>
        <v>0</v>
      </c>
      <c r="CF13" s="664">
        <f>SUM(CB13:CE13)</f>
        <v>717</v>
      </c>
      <c r="CG13" s="661">
        <f>CF13</f>
        <v>717</v>
      </c>
      <c r="CH13" s="135"/>
      <c r="CI13" s="661">
        <f>+C13+O13+AA13+AM13+AY13+BK13+BW13</f>
        <v>40705</v>
      </c>
      <c r="CJ13" s="661">
        <f t="shared" ref="CJ13:CL13" si="0">+D13+P13+AB13+AN13+AZ13+BL13+BX13</f>
        <v>39245</v>
      </c>
      <c r="CK13" s="661">
        <f t="shared" si="0"/>
        <v>38568</v>
      </c>
      <c r="CL13" s="661">
        <f t="shared" si="0"/>
        <v>0</v>
      </c>
      <c r="CM13" s="662">
        <f>SUM(CI13:CL13)</f>
        <v>118518</v>
      </c>
      <c r="CN13" s="661">
        <f>+H13+T13+AF13+AR13+BD13+BP13+CB13</f>
        <v>40705</v>
      </c>
      <c r="CO13" s="661">
        <f t="shared" ref="CO13:CQ13" si="1">+I13+U13+AG13+AS13+BE13+BQ13+CC13</f>
        <v>39245</v>
      </c>
      <c r="CP13" s="661">
        <f t="shared" si="1"/>
        <v>38568</v>
      </c>
      <c r="CQ13" s="661">
        <f t="shared" si="1"/>
        <v>0</v>
      </c>
      <c r="CR13" s="662">
        <f>SUM(CN13:CQ13)</f>
        <v>118518</v>
      </c>
      <c r="CS13" s="661">
        <f>CI13</f>
        <v>40705</v>
      </c>
      <c r="CT13" s="661">
        <f t="shared" ref="CT13:CV13" si="2">CJ13</f>
        <v>39245</v>
      </c>
      <c r="CU13" s="661">
        <f t="shared" si="2"/>
        <v>38568</v>
      </c>
      <c r="CV13" s="661">
        <f t="shared" si="2"/>
        <v>0</v>
      </c>
      <c r="CW13" s="662">
        <f>SUM(CS13:CV13)</f>
        <v>118518</v>
      </c>
    </row>
    <row r="14" spans="1:137" ht="15.75" customHeight="1" x14ac:dyDescent="0.2">
      <c r="A14" s="19" t="s">
        <v>71</v>
      </c>
      <c r="B14" s="192"/>
      <c r="C14" s="96"/>
      <c r="D14" s="96"/>
      <c r="E14" s="96"/>
      <c r="F14" s="96"/>
      <c r="G14" s="386"/>
      <c r="H14" s="387"/>
      <c r="I14" s="96"/>
      <c r="J14" s="96"/>
      <c r="K14" s="96"/>
      <c r="L14" s="96"/>
      <c r="M14" s="387"/>
      <c r="N14" s="192"/>
      <c r="O14" s="96"/>
      <c r="P14" s="96"/>
      <c r="Q14" s="96"/>
      <c r="R14" s="96"/>
      <c r="S14" s="386"/>
      <c r="T14" s="387"/>
      <c r="U14" s="96"/>
      <c r="V14" s="96"/>
      <c r="W14" s="96"/>
      <c r="X14" s="96"/>
      <c r="Y14" s="387"/>
      <c r="Z14" s="192"/>
      <c r="AA14" s="96"/>
      <c r="AB14" s="96"/>
      <c r="AC14" s="96"/>
      <c r="AD14" s="96"/>
      <c r="AE14" s="386"/>
      <c r="AF14" s="387"/>
      <c r="AG14" s="96"/>
      <c r="AH14" s="96"/>
      <c r="AI14" s="96"/>
      <c r="AJ14" s="96"/>
      <c r="AK14" s="387"/>
      <c r="AL14" s="192"/>
      <c r="AM14" s="96"/>
      <c r="AN14" s="96"/>
      <c r="AO14" s="96"/>
      <c r="AP14" s="96"/>
      <c r="AQ14" s="386"/>
      <c r="AR14" s="387"/>
      <c r="AS14" s="96"/>
      <c r="AT14" s="96"/>
      <c r="AU14" s="96"/>
      <c r="AV14" s="96"/>
      <c r="AW14" s="387"/>
      <c r="AX14" s="192"/>
      <c r="AY14" s="96"/>
      <c r="AZ14" s="96"/>
      <c r="BA14" s="96"/>
      <c r="BB14" s="96"/>
      <c r="BC14" s="386"/>
      <c r="BD14" s="387"/>
      <c r="BE14" s="96"/>
      <c r="BF14" s="96"/>
      <c r="BG14" s="96"/>
      <c r="BH14" s="96"/>
      <c r="BI14" s="387"/>
      <c r="BJ14" s="192"/>
      <c r="BK14" s="96"/>
      <c r="BL14" s="96"/>
      <c r="BM14" s="96"/>
      <c r="BN14" s="96"/>
      <c r="BO14" s="386"/>
      <c r="BP14" s="387"/>
      <c r="BQ14" s="96"/>
      <c r="BR14" s="96"/>
      <c r="BS14" s="96"/>
      <c r="BT14" s="96"/>
      <c r="BU14" s="387"/>
      <c r="BV14" s="192"/>
      <c r="BW14" s="96"/>
      <c r="BX14" s="96"/>
      <c r="BY14" s="96"/>
      <c r="BZ14" s="96"/>
      <c r="CA14" s="386"/>
      <c r="CB14" s="387"/>
      <c r="CC14" s="96"/>
      <c r="CD14" s="96"/>
      <c r="CE14" s="96"/>
      <c r="CF14" s="96"/>
      <c r="CG14" s="387"/>
      <c r="CH14" s="192"/>
      <c r="CI14" s="198"/>
      <c r="CJ14" s="198"/>
      <c r="CK14" s="198"/>
      <c r="CL14" s="198"/>
      <c r="CM14" s="192"/>
      <c r="CN14" s="198"/>
      <c r="CO14" s="198"/>
      <c r="CP14" s="198"/>
      <c r="CQ14" s="198"/>
      <c r="CR14" s="192"/>
      <c r="CS14" s="198"/>
      <c r="CT14" s="198"/>
      <c r="CU14" s="198"/>
      <c r="CV14" s="198"/>
      <c r="CW14" s="192"/>
    </row>
    <row r="15" spans="1:137" ht="15.75" customHeight="1" x14ac:dyDescent="0.2">
      <c r="A15" s="130" t="s">
        <v>195</v>
      </c>
      <c r="B15" s="225">
        <v>1</v>
      </c>
      <c r="C15" s="229">
        <v>1939075.7028118738</v>
      </c>
      <c r="D15" s="229">
        <v>1636532.5361541812</v>
      </c>
      <c r="E15" s="229">
        <v>1533182.6346105787</v>
      </c>
      <c r="F15" s="229">
        <v>0</v>
      </c>
      <c r="G15" s="420">
        <f t="shared" ref="G15:G22" si="3">SUM(C15:F15)</f>
        <v>5108790.8735766336</v>
      </c>
      <c r="H15" s="421">
        <v>0</v>
      </c>
      <c r="I15" s="229">
        <v>0</v>
      </c>
      <c r="J15" s="229">
        <v>0</v>
      </c>
      <c r="K15" s="229">
        <v>0</v>
      </c>
      <c r="L15" s="422">
        <f t="shared" ref="L15:L22" si="4">SUM(H15:K15)</f>
        <v>0</v>
      </c>
      <c r="M15" s="423">
        <f t="shared" ref="M15:M22" si="5">SUM(G15,L15)</f>
        <v>5108790.8735766336</v>
      </c>
      <c r="N15" s="225">
        <v>1</v>
      </c>
      <c r="O15" s="229">
        <v>5057699.7645357903</v>
      </c>
      <c r="P15" s="229">
        <v>4714960.7448017327</v>
      </c>
      <c r="Q15" s="229">
        <v>4458321.7440771209</v>
      </c>
      <c r="R15" s="229">
        <v>0</v>
      </c>
      <c r="S15" s="420">
        <f t="shared" ref="S15:S22" si="6">SUM(O15:R15)</f>
        <v>14230982.253414642</v>
      </c>
      <c r="T15" s="421">
        <v>0</v>
      </c>
      <c r="U15" s="229">
        <v>0</v>
      </c>
      <c r="V15" s="229">
        <v>0</v>
      </c>
      <c r="W15" s="229">
        <v>0</v>
      </c>
      <c r="X15" s="422">
        <f t="shared" ref="X15:X22" si="7">SUM(T15:W15)</f>
        <v>0</v>
      </c>
      <c r="Y15" s="423">
        <f t="shared" ref="Y15:Y22" si="8">SUM(S15,X15)</f>
        <v>14230982.253414642</v>
      </c>
      <c r="Z15" s="225">
        <v>1</v>
      </c>
      <c r="AA15" s="229">
        <v>1471751.3578914574</v>
      </c>
      <c r="AB15" s="229">
        <v>1351996.0603377314</v>
      </c>
      <c r="AC15" s="229">
        <v>1298720.6113540279</v>
      </c>
      <c r="AD15" s="229">
        <v>0</v>
      </c>
      <c r="AE15" s="420">
        <f t="shared" ref="AE15:AE22" si="9">SUM(AA15:AD15)</f>
        <v>4122468.0295832166</v>
      </c>
      <c r="AF15" s="421">
        <v>0</v>
      </c>
      <c r="AG15" s="229">
        <v>0</v>
      </c>
      <c r="AH15" s="229">
        <v>0</v>
      </c>
      <c r="AI15" s="229">
        <v>0</v>
      </c>
      <c r="AJ15" s="422">
        <f t="shared" ref="AJ15:AJ22" si="10">SUM(AF15:AI15)</f>
        <v>0</v>
      </c>
      <c r="AK15" s="423">
        <f t="shared" ref="AK15:AK22" si="11">SUM(AE15,AJ15)</f>
        <v>4122468.0295832166</v>
      </c>
      <c r="AL15" s="225">
        <v>1</v>
      </c>
      <c r="AM15" s="229">
        <v>69888102.590707839</v>
      </c>
      <c r="AN15" s="229">
        <v>70086699.784232333</v>
      </c>
      <c r="AO15" s="229">
        <v>70991545.59601292</v>
      </c>
      <c r="AP15" s="229">
        <v>0</v>
      </c>
      <c r="AQ15" s="420">
        <f t="shared" ref="AQ15:AQ22" si="12">SUM(AM15:AP15)</f>
        <v>210966347.97095308</v>
      </c>
      <c r="AR15" s="421">
        <v>0</v>
      </c>
      <c r="AS15" s="229">
        <v>0</v>
      </c>
      <c r="AT15" s="229">
        <v>0</v>
      </c>
      <c r="AU15" s="229">
        <v>0</v>
      </c>
      <c r="AV15" s="422">
        <f t="shared" ref="AV15:AV22" si="13">SUM(AR15:AU15)</f>
        <v>0</v>
      </c>
      <c r="AW15" s="423">
        <f t="shared" ref="AW15:AW22" si="14">SUM(AQ15,AV15)</f>
        <v>210966347.97095308</v>
      </c>
      <c r="AX15" s="225">
        <v>1</v>
      </c>
      <c r="AY15" s="229">
        <v>1774376.6514823595</v>
      </c>
      <c r="AZ15" s="229">
        <v>1884709.7973395525</v>
      </c>
      <c r="BA15" s="229">
        <v>1955638.2482477478</v>
      </c>
      <c r="BB15" s="229">
        <v>0</v>
      </c>
      <c r="BC15" s="420">
        <f t="shared" ref="BC15:BC22" si="15">SUM(AY15:BB15)</f>
        <v>5614724.6970696598</v>
      </c>
      <c r="BD15" s="421">
        <v>0</v>
      </c>
      <c r="BE15" s="229">
        <v>0</v>
      </c>
      <c r="BF15" s="229">
        <v>0</v>
      </c>
      <c r="BG15" s="229">
        <v>0</v>
      </c>
      <c r="BH15" s="422">
        <f t="shared" ref="BH15:BH22" si="16">SUM(BD15:BG15)</f>
        <v>0</v>
      </c>
      <c r="BI15" s="423">
        <f t="shared" ref="BI15:BI22" si="17">SUM(BC15,BH15)</f>
        <v>5614724.6970696598</v>
      </c>
      <c r="BJ15" s="225">
        <v>1</v>
      </c>
      <c r="BK15" s="229">
        <v>0</v>
      </c>
      <c r="BL15" s="229">
        <v>0</v>
      </c>
      <c r="BM15" s="229">
        <v>0</v>
      </c>
      <c r="BN15" s="229">
        <v>0</v>
      </c>
      <c r="BO15" s="420">
        <f t="shared" ref="BO15:BO22" si="18">SUM(BK15:BN15)</f>
        <v>0</v>
      </c>
      <c r="BP15" s="421">
        <v>0</v>
      </c>
      <c r="BQ15" s="229">
        <v>0</v>
      </c>
      <c r="BR15" s="229">
        <v>0</v>
      </c>
      <c r="BS15" s="229">
        <v>0</v>
      </c>
      <c r="BT15" s="422">
        <f t="shared" ref="BT15:BT22" si="19">SUM(BP15:BS15)</f>
        <v>0</v>
      </c>
      <c r="BU15" s="423">
        <f t="shared" ref="BU15:BU22" si="20">SUM(BO15,BT15)</f>
        <v>0</v>
      </c>
      <c r="BV15" s="225">
        <v>1</v>
      </c>
      <c r="BW15" s="229">
        <v>2284444.1271381741</v>
      </c>
      <c r="BX15" s="229">
        <v>2251465.6643061219</v>
      </c>
      <c r="BY15" s="229">
        <v>2381660.1307704998</v>
      </c>
      <c r="BZ15" s="229">
        <v>0</v>
      </c>
      <c r="CA15" s="420">
        <f t="shared" ref="CA15:CA22" si="21">SUM(BW15:BZ15)</f>
        <v>6917569.9222147958</v>
      </c>
      <c r="CB15" s="421">
        <v>0</v>
      </c>
      <c r="CC15" s="229">
        <v>0</v>
      </c>
      <c r="CD15" s="229">
        <v>0</v>
      </c>
      <c r="CE15" s="229">
        <v>0</v>
      </c>
      <c r="CF15" s="422">
        <f t="shared" ref="CF15:CF22" si="22">SUM(CB15:CE15)</f>
        <v>0</v>
      </c>
      <c r="CG15" s="423">
        <f t="shared" ref="CG15:CG22" si="23">SUM(CA15,CF15)</f>
        <v>6917569.9222147958</v>
      </c>
      <c r="CH15" s="225">
        <v>1</v>
      </c>
      <c r="CI15" s="422">
        <f>+C15+O15+AA15+AM15+AY15+BK15+BW15</f>
        <v>82415450.194567487</v>
      </c>
      <c r="CJ15" s="422">
        <f t="shared" ref="CJ15:CL22" si="24">+D15+P15+AB15+AN15+AZ15+BL15+BX15</f>
        <v>81926364.587171659</v>
      </c>
      <c r="CK15" s="422">
        <f t="shared" si="24"/>
        <v>82619068.9650729</v>
      </c>
      <c r="CL15" s="422">
        <f t="shared" si="24"/>
        <v>0</v>
      </c>
      <c r="CM15" s="424">
        <f>SUM(CI15:CL15)</f>
        <v>246960883.74681205</v>
      </c>
      <c r="CN15" s="422">
        <f>+H15+T15+AF15+AR15+BD15+BP15+CB15</f>
        <v>0</v>
      </c>
      <c r="CO15" s="422">
        <f t="shared" ref="CO15:CQ22" si="25">+I15+U15+AG15+AS15+BE15+BQ15+CC15</f>
        <v>0</v>
      </c>
      <c r="CP15" s="422">
        <f t="shared" si="25"/>
        <v>0</v>
      </c>
      <c r="CQ15" s="422">
        <f t="shared" si="25"/>
        <v>0</v>
      </c>
      <c r="CR15" s="424">
        <f>SUM(CN15:CQ15)</f>
        <v>0</v>
      </c>
      <c r="CS15" s="422">
        <f>CI15+CN15</f>
        <v>82415450.194567487</v>
      </c>
      <c r="CT15" s="422">
        <f t="shared" ref="CT15:CV22" si="26">CJ15+CO15</f>
        <v>81926364.587171659</v>
      </c>
      <c r="CU15" s="422">
        <f t="shared" si="26"/>
        <v>82619068.9650729</v>
      </c>
      <c r="CV15" s="422">
        <f t="shared" si="26"/>
        <v>0</v>
      </c>
      <c r="CW15" s="424">
        <f>SUM(CS15:CV15)</f>
        <v>246960883.74681205</v>
      </c>
      <c r="CX15" s="327"/>
      <c r="CY15" s="327"/>
      <c r="CZ15" s="327"/>
      <c r="DA15" s="327"/>
      <c r="DB15" s="327"/>
    </row>
    <row r="16" spans="1:137" ht="15.75" customHeight="1" x14ac:dyDescent="0.2">
      <c r="A16" s="85" t="s">
        <v>216</v>
      </c>
      <c r="B16" s="225"/>
      <c r="C16" s="229">
        <v>0</v>
      </c>
      <c r="D16" s="229">
        <v>0</v>
      </c>
      <c r="E16" s="229">
        <v>0</v>
      </c>
      <c r="F16" s="229">
        <v>0</v>
      </c>
      <c r="G16" s="420">
        <f t="shared" si="3"/>
        <v>0</v>
      </c>
      <c r="H16" s="425">
        <v>6355665.6463160487</v>
      </c>
      <c r="I16" s="227">
        <v>5060566.7748871092</v>
      </c>
      <c r="J16" s="227">
        <v>4567836.2003686661</v>
      </c>
      <c r="K16" s="227">
        <v>0</v>
      </c>
      <c r="L16" s="422">
        <f t="shared" si="4"/>
        <v>15984068.621571824</v>
      </c>
      <c r="M16" s="423">
        <f t="shared" si="5"/>
        <v>15984068.621571824</v>
      </c>
      <c r="N16" s="225"/>
      <c r="O16" s="229">
        <v>0</v>
      </c>
      <c r="P16" s="229">
        <v>0</v>
      </c>
      <c r="Q16" s="229">
        <v>0</v>
      </c>
      <c r="R16" s="229">
        <v>0</v>
      </c>
      <c r="S16" s="420">
        <f t="shared" si="6"/>
        <v>0</v>
      </c>
      <c r="T16" s="425">
        <v>6745309.8068470154</v>
      </c>
      <c r="U16" s="227">
        <v>6325379.3474834152</v>
      </c>
      <c r="V16" s="227">
        <v>5749285.2232120754</v>
      </c>
      <c r="W16" s="227">
        <v>0</v>
      </c>
      <c r="X16" s="422">
        <f t="shared" si="7"/>
        <v>18819974.377542507</v>
      </c>
      <c r="Y16" s="423">
        <f t="shared" si="8"/>
        <v>18819974.377542507</v>
      </c>
      <c r="Z16" s="225"/>
      <c r="AA16" s="229">
        <v>0</v>
      </c>
      <c r="AB16" s="229">
        <v>0</v>
      </c>
      <c r="AC16" s="229">
        <v>0</v>
      </c>
      <c r="AD16" s="229">
        <v>0</v>
      </c>
      <c r="AE16" s="420">
        <f t="shared" si="9"/>
        <v>0</v>
      </c>
      <c r="AF16" s="425">
        <v>1502152.222536101</v>
      </c>
      <c r="AG16" s="227">
        <v>1364545.533266831</v>
      </c>
      <c r="AH16" s="227">
        <v>1279976.4007263461</v>
      </c>
      <c r="AI16" s="227">
        <v>0</v>
      </c>
      <c r="AJ16" s="422">
        <f t="shared" si="10"/>
        <v>4146674.1565292785</v>
      </c>
      <c r="AK16" s="423">
        <f t="shared" si="11"/>
        <v>4146674.1565292785</v>
      </c>
      <c r="AL16" s="225"/>
      <c r="AM16" s="229">
        <v>0</v>
      </c>
      <c r="AN16" s="229">
        <v>0</v>
      </c>
      <c r="AO16" s="229">
        <v>0</v>
      </c>
      <c r="AP16" s="229">
        <v>0</v>
      </c>
      <c r="AQ16" s="420">
        <f t="shared" si="12"/>
        <v>0</v>
      </c>
      <c r="AR16" s="425">
        <v>43993679.889109969</v>
      </c>
      <c r="AS16" s="227">
        <v>43165054.637813576</v>
      </c>
      <c r="AT16" s="227">
        <v>42975545.25627327</v>
      </c>
      <c r="AU16" s="227">
        <v>0</v>
      </c>
      <c r="AV16" s="422">
        <f t="shared" si="13"/>
        <v>130134279.78319681</v>
      </c>
      <c r="AW16" s="423">
        <f t="shared" si="14"/>
        <v>130134279.78319681</v>
      </c>
      <c r="AX16" s="225"/>
      <c r="AY16" s="229">
        <v>0</v>
      </c>
      <c r="AZ16" s="229">
        <v>0</v>
      </c>
      <c r="BA16" s="229">
        <v>0</v>
      </c>
      <c r="BB16" s="229">
        <v>0</v>
      </c>
      <c r="BC16" s="420">
        <f t="shared" si="15"/>
        <v>0</v>
      </c>
      <c r="BD16" s="425">
        <v>623132.00971766398</v>
      </c>
      <c r="BE16" s="227">
        <v>655917.74457921181</v>
      </c>
      <c r="BF16" s="227">
        <v>667269.48188195261</v>
      </c>
      <c r="BG16" s="227">
        <v>0</v>
      </c>
      <c r="BH16" s="422">
        <f t="shared" si="16"/>
        <v>1946319.2361788284</v>
      </c>
      <c r="BI16" s="423">
        <f t="shared" si="17"/>
        <v>1946319.2361788284</v>
      </c>
      <c r="BJ16" s="225"/>
      <c r="BK16" s="229">
        <v>0</v>
      </c>
      <c r="BL16" s="229">
        <v>0</v>
      </c>
      <c r="BM16" s="229">
        <v>0</v>
      </c>
      <c r="BN16" s="229">
        <v>0</v>
      </c>
      <c r="BO16" s="420">
        <f t="shared" si="18"/>
        <v>0</v>
      </c>
      <c r="BP16" s="425">
        <v>0</v>
      </c>
      <c r="BQ16" s="227">
        <v>0</v>
      </c>
      <c r="BR16" s="227">
        <v>0</v>
      </c>
      <c r="BS16" s="227">
        <v>0</v>
      </c>
      <c r="BT16" s="422">
        <f t="shared" si="19"/>
        <v>0</v>
      </c>
      <c r="BU16" s="423">
        <f t="shared" si="20"/>
        <v>0</v>
      </c>
      <c r="BV16" s="225"/>
      <c r="BW16" s="229">
        <v>0</v>
      </c>
      <c r="BX16" s="229">
        <v>0</v>
      </c>
      <c r="BY16" s="229">
        <v>0</v>
      </c>
      <c r="BZ16" s="229">
        <v>0</v>
      </c>
      <c r="CA16" s="420">
        <f t="shared" si="21"/>
        <v>0</v>
      </c>
      <c r="CB16" s="425">
        <v>933062.23022752907</v>
      </c>
      <c r="CC16" s="227">
        <v>920126.8897441763</v>
      </c>
      <c r="CD16" s="227">
        <v>1073377.3926374079</v>
      </c>
      <c r="CE16" s="227">
        <v>0</v>
      </c>
      <c r="CF16" s="422">
        <f t="shared" si="22"/>
        <v>2926566.512609113</v>
      </c>
      <c r="CG16" s="423">
        <f t="shared" si="23"/>
        <v>2926566.512609113</v>
      </c>
      <c r="CH16" s="225"/>
      <c r="CI16" s="422">
        <f t="shared" ref="CI16:CI22" si="27">+C16+O16+AA16+AM16+AY16+BK16+BW16</f>
        <v>0</v>
      </c>
      <c r="CJ16" s="422">
        <f t="shared" si="24"/>
        <v>0</v>
      </c>
      <c r="CK16" s="422">
        <f t="shared" si="24"/>
        <v>0</v>
      </c>
      <c r="CL16" s="422">
        <f t="shared" si="24"/>
        <v>0</v>
      </c>
      <c r="CM16" s="424">
        <f t="shared" ref="CM16:CM29" si="28">SUM(CI16:CL16)</f>
        <v>0</v>
      </c>
      <c r="CN16" s="422">
        <f t="shared" ref="CN16:CN22" si="29">+H16+T16+AF16+AR16+BD16+BP16+CB16</f>
        <v>60153001.804754332</v>
      </c>
      <c r="CO16" s="422">
        <f t="shared" si="25"/>
        <v>57491590.927774318</v>
      </c>
      <c r="CP16" s="422">
        <f t="shared" si="25"/>
        <v>56313289.955099717</v>
      </c>
      <c r="CQ16" s="422">
        <f t="shared" si="25"/>
        <v>0</v>
      </c>
      <c r="CR16" s="424">
        <f t="shared" ref="CR16:CR29" si="30">SUM(CN16:CQ16)</f>
        <v>173957882.68762839</v>
      </c>
      <c r="CS16" s="422">
        <f t="shared" ref="CS16:CS22" si="31">CI16+CN16</f>
        <v>60153001.804754332</v>
      </c>
      <c r="CT16" s="422">
        <f t="shared" si="26"/>
        <v>57491590.927774318</v>
      </c>
      <c r="CU16" s="422">
        <f t="shared" si="26"/>
        <v>56313289.955099717</v>
      </c>
      <c r="CV16" s="422">
        <f t="shared" si="26"/>
        <v>0</v>
      </c>
      <c r="CW16" s="424">
        <f t="shared" ref="CW16:CW29" si="32">SUM(CS16:CV16)</f>
        <v>173957882.68762839</v>
      </c>
      <c r="CX16" s="327"/>
      <c r="CZ16" s="327"/>
      <c r="DB16" s="327"/>
    </row>
    <row r="17" spans="1:135" ht="15.75" customHeight="1" x14ac:dyDescent="0.2">
      <c r="A17" s="85" t="s">
        <v>196</v>
      </c>
      <c r="B17" s="225"/>
      <c r="C17" s="227">
        <v>0</v>
      </c>
      <c r="D17" s="227">
        <v>0</v>
      </c>
      <c r="E17" s="227">
        <v>0</v>
      </c>
      <c r="F17" s="227">
        <v>0</v>
      </c>
      <c r="G17" s="420">
        <f t="shared" si="3"/>
        <v>0</v>
      </c>
      <c r="H17" s="425">
        <v>534030.19138611143</v>
      </c>
      <c r="I17" s="227">
        <v>427401.0566057082</v>
      </c>
      <c r="J17" s="227">
        <v>382735.6604351963</v>
      </c>
      <c r="K17" s="227">
        <v>0</v>
      </c>
      <c r="L17" s="422">
        <f t="shared" si="4"/>
        <v>1344166.9084270159</v>
      </c>
      <c r="M17" s="423">
        <f t="shared" si="5"/>
        <v>1344166.9084270159</v>
      </c>
      <c r="N17" s="225"/>
      <c r="O17" s="227">
        <v>0</v>
      </c>
      <c r="P17" s="227">
        <v>0</v>
      </c>
      <c r="Q17" s="227">
        <v>0</v>
      </c>
      <c r="R17" s="227">
        <v>0</v>
      </c>
      <c r="S17" s="420">
        <f t="shared" si="6"/>
        <v>0</v>
      </c>
      <c r="T17" s="425">
        <v>663450.61027220264</v>
      </c>
      <c r="U17" s="227">
        <v>621446.81412821566</v>
      </c>
      <c r="V17" s="227">
        <v>581296.40219784691</v>
      </c>
      <c r="W17" s="227">
        <v>0</v>
      </c>
      <c r="X17" s="422">
        <f t="shared" si="7"/>
        <v>1866193.8265982652</v>
      </c>
      <c r="Y17" s="423">
        <f t="shared" si="8"/>
        <v>1866193.8265982652</v>
      </c>
      <c r="Z17" s="225"/>
      <c r="AA17" s="227">
        <v>0</v>
      </c>
      <c r="AB17" s="227">
        <v>0</v>
      </c>
      <c r="AC17" s="227">
        <v>0</v>
      </c>
      <c r="AD17" s="227">
        <v>0</v>
      </c>
      <c r="AE17" s="420">
        <f t="shared" si="9"/>
        <v>0</v>
      </c>
      <c r="AF17" s="425">
        <v>114383.21654493864</v>
      </c>
      <c r="AG17" s="227">
        <v>102711.24878960464</v>
      </c>
      <c r="AH17" s="227">
        <v>96468.726017778521</v>
      </c>
      <c r="AI17" s="227">
        <v>0</v>
      </c>
      <c r="AJ17" s="422">
        <f t="shared" si="10"/>
        <v>313563.19135232177</v>
      </c>
      <c r="AK17" s="423">
        <f t="shared" si="11"/>
        <v>313563.19135232177</v>
      </c>
      <c r="AL17" s="225"/>
      <c r="AM17" s="227">
        <v>0</v>
      </c>
      <c r="AN17" s="227">
        <v>0</v>
      </c>
      <c r="AO17" s="227">
        <v>0</v>
      </c>
      <c r="AP17" s="227">
        <v>0</v>
      </c>
      <c r="AQ17" s="420">
        <f t="shared" si="12"/>
        <v>0</v>
      </c>
      <c r="AR17" s="425">
        <v>3349652.2611255464</v>
      </c>
      <c r="AS17" s="227">
        <v>3350256.7358130473</v>
      </c>
      <c r="AT17" s="227">
        <v>3358176.5434843623</v>
      </c>
      <c r="AU17" s="227">
        <v>0</v>
      </c>
      <c r="AV17" s="422">
        <f t="shared" si="13"/>
        <v>10058085.540422956</v>
      </c>
      <c r="AW17" s="423">
        <f t="shared" si="14"/>
        <v>10058085.540422956</v>
      </c>
      <c r="AX17" s="225"/>
      <c r="AY17" s="227">
        <v>0</v>
      </c>
      <c r="AZ17" s="227">
        <v>0</v>
      </c>
      <c r="BA17" s="227">
        <v>0</v>
      </c>
      <c r="BB17" s="227">
        <v>0</v>
      </c>
      <c r="BC17" s="420">
        <f t="shared" si="15"/>
        <v>0</v>
      </c>
      <c r="BD17" s="425">
        <v>21306.104032797954</v>
      </c>
      <c r="BE17" s="227">
        <v>22674.713413777448</v>
      </c>
      <c r="BF17" s="227">
        <v>23278.821245776489</v>
      </c>
      <c r="BG17" s="227">
        <v>0</v>
      </c>
      <c r="BH17" s="422">
        <f t="shared" si="16"/>
        <v>67259.638692351888</v>
      </c>
      <c r="BI17" s="423">
        <f t="shared" si="17"/>
        <v>67259.638692351888</v>
      </c>
      <c r="BJ17" s="225"/>
      <c r="BK17" s="227">
        <v>0</v>
      </c>
      <c r="BL17" s="227">
        <v>0</v>
      </c>
      <c r="BM17" s="227">
        <v>0</v>
      </c>
      <c r="BN17" s="227">
        <v>0</v>
      </c>
      <c r="BO17" s="420">
        <f t="shared" si="18"/>
        <v>0</v>
      </c>
      <c r="BP17" s="425">
        <v>0</v>
      </c>
      <c r="BQ17" s="227">
        <v>0</v>
      </c>
      <c r="BR17" s="227">
        <v>0</v>
      </c>
      <c r="BS17" s="227">
        <v>0</v>
      </c>
      <c r="BT17" s="422">
        <f t="shared" si="19"/>
        <v>0</v>
      </c>
      <c r="BU17" s="423">
        <f t="shared" si="20"/>
        <v>0</v>
      </c>
      <c r="BV17" s="225"/>
      <c r="BW17" s="227">
        <v>0</v>
      </c>
      <c r="BX17" s="227">
        <v>0</v>
      </c>
      <c r="BY17" s="227">
        <v>0</v>
      </c>
      <c r="BZ17" s="227">
        <v>0</v>
      </c>
      <c r="CA17" s="420">
        <f t="shared" si="21"/>
        <v>0</v>
      </c>
      <c r="CB17" s="425">
        <v>41460.964281739354</v>
      </c>
      <c r="CC17" s="227">
        <v>39947.352075607268</v>
      </c>
      <c r="CD17" s="227">
        <v>41972.943614652308</v>
      </c>
      <c r="CE17" s="227">
        <v>0</v>
      </c>
      <c r="CF17" s="422">
        <f t="shared" si="22"/>
        <v>123381.25997199894</v>
      </c>
      <c r="CG17" s="423">
        <f t="shared" si="23"/>
        <v>123381.25997199894</v>
      </c>
      <c r="CH17" s="225"/>
      <c r="CI17" s="422">
        <f t="shared" si="27"/>
        <v>0</v>
      </c>
      <c r="CJ17" s="422">
        <f t="shared" si="24"/>
        <v>0</v>
      </c>
      <c r="CK17" s="422">
        <f t="shared" si="24"/>
        <v>0</v>
      </c>
      <c r="CL17" s="422">
        <f t="shared" si="24"/>
        <v>0</v>
      </c>
      <c r="CM17" s="424">
        <f t="shared" si="28"/>
        <v>0</v>
      </c>
      <c r="CN17" s="422">
        <f t="shared" si="29"/>
        <v>4724283.3476433363</v>
      </c>
      <c r="CO17" s="422">
        <f t="shared" si="25"/>
        <v>4564437.920825961</v>
      </c>
      <c r="CP17" s="422">
        <f t="shared" si="25"/>
        <v>4483929.0969956126</v>
      </c>
      <c r="CQ17" s="422">
        <f t="shared" si="25"/>
        <v>0</v>
      </c>
      <c r="CR17" s="424">
        <f t="shared" si="30"/>
        <v>13772650.365464909</v>
      </c>
      <c r="CS17" s="422">
        <f t="shared" si="31"/>
        <v>4724283.3476433363</v>
      </c>
      <c r="CT17" s="422">
        <f t="shared" si="26"/>
        <v>4564437.920825961</v>
      </c>
      <c r="CU17" s="422">
        <f t="shared" si="26"/>
        <v>4483929.0969956126</v>
      </c>
      <c r="CV17" s="422">
        <f t="shared" si="26"/>
        <v>0</v>
      </c>
      <c r="CW17" s="424">
        <f t="shared" si="32"/>
        <v>13772650.365464909</v>
      </c>
      <c r="CZ17" s="327"/>
      <c r="DB17" s="327"/>
    </row>
    <row r="18" spans="1:135" ht="15.75" customHeight="1" x14ac:dyDescent="0.2">
      <c r="A18" s="85" t="s">
        <v>197</v>
      </c>
      <c r="B18" s="225"/>
      <c r="C18" s="227">
        <v>0</v>
      </c>
      <c r="D18" s="227">
        <v>0</v>
      </c>
      <c r="E18" s="227">
        <v>0</v>
      </c>
      <c r="F18" s="227">
        <v>0</v>
      </c>
      <c r="G18" s="420">
        <f t="shared" si="3"/>
        <v>0</v>
      </c>
      <c r="H18" s="425">
        <v>3634625.7021454647</v>
      </c>
      <c r="I18" s="227">
        <v>2983895.5891155191</v>
      </c>
      <c r="J18" s="227">
        <v>2664368.0548609644</v>
      </c>
      <c r="K18" s="227">
        <v>0</v>
      </c>
      <c r="L18" s="422">
        <f t="shared" si="4"/>
        <v>9282889.3461219482</v>
      </c>
      <c r="M18" s="423">
        <f t="shared" si="5"/>
        <v>9282889.3461219482</v>
      </c>
      <c r="N18" s="225"/>
      <c r="O18" s="227">
        <v>0</v>
      </c>
      <c r="P18" s="227">
        <v>0</v>
      </c>
      <c r="Q18" s="227">
        <v>0</v>
      </c>
      <c r="R18" s="227">
        <v>0</v>
      </c>
      <c r="S18" s="420">
        <f t="shared" si="6"/>
        <v>0</v>
      </c>
      <c r="T18" s="425">
        <v>4139110.5206511784</v>
      </c>
      <c r="U18" s="227">
        <v>3859523.9281784645</v>
      </c>
      <c r="V18" s="227">
        <v>3635854.6542002903</v>
      </c>
      <c r="W18" s="227">
        <v>0</v>
      </c>
      <c r="X18" s="422">
        <f t="shared" si="7"/>
        <v>11634489.103029933</v>
      </c>
      <c r="Y18" s="423">
        <f t="shared" si="8"/>
        <v>11634489.103029933</v>
      </c>
      <c r="Z18" s="225"/>
      <c r="AA18" s="227">
        <v>0</v>
      </c>
      <c r="AB18" s="227">
        <v>0</v>
      </c>
      <c r="AC18" s="227">
        <v>0</v>
      </c>
      <c r="AD18" s="227">
        <v>0</v>
      </c>
      <c r="AE18" s="420">
        <f t="shared" si="9"/>
        <v>0</v>
      </c>
      <c r="AF18" s="425">
        <v>711563.23974377068</v>
      </c>
      <c r="AG18" s="227">
        <v>656260.39727663854</v>
      </c>
      <c r="AH18" s="227">
        <v>630452.40412531013</v>
      </c>
      <c r="AI18" s="227">
        <v>0</v>
      </c>
      <c r="AJ18" s="422">
        <f t="shared" si="10"/>
        <v>1998276.0411457191</v>
      </c>
      <c r="AK18" s="423">
        <f t="shared" si="11"/>
        <v>1998276.0411457191</v>
      </c>
      <c r="AL18" s="225"/>
      <c r="AM18" s="227">
        <v>0</v>
      </c>
      <c r="AN18" s="227">
        <v>0</v>
      </c>
      <c r="AO18" s="227">
        <v>0</v>
      </c>
      <c r="AP18" s="227">
        <v>0</v>
      </c>
      <c r="AQ18" s="420">
        <f t="shared" si="12"/>
        <v>0</v>
      </c>
      <c r="AR18" s="425">
        <v>16215783.255210334</v>
      </c>
      <c r="AS18" s="227">
        <v>16308193.76753143</v>
      </c>
      <c r="AT18" s="227">
        <v>16448294.301781487</v>
      </c>
      <c r="AU18" s="227">
        <v>0</v>
      </c>
      <c r="AV18" s="422">
        <f t="shared" si="13"/>
        <v>48972271.324523255</v>
      </c>
      <c r="AW18" s="423">
        <f t="shared" si="14"/>
        <v>48972271.324523255</v>
      </c>
      <c r="AX18" s="225"/>
      <c r="AY18" s="227">
        <v>0</v>
      </c>
      <c r="AZ18" s="227">
        <v>0</v>
      </c>
      <c r="BA18" s="227">
        <v>0</v>
      </c>
      <c r="BB18" s="227">
        <v>0</v>
      </c>
      <c r="BC18" s="420">
        <f t="shared" si="15"/>
        <v>0</v>
      </c>
      <c r="BD18" s="425">
        <v>138871.58219524362</v>
      </c>
      <c r="BE18" s="227">
        <v>148703.19863384494</v>
      </c>
      <c r="BF18" s="227">
        <v>152390.05479832052</v>
      </c>
      <c r="BG18" s="227">
        <v>0</v>
      </c>
      <c r="BH18" s="422">
        <f t="shared" si="16"/>
        <v>439964.83562740905</v>
      </c>
      <c r="BI18" s="423">
        <f t="shared" si="17"/>
        <v>439964.83562740905</v>
      </c>
      <c r="BJ18" s="225"/>
      <c r="BK18" s="227">
        <v>0</v>
      </c>
      <c r="BL18" s="227">
        <v>0</v>
      </c>
      <c r="BM18" s="227">
        <v>0</v>
      </c>
      <c r="BN18" s="227">
        <v>0</v>
      </c>
      <c r="BO18" s="420">
        <f t="shared" si="18"/>
        <v>0</v>
      </c>
      <c r="BP18" s="425">
        <v>0</v>
      </c>
      <c r="BQ18" s="227">
        <v>0</v>
      </c>
      <c r="BR18" s="227">
        <v>0</v>
      </c>
      <c r="BS18" s="227">
        <v>0</v>
      </c>
      <c r="BT18" s="422">
        <f t="shared" si="19"/>
        <v>0</v>
      </c>
      <c r="BU18" s="423">
        <f t="shared" si="20"/>
        <v>0</v>
      </c>
      <c r="BV18" s="225"/>
      <c r="BW18" s="227">
        <v>0</v>
      </c>
      <c r="BX18" s="227">
        <v>0</v>
      </c>
      <c r="BY18" s="227">
        <v>0</v>
      </c>
      <c r="BZ18" s="227">
        <v>0</v>
      </c>
      <c r="CA18" s="420">
        <f t="shared" si="21"/>
        <v>0</v>
      </c>
      <c r="CB18" s="425">
        <v>146245.29452419461</v>
      </c>
      <c r="CC18" s="227">
        <v>143172.91438713175</v>
      </c>
      <c r="CD18" s="227">
        <v>151161.10274349526</v>
      </c>
      <c r="CE18" s="227">
        <v>0</v>
      </c>
      <c r="CF18" s="422">
        <f t="shared" si="22"/>
        <v>440579.31165482162</v>
      </c>
      <c r="CG18" s="423">
        <f t="shared" si="23"/>
        <v>440579.31165482162</v>
      </c>
      <c r="CH18" s="225"/>
      <c r="CI18" s="422">
        <f t="shared" si="27"/>
        <v>0</v>
      </c>
      <c r="CJ18" s="422">
        <f t="shared" si="24"/>
        <v>0</v>
      </c>
      <c r="CK18" s="422">
        <f t="shared" si="24"/>
        <v>0</v>
      </c>
      <c r="CL18" s="422">
        <f t="shared" si="24"/>
        <v>0</v>
      </c>
      <c r="CM18" s="424">
        <f t="shared" si="28"/>
        <v>0</v>
      </c>
      <c r="CN18" s="422">
        <f t="shared" si="29"/>
        <v>24986199.594470188</v>
      </c>
      <c r="CO18" s="422">
        <f t="shared" si="25"/>
        <v>24099749.795123033</v>
      </c>
      <c r="CP18" s="422">
        <f t="shared" si="25"/>
        <v>23682520.572509866</v>
      </c>
      <c r="CQ18" s="422">
        <f t="shared" si="25"/>
        <v>0</v>
      </c>
      <c r="CR18" s="424">
        <f t="shared" si="30"/>
        <v>72768469.962103084</v>
      </c>
      <c r="CS18" s="422">
        <f t="shared" si="31"/>
        <v>24986199.594470188</v>
      </c>
      <c r="CT18" s="422">
        <f t="shared" si="26"/>
        <v>24099749.795123033</v>
      </c>
      <c r="CU18" s="422">
        <f t="shared" si="26"/>
        <v>23682520.572509866</v>
      </c>
      <c r="CV18" s="422">
        <f t="shared" si="26"/>
        <v>0</v>
      </c>
      <c r="CW18" s="424">
        <f t="shared" si="32"/>
        <v>72768469.962103084</v>
      </c>
    </row>
    <row r="19" spans="1:135" ht="15.75" customHeight="1" x14ac:dyDescent="0.2">
      <c r="A19" s="130" t="s">
        <v>194</v>
      </c>
      <c r="B19" s="225">
        <v>2</v>
      </c>
      <c r="C19" s="228">
        <f t="shared" ref="C19:F19" si="33">SUM(C16:C18)</f>
        <v>0</v>
      </c>
      <c r="D19" s="228">
        <f t="shared" si="33"/>
        <v>0</v>
      </c>
      <c r="E19" s="228">
        <f t="shared" si="33"/>
        <v>0</v>
      </c>
      <c r="F19" s="228">
        <f t="shared" si="33"/>
        <v>0</v>
      </c>
      <c r="G19" s="420">
        <f t="shared" si="3"/>
        <v>0</v>
      </c>
      <c r="H19" s="426">
        <f t="shared" ref="H19:K19" si="34">SUM(H16:H18)</f>
        <v>10524321.539847624</v>
      </c>
      <c r="I19" s="228">
        <f t="shared" si="34"/>
        <v>8471863.4206083361</v>
      </c>
      <c r="J19" s="228">
        <f t="shared" si="34"/>
        <v>7614939.9156648265</v>
      </c>
      <c r="K19" s="228">
        <f t="shared" si="34"/>
        <v>0</v>
      </c>
      <c r="L19" s="422">
        <f t="shared" si="4"/>
        <v>26611124.876120787</v>
      </c>
      <c r="M19" s="423">
        <f t="shared" si="5"/>
        <v>26611124.876120787</v>
      </c>
      <c r="N19" s="225">
        <v>2</v>
      </c>
      <c r="O19" s="228">
        <f t="shared" ref="O19:R19" si="35">SUM(O16:O18)</f>
        <v>0</v>
      </c>
      <c r="P19" s="228">
        <f t="shared" si="35"/>
        <v>0</v>
      </c>
      <c r="Q19" s="228">
        <f t="shared" si="35"/>
        <v>0</v>
      </c>
      <c r="R19" s="228">
        <f t="shared" si="35"/>
        <v>0</v>
      </c>
      <c r="S19" s="420">
        <f t="shared" si="6"/>
        <v>0</v>
      </c>
      <c r="T19" s="426">
        <f t="shared" ref="T19:W19" si="36">SUM(T16:T18)</f>
        <v>11547870.937770396</v>
      </c>
      <c r="U19" s="228">
        <f t="shared" si="36"/>
        <v>10806350.089790095</v>
      </c>
      <c r="V19" s="228">
        <f t="shared" si="36"/>
        <v>9966436.2796102129</v>
      </c>
      <c r="W19" s="228">
        <f t="shared" si="36"/>
        <v>0</v>
      </c>
      <c r="X19" s="422">
        <f t="shared" si="7"/>
        <v>32320657.307170704</v>
      </c>
      <c r="Y19" s="423">
        <f t="shared" si="8"/>
        <v>32320657.307170704</v>
      </c>
      <c r="Z19" s="225">
        <v>2</v>
      </c>
      <c r="AA19" s="228">
        <f t="shared" ref="AA19:AD19" si="37">SUM(AA16:AA18)</f>
        <v>0</v>
      </c>
      <c r="AB19" s="228">
        <f t="shared" si="37"/>
        <v>0</v>
      </c>
      <c r="AC19" s="228">
        <f t="shared" si="37"/>
        <v>0</v>
      </c>
      <c r="AD19" s="228">
        <f t="shared" si="37"/>
        <v>0</v>
      </c>
      <c r="AE19" s="420">
        <f t="shared" si="9"/>
        <v>0</v>
      </c>
      <c r="AF19" s="426">
        <f t="shared" ref="AF19:AI19" si="38">SUM(AF16:AF18)</f>
        <v>2328098.6788248103</v>
      </c>
      <c r="AG19" s="228">
        <f t="shared" si="38"/>
        <v>2123517.179333074</v>
      </c>
      <c r="AH19" s="228">
        <f t="shared" si="38"/>
        <v>2006897.5308694346</v>
      </c>
      <c r="AI19" s="228">
        <f t="shared" si="38"/>
        <v>0</v>
      </c>
      <c r="AJ19" s="422">
        <f t="shared" si="10"/>
        <v>6458513.3890273189</v>
      </c>
      <c r="AK19" s="423">
        <f t="shared" si="11"/>
        <v>6458513.3890273189</v>
      </c>
      <c r="AL19" s="225">
        <v>2</v>
      </c>
      <c r="AM19" s="228">
        <f t="shared" ref="AM19:AP19" si="39">SUM(AM16:AM18)</f>
        <v>0</v>
      </c>
      <c r="AN19" s="228">
        <f t="shared" si="39"/>
        <v>0</v>
      </c>
      <c r="AO19" s="228">
        <f t="shared" si="39"/>
        <v>0</v>
      </c>
      <c r="AP19" s="228">
        <f t="shared" si="39"/>
        <v>0</v>
      </c>
      <c r="AQ19" s="420">
        <f t="shared" si="12"/>
        <v>0</v>
      </c>
      <c r="AR19" s="426">
        <f t="shared" ref="AR19:AU19" si="40">SUM(AR16:AR18)</f>
        <v>63559115.405445851</v>
      </c>
      <c r="AS19" s="228">
        <f t="shared" si="40"/>
        <v>62823505.141158052</v>
      </c>
      <c r="AT19" s="228">
        <f t="shared" si="40"/>
        <v>62782016.10153912</v>
      </c>
      <c r="AU19" s="228">
        <f t="shared" si="40"/>
        <v>0</v>
      </c>
      <c r="AV19" s="422">
        <f t="shared" si="13"/>
        <v>189164636.64814302</v>
      </c>
      <c r="AW19" s="423">
        <f t="shared" si="14"/>
        <v>189164636.64814302</v>
      </c>
      <c r="AX19" s="225">
        <v>2</v>
      </c>
      <c r="AY19" s="228">
        <f t="shared" ref="AY19:BB19" si="41">SUM(AY16:AY18)</f>
        <v>0</v>
      </c>
      <c r="AZ19" s="228">
        <f t="shared" si="41"/>
        <v>0</v>
      </c>
      <c r="BA19" s="228">
        <f t="shared" si="41"/>
        <v>0</v>
      </c>
      <c r="BB19" s="228">
        <f t="shared" si="41"/>
        <v>0</v>
      </c>
      <c r="BC19" s="420">
        <f t="shared" si="15"/>
        <v>0</v>
      </c>
      <c r="BD19" s="426">
        <f t="shared" ref="BD19:BG19" si="42">SUM(BD16:BD18)</f>
        <v>783309.69594570552</v>
      </c>
      <c r="BE19" s="228">
        <f t="shared" si="42"/>
        <v>827295.65662683418</v>
      </c>
      <c r="BF19" s="228">
        <f t="shared" si="42"/>
        <v>842938.35792604962</v>
      </c>
      <c r="BG19" s="228">
        <f t="shared" si="42"/>
        <v>0</v>
      </c>
      <c r="BH19" s="422">
        <f t="shared" si="16"/>
        <v>2453543.7104985896</v>
      </c>
      <c r="BI19" s="423">
        <f t="shared" si="17"/>
        <v>2453543.7104985896</v>
      </c>
      <c r="BJ19" s="225">
        <v>2</v>
      </c>
      <c r="BK19" s="228">
        <f t="shared" ref="BK19:BN19" si="43">SUM(BK16:BK18)</f>
        <v>0</v>
      </c>
      <c r="BL19" s="228">
        <f t="shared" si="43"/>
        <v>0</v>
      </c>
      <c r="BM19" s="228">
        <f t="shared" si="43"/>
        <v>0</v>
      </c>
      <c r="BN19" s="228">
        <f t="shared" si="43"/>
        <v>0</v>
      </c>
      <c r="BO19" s="420">
        <f t="shared" si="18"/>
        <v>0</v>
      </c>
      <c r="BP19" s="426">
        <f t="shared" ref="BP19:BS19" si="44">SUM(BP16:BP18)</f>
        <v>0</v>
      </c>
      <c r="BQ19" s="228">
        <f t="shared" si="44"/>
        <v>0</v>
      </c>
      <c r="BR19" s="228">
        <f t="shared" si="44"/>
        <v>0</v>
      </c>
      <c r="BS19" s="228">
        <f t="shared" si="44"/>
        <v>0</v>
      </c>
      <c r="BT19" s="422">
        <f t="shared" si="19"/>
        <v>0</v>
      </c>
      <c r="BU19" s="423">
        <f t="shared" si="20"/>
        <v>0</v>
      </c>
      <c r="BV19" s="225">
        <v>2</v>
      </c>
      <c r="BW19" s="228">
        <f t="shared" ref="BW19:BZ19" si="45">SUM(BW16:BW18)</f>
        <v>0</v>
      </c>
      <c r="BX19" s="228">
        <f t="shared" si="45"/>
        <v>0</v>
      </c>
      <c r="BY19" s="228">
        <f t="shared" si="45"/>
        <v>0</v>
      </c>
      <c r="BZ19" s="228">
        <f t="shared" si="45"/>
        <v>0</v>
      </c>
      <c r="CA19" s="420">
        <f t="shared" si="21"/>
        <v>0</v>
      </c>
      <c r="CB19" s="426">
        <f t="shared" ref="CB19:CE19" si="46">SUM(CB16:CB18)</f>
        <v>1120768.4890334629</v>
      </c>
      <c r="CC19" s="228">
        <f t="shared" si="46"/>
        <v>1103247.1562069154</v>
      </c>
      <c r="CD19" s="228">
        <f t="shared" si="46"/>
        <v>1266511.4389955555</v>
      </c>
      <c r="CE19" s="228">
        <f t="shared" si="46"/>
        <v>0</v>
      </c>
      <c r="CF19" s="422">
        <f t="shared" si="22"/>
        <v>3490527.0842359341</v>
      </c>
      <c r="CG19" s="423">
        <f t="shared" si="23"/>
        <v>3490527.0842359341</v>
      </c>
      <c r="CH19" s="225">
        <v>2</v>
      </c>
      <c r="CI19" s="422">
        <f t="shared" si="27"/>
        <v>0</v>
      </c>
      <c r="CJ19" s="422">
        <f t="shared" si="24"/>
        <v>0</v>
      </c>
      <c r="CK19" s="422">
        <f t="shared" si="24"/>
        <v>0</v>
      </c>
      <c r="CL19" s="422">
        <f t="shared" si="24"/>
        <v>0</v>
      </c>
      <c r="CM19" s="424">
        <f t="shared" si="28"/>
        <v>0</v>
      </c>
      <c r="CN19" s="422">
        <f t="shared" si="29"/>
        <v>89863484.74686785</v>
      </c>
      <c r="CO19" s="422">
        <f t="shared" si="25"/>
        <v>86155778.643723309</v>
      </c>
      <c r="CP19" s="422">
        <f t="shared" si="25"/>
        <v>84479739.624605209</v>
      </c>
      <c r="CQ19" s="422">
        <f t="shared" si="25"/>
        <v>0</v>
      </c>
      <c r="CR19" s="424">
        <f t="shared" si="30"/>
        <v>260499003.01519635</v>
      </c>
      <c r="CS19" s="422">
        <f t="shared" si="31"/>
        <v>89863484.74686785</v>
      </c>
      <c r="CT19" s="422">
        <f t="shared" si="26"/>
        <v>86155778.643723309</v>
      </c>
      <c r="CU19" s="422">
        <f t="shared" si="26"/>
        <v>84479739.624605209</v>
      </c>
      <c r="CV19" s="422">
        <f t="shared" si="26"/>
        <v>0</v>
      </c>
      <c r="CW19" s="424">
        <f t="shared" si="32"/>
        <v>260499003.01519635</v>
      </c>
      <c r="CX19" s="327"/>
      <c r="CY19" s="327"/>
      <c r="CZ19" s="327"/>
      <c r="DA19" s="327"/>
      <c r="DB19" s="327"/>
    </row>
    <row r="20" spans="1:135" ht="15.75" customHeight="1" x14ac:dyDescent="0.2">
      <c r="A20" s="85" t="s">
        <v>192</v>
      </c>
      <c r="B20" s="225">
        <v>3</v>
      </c>
      <c r="C20" s="227">
        <v>0</v>
      </c>
      <c r="D20" s="227">
        <v>0</v>
      </c>
      <c r="E20" s="227">
        <v>0</v>
      </c>
      <c r="F20" s="227">
        <v>0</v>
      </c>
      <c r="G20" s="420">
        <f t="shared" si="3"/>
        <v>0</v>
      </c>
      <c r="H20" s="425">
        <v>0</v>
      </c>
      <c r="I20" s="227">
        <v>0</v>
      </c>
      <c r="J20" s="227">
        <v>0</v>
      </c>
      <c r="K20" s="227">
        <v>0</v>
      </c>
      <c r="L20" s="422">
        <f t="shared" si="4"/>
        <v>0</v>
      </c>
      <c r="M20" s="423">
        <f t="shared" si="5"/>
        <v>0</v>
      </c>
      <c r="N20" s="225">
        <v>3</v>
      </c>
      <c r="O20" s="227">
        <v>0</v>
      </c>
      <c r="P20" s="227">
        <v>0</v>
      </c>
      <c r="Q20" s="227">
        <v>0</v>
      </c>
      <c r="R20" s="227">
        <v>0</v>
      </c>
      <c r="S20" s="420">
        <f t="shared" si="6"/>
        <v>0</v>
      </c>
      <c r="T20" s="425">
        <v>0</v>
      </c>
      <c r="U20" s="227">
        <v>0</v>
      </c>
      <c r="V20" s="227">
        <v>0</v>
      </c>
      <c r="W20" s="227">
        <v>0</v>
      </c>
      <c r="X20" s="422">
        <f t="shared" si="7"/>
        <v>0</v>
      </c>
      <c r="Y20" s="423">
        <f t="shared" si="8"/>
        <v>0</v>
      </c>
      <c r="Z20" s="225">
        <v>3</v>
      </c>
      <c r="AA20" s="227">
        <v>0</v>
      </c>
      <c r="AB20" s="227">
        <v>0</v>
      </c>
      <c r="AC20" s="227">
        <v>0</v>
      </c>
      <c r="AD20" s="227">
        <v>0</v>
      </c>
      <c r="AE20" s="420">
        <f t="shared" si="9"/>
        <v>0</v>
      </c>
      <c r="AF20" s="425">
        <v>0</v>
      </c>
      <c r="AG20" s="227">
        <v>0</v>
      </c>
      <c r="AH20" s="227">
        <v>0</v>
      </c>
      <c r="AI20" s="227">
        <v>0</v>
      </c>
      <c r="AJ20" s="422">
        <f t="shared" si="10"/>
        <v>0</v>
      </c>
      <c r="AK20" s="423">
        <f t="shared" si="11"/>
        <v>0</v>
      </c>
      <c r="AL20" s="225">
        <v>3</v>
      </c>
      <c r="AM20" s="227">
        <v>0</v>
      </c>
      <c r="AN20" s="227">
        <v>0</v>
      </c>
      <c r="AO20" s="227">
        <v>0</v>
      </c>
      <c r="AP20" s="227">
        <v>0</v>
      </c>
      <c r="AQ20" s="420">
        <f t="shared" si="12"/>
        <v>0</v>
      </c>
      <c r="AR20" s="425">
        <v>0</v>
      </c>
      <c r="AS20" s="227">
        <v>0</v>
      </c>
      <c r="AT20" s="227">
        <v>0</v>
      </c>
      <c r="AU20" s="227">
        <v>0</v>
      </c>
      <c r="AV20" s="422">
        <f t="shared" si="13"/>
        <v>0</v>
      </c>
      <c r="AW20" s="423">
        <f t="shared" si="14"/>
        <v>0</v>
      </c>
      <c r="AX20" s="225">
        <v>3</v>
      </c>
      <c r="AY20" s="227">
        <v>0</v>
      </c>
      <c r="AZ20" s="227">
        <v>0</v>
      </c>
      <c r="BA20" s="227">
        <v>0</v>
      </c>
      <c r="BB20" s="227">
        <v>0</v>
      </c>
      <c r="BC20" s="420">
        <f t="shared" si="15"/>
        <v>0</v>
      </c>
      <c r="BD20" s="425">
        <v>0</v>
      </c>
      <c r="BE20" s="227">
        <v>0</v>
      </c>
      <c r="BF20" s="227">
        <v>0</v>
      </c>
      <c r="BG20" s="227">
        <v>0</v>
      </c>
      <c r="BH20" s="422">
        <f t="shared" si="16"/>
        <v>0</v>
      </c>
      <c r="BI20" s="423">
        <f t="shared" si="17"/>
        <v>0</v>
      </c>
      <c r="BJ20" s="225">
        <v>3</v>
      </c>
      <c r="BK20" s="227">
        <v>0</v>
      </c>
      <c r="BL20" s="227">
        <v>0</v>
      </c>
      <c r="BM20" s="227">
        <v>0</v>
      </c>
      <c r="BN20" s="227">
        <v>0</v>
      </c>
      <c r="BO20" s="420">
        <f t="shared" si="18"/>
        <v>0</v>
      </c>
      <c r="BP20" s="425">
        <v>0</v>
      </c>
      <c r="BQ20" s="227">
        <v>0</v>
      </c>
      <c r="BR20" s="227">
        <v>0</v>
      </c>
      <c r="BS20" s="227">
        <v>0</v>
      </c>
      <c r="BT20" s="422">
        <f t="shared" si="19"/>
        <v>0</v>
      </c>
      <c r="BU20" s="423">
        <f t="shared" si="20"/>
        <v>0</v>
      </c>
      <c r="BV20" s="225">
        <v>3</v>
      </c>
      <c r="BW20" s="227">
        <v>0</v>
      </c>
      <c r="BX20" s="227">
        <v>0</v>
      </c>
      <c r="BY20" s="227">
        <v>0</v>
      </c>
      <c r="BZ20" s="227">
        <v>0</v>
      </c>
      <c r="CA20" s="420">
        <f t="shared" si="21"/>
        <v>0</v>
      </c>
      <c r="CB20" s="425">
        <v>0</v>
      </c>
      <c r="CC20" s="227">
        <v>0</v>
      </c>
      <c r="CD20" s="227">
        <v>0</v>
      </c>
      <c r="CE20" s="227">
        <v>0</v>
      </c>
      <c r="CF20" s="422">
        <f t="shared" si="22"/>
        <v>0</v>
      </c>
      <c r="CG20" s="423">
        <f t="shared" si="23"/>
        <v>0</v>
      </c>
      <c r="CH20" s="225">
        <v>3</v>
      </c>
      <c r="CI20" s="422">
        <f t="shared" si="27"/>
        <v>0</v>
      </c>
      <c r="CJ20" s="422">
        <f t="shared" si="24"/>
        <v>0</v>
      </c>
      <c r="CK20" s="422">
        <f t="shared" si="24"/>
        <v>0</v>
      </c>
      <c r="CL20" s="422">
        <f t="shared" si="24"/>
        <v>0</v>
      </c>
      <c r="CM20" s="424">
        <f t="shared" si="28"/>
        <v>0</v>
      </c>
      <c r="CN20" s="422">
        <f t="shared" si="29"/>
        <v>0</v>
      </c>
      <c r="CO20" s="422">
        <f t="shared" si="25"/>
        <v>0</v>
      </c>
      <c r="CP20" s="422">
        <f t="shared" si="25"/>
        <v>0</v>
      </c>
      <c r="CQ20" s="422">
        <f t="shared" si="25"/>
        <v>0</v>
      </c>
      <c r="CR20" s="424">
        <f t="shared" si="30"/>
        <v>0</v>
      </c>
      <c r="CS20" s="422">
        <f t="shared" si="31"/>
        <v>0</v>
      </c>
      <c r="CT20" s="422">
        <f t="shared" si="26"/>
        <v>0</v>
      </c>
      <c r="CU20" s="422">
        <f t="shared" si="26"/>
        <v>0</v>
      </c>
      <c r="CV20" s="422">
        <f t="shared" si="26"/>
        <v>0</v>
      </c>
      <c r="CW20" s="424">
        <f t="shared" si="32"/>
        <v>0</v>
      </c>
      <c r="CX20" s="327"/>
      <c r="CZ20" s="327"/>
      <c r="DB20" s="327"/>
    </row>
    <row r="21" spans="1:135" ht="15.75" customHeight="1" x14ac:dyDescent="0.2">
      <c r="A21" s="85" t="s">
        <v>193</v>
      </c>
      <c r="B21" s="225">
        <v>4</v>
      </c>
      <c r="C21" s="227">
        <v>0</v>
      </c>
      <c r="D21" s="227">
        <v>0</v>
      </c>
      <c r="E21" s="227">
        <v>0</v>
      </c>
      <c r="F21" s="227">
        <v>0</v>
      </c>
      <c r="G21" s="420">
        <f t="shared" si="3"/>
        <v>0</v>
      </c>
      <c r="H21" s="425">
        <v>0</v>
      </c>
      <c r="I21" s="227">
        <v>0</v>
      </c>
      <c r="J21" s="227">
        <v>0</v>
      </c>
      <c r="K21" s="227">
        <v>0</v>
      </c>
      <c r="L21" s="422">
        <f t="shared" si="4"/>
        <v>0</v>
      </c>
      <c r="M21" s="423">
        <f t="shared" si="5"/>
        <v>0</v>
      </c>
      <c r="N21" s="225">
        <v>4</v>
      </c>
      <c r="O21" s="227">
        <v>0</v>
      </c>
      <c r="P21" s="227">
        <v>0</v>
      </c>
      <c r="Q21" s="227">
        <v>0</v>
      </c>
      <c r="R21" s="227">
        <v>0</v>
      </c>
      <c r="S21" s="420">
        <f t="shared" si="6"/>
        <v>0</v>
      </c>
      <c r="T21" s="425">
        <v>0</v>
      </c>
      <c r="U21" s="227">
        <v>0</v>
      </c>
      <c r="V21" s="227">
        <v>0</v>
      </c>
      <c r="W21" s="227">
        <v>0</v>
      </c>
      <c r="X21" s="422">
        <f t="shared" si="7"/>
        <v>0</v>
      </c>
      <c r="Y21" s="423">
        <f t="shared" si="8"/>
        <v>0</v>
      </c>
      <c r="Z21" s="225">
        <v>4</v>
      </c>
      <c r="AA21" s="227">
        <v>0</v>
      </c>
      <c r="AB21" s="227">
        <v>0</v>
      </c>
      <c r="AC21" s="227">
        <v>0</v>
      </c>
      <c r="AD21" s="227">
        <v>0</v>
      </c>
      <c r="AE21" s="420">
        <f t="shared" si="9"/>
        <v>0</v>
      </c>
      <c r="AF21" s="425">
        <v>0</v>
      </c>
      <c r="AG21" s="227">
        <v>0</v>
      </c>
      <c r="AH21" s="227">
        <v>0</v>
      </c>
      <c r="AI21" s="227">
        <v>0</v>
      </c>
      <c r="AJ21" s="422">
        <f t="shared" si="10"/>
        <v>0</v>
      </c>
      <c r="AK21" s="423">
        <f t="shared" si="11"/>
        <v>0</v>
      </c>
      <c r="AL21" s="225">
        <v>4</v>
      </c>
      <c r="AM21" s="227">
        <v>0</v>
      </c>
      <c r="AN21" s="227">
        <v>0</v>
      </c>
      <c r="AO21" s="227">
        <v>0</v>
      </c>
      <c r="AP21" s="227">
        <v>0</v>
      </c>
      <c r="AQ21" s="420">
        <f t="shared" si="12"/>
        <v>0</v>
      </c>
      <c r="AR21" s="425">
        <v>0</v>
      </c>
      <c r="AS21" s="227">
        <v>0</v>
      </c>
      <c r="AT21" s="227">
        <v>0</v>
      </c>
      <c r="AU21" s="227">
        <v>0</v>
      </c>
      <c r="AV21" s="422">
        <f t="shared" si="13"/>
        <v>0</v>
      </c>
      <c r="AW21" s="423">
        <f t="shared" si="14"/>
        <v>0</v>
      </c>
      <c r="AX21" s="225">
        <v>4</v>
      </c>
      <c r="AY21" s="227">
        <v>0</v>
      </c>
      <c r="AZ21" s="227">
        <v>0</v>
      </c>
      <c r="BA21" s="227">
        <v>0</v>
      </c>
      <c r="BB21" s="227">
        <v>0</v>
      </c>
      <c r="BC21" s="420">
        <f t="shared" si="15"/>
        <v>0</v>
      </c>
      <c r="BD21" s="425">
        <v>0</v>
      </c>
      <c r="BE21" s="227">
        <v>0</v>
      </c>
      <c r="BF21" s="227">
        <v>0</v>
      </c>
      <c r="BG21" s="227">
        <v>0</v>
      </c>
      <c r="BH21" s="422">
        <f t="shared" si="16"/>
        <v>0</v>
      </c>
      <c r="BI21" s="423">
        <f t="shared" si="17"/>
        <v>0</v>
      </c>
      <c r="BJ21" s="225">
        <v>4</v>
      </c>
      <c r="BK21" s="227">
        <v>0</v>
      </c>
      <c r="BL21" s="227">
        <v>0</v>
      </c>
      <c r="BM21" s="227">
        <v>0</v>
      </c>
      <c r="BN21" s="227">
        <v>0</v>
      </c>
      <c r="BO21" s="420">
        <f t="shared" si="18"/>
        <v>0</v>
      </c>
      <c r="BP21" s="425">
        <v>0</v>
      </c>
      <c r="BQ21" s="227">
        <v>0</v>
      </c>
      <c r="BR21" s="227">
        <v>0</v>
      </c>
      <c r="BS21" s="227">
        <v>0</v>
      </c>
      <c r="BT21" s="422">
        <f t="shared" si="19"/>
        <v>0</v>
      </c>
      <c r="BU21" s="423">
        <f t="shared" si="20"/>
        <v>0</v>
      </c>
      <c r="BV21" s="225">
        <v>4</v>
      </c>
      <c r="BW21" s="227">
        <v>0</v>
      </c>
      <c r="BX21" s="227">
        <v>0</v>
      </c>
      <c r="BY21" s="227">
        <v>0</v>
      </c>
      <c r="BZ21" s="227">
        <v>0</v>
      </c>
      <c r="CA21" s="420">
        <f t="shared" si="21"/>
        <v>0</v>
      </c>
      <c r="CB21" s="425">
        <v>0</v>
      </c>
      <c r="CC21" s="227">
        <v>0</v>
      </c>
      <c r="CD21" s="227">
        <v>0</v>
      </c>
      <c r="CE21" s="227">
        <v>0</v>
      </c>
      <c r="CF21" s="422">
        <f t="shared" si="22"/>
        <v>0</v>
      </c>
      <c r="CG21" s="423">
        <f t="shared" si="23"/>
        <v>0</v>
      </c>
      <c r="CH21" s="225">
        <v>4</v>
      </c>
      <c r="CI21" s="422">
        <f t="shared" si="27"/>
        <v>0</v>
      </c>
      <c r="CJ21" s="422">
        <f t="shared" si="24"/>
        <v>0</v>
      </c>
      <c r="CK21" s="422">
        <f t="shared" si="24"/>
        <v>0</v>
      </c>
      <c r="CL21" s="422">
        <f t="shared" si="24"/>
        <v>0</v>
      </c>
      <c r="CM21" s="424">
        <f t="shared" si="28"/>
        <v>0</v>
      </c>
      <c r="CN21" s="422">
        <f t="shared" si="29"/>
        <v>0</v>
      </c>
      <c r="CO21" s="422">
        <f t="shared" si="25"/>
        <v>0</v>
      </c>
      <c r="CP21" s="422">
        <f t="shared" si="25"/>
        <v>0</v>
      </c>
      <c r="CQ21" s="422">
        <f t="shared" si="25"/>
        <v>0</v>
      </c>
      <c r="CR21" s="424">
        <f t="shared" si="30"/>
        <v>0</v>
      </c>
      <c r="CS21" s="422">
        <f t="shared" si="31"/>
        <v>0</v>
      </c>
      <c r="CT21" s="422">
        <f t="shared" si="26"/>
        <v>0</v>
      </c>
      <c r="CU21" s="422">
        <f t="shared" si="26"/>
        <v>0</v>
      </c>
      <c r="CV21" s="422">
        <f t="shared" si="26"/>
        <v>0</v>
      </c>
      <c r="CW21" s="424">
        <f t="shared" si="32"/>
        <v>0</v>
      </c>
      <c r="CX21" s="327"/>
      <c r="CZ21" s="327"/>
      <c r="DB21" s="327"/>
    </row>
    <row r="22" spans="1:135" ht="15.75" customHeight="1" x14ac:dyDescent="0.2">
      <c r="A22" s="130" t="s">
        <v>44</v>
      </c>
      <c r="B22" s="225">
        <v>5</v>
      </c>
      <c r="C22" s="132">
        <f t="shared" ref="C22:F22" si="47">C15+C19+C20+C21</f>
        <v>1939075.7028118738</v>
      </c>
      <c r="D22" s="132">
        <f t="shared" si="47"/>
        <v>1636532.5361541812</v>
      </c>
      <c r="E22" s="132">
        <f t="shared" si="47"/>
        <v>1533182.6346105787</v>
      </c>
      <c r="F22" s="132">
        <f t="shared" si="47"/>
        <v>0</v>
      </c>
      <c r="G22" s="420">
        <f t="shared" si="3"/>
        <v>5108790.8735766336</v>
      </c>
      <c r="H22" s="214">
        <f t="shared" ref="H22:K22" si="48">H15+H19+H20+H21</f>
        <v>10524321.539847624</v>
      </c>
      <c r="I22" s="132">
        <f t="shared" si="48"/>
        <v>8471863.4206083361</v>
      </c>
      <c r="J22" s="132">
        <f t="shared" si="48"/>
        <v>7614939.9156648265</v>
      </c>
      <c r="K22" s="132">
        <f t="shared" si="48"/>
        <v>0</v>
      </c>
      <c r="L22" s="422">
        <f t="shared" si="4"/>
        <v>26611124.876120787</v>
      </c>
      <c r="M22" s="214">
        <f t="shared" si="5"/>
        <v>31719915.749697421</v>
      </c>
      <c r="N22" s="225">
        <v>5</v>
      </c>
      <c r="O22" s="132">
        <f t="shared" ref="O22:R22" si="49">O15+O19+O20+O21</f>
        <v>5057699.7645357903</v>
      </c>
      <c r="P22" s="132">
        <f t="shared" si="49"/>
        <v>4714960.7448017327</v>
      </c>
      <c r="Q22" s="132">
        <f t="shared" si="49"/>
        <v>4458321.7440771209</v>
      </c>
      <c r="R22" s="132">
        <f t="shared" si="49"/>
        <v>0</v>
      </c>
      <c r="S22" s="420">
        <f t="shared" si="6"/>
        <v>14230982.253414642</v>
      </c>
      <c r="T22" s="214">
        <f t="shared" ref="T22:W22" si="50">T15+T19+T20+T21</f>
        <v>11547870.937770396</v>
      </c>
      <c r="U22" s="132">
        <f t="shared" si="50"/>
        <v>10806350.089790095</v>
      </c>
      <c r="V22" s="132">
        <f t="shared" si="50"/>
        <v>9966436.2796102129</v>
      </c>
      <c r="W22" s="132">
        <f t="shared" si="50"/>
        <v>0</v>
      </c>
      <c r="X22" s="422">
        <f t="shared" si="7"/>
        <v>32320657.307170704</v>
      </c>
      <c r="Y22" s="214">
        <f t="shared" si="8"/>
        <v>46551639.56058535</v>
      </c>
      <c r="Z22" s="225">
        <v>5</v>
      </c>
      <c r="AA22" s="132">
        <f t="shared" ref="AA22:AD22" si="51">AA15+AA19+AA20+AA21</f>
        <v>1471751.3578914574</v>
      </c>
      <c r="AB22" s="132">
        <f t="shared" si="51"/>
        <v>1351996.0603377314</v>
      </c>
      <c r="AC22" s="132">
        <f t="shared" si="51"/>
        <v>1298720.6113540279</v>
      </c>
      <c r="AD22" s="132">
        <f t="shared" si="51"/>
        <v>0</v>
      </c>
      <c r="AE22" s="420">
        <f t="shared" si="9"/>
        <v>4122468.0295832166</v>
      </c>
      <c r="AF22" s="214">
        <f t="shared" ref="AF22:AI22" si="52">AF15+AF19+AF20+AF21</f>
        <v>2328098.6788248103</v>
      </c>
      <c r="AG22" s="132">
        <f t="shared" si="52"/>
        <v>2123517.179333074</v>
      </c>
      <c r="AH22" s="132">
        <f t="shared" si="52"/>
        <v>2006897.5308694346</v>
      </c>
      <c r="AI22" s="132">
        <f t="shared" si="52"/>
        <v>0</v>
      </c>
      <c r="AJ22" s="422">
        <f t="shared" si="10"/>
        <v>6458513.3890273189</v>
      </c>
      <c r="AK22" s="214">
        <f t="shared" si="11"/>
        <v>10580981.418610536</v>
      </c>
      <c r="AL22" s="225">
        <v>5</v>
      </c>
      <c r="AM22" s="132">
        <f t="shared" ref="AM22:AP22" si="53">AM15+AM19+AM20+AM21</f>
        <v>69888102.590707839</v>
      </c>
      <c r="AN22" s="132">
        <f t="shared" si="53"/>
        <v>70086699.784232333</v>
      </c>
      <c r="AO22" s="132">
        <f t="shared" si="53"/>
        <v>70991545.59601292</v>
      </c>
      <c r="AP22" s="132">
        <f t="shared" si="53"/>
        <v>0</v>
      </c>
      <c r="AQ22" s="420">
        <f t="shared" si="12"/>
        <v>210966347.97095308</v>
      </c>
      <c r="AR22" s="214">
        <f t="shared" ref="AR22:AU22" si="54">AR15+AR19+AR20+AR21</f>
        <v>63559115.405445851</v>
      </c>
      <c r="AS22" s="132">
        <f t="shared" si="54"/>
        <v>62823505.141158052</v>
      </c>
      <c r="AT22" s="132">
        <f t="shared" si="54"/>
        <v>62782016.10153912</v>
      </c>
      <c r="AU22" s="132">
        <f t="shared" si="54"/>
        <v>0</v>
      </c>
      <c r="AV22" s="422">
        <f t="shared" si="13"/>
        <v>189164636.64814302</v>
      </c>
      <c r="AW22" s="214">
        <f t="shared" si="14"/>
        <v>400130984.6190961</v>
      </c>
      <c r="AX22" s="225">
        <v>5</v>
      </c>
      <c r="AY22" s="132">
        <f t="shared" ref="AY22:BB22" si="55">AY15+AY19+AY20+AY21</f>
        <v>1774376.6514823595</v>
      </c>
      <c r="AZ22" s="132">
        <f t="shared" si="55"/>
        <v>1884709.7973395525</v>
      </c>
      <c r="BA22" s="132">
        <f t="shared" si="55"/>
        <v>1955638.2482477478</v>
      </c>
      <c r="BB22" s="132">
        <f t="shared" si="55"/>
        <v>0</v>
      </c>
      <c r="BC22" s="420">
        <f t="shared" si="15"/>
        <v>5614724.6970696598</v>
      </c>
      <c r="BD22" s="214">
        <f t="shared" ref="BD22:BG22" si="56">BD15+BD19+BD20+BD21</f>
        <v>783309.69594570552</v>
      </c>
      <c r="BE22" s="132">
        <f t="shared" si="56"/>
        <v>827295.65662683418</v>
      </c>
      <c r="BF22" s="132">
        <f t="shared" si="56"/>
        <v>842938.35792604962</v>
      </c>
      <c r="BG22" s="132">
        <f t="shared" si="56"/>
        <v>0</v>
      </c>
      <c r="BH22" s="422">
        <f t="shared" si="16"/>
        <v>2453543.7104985896</v>
      </c>
      <c r="BI22" s="214">
        <f t="shared" si="17"/>
        <v>8068268.4075682499</v>
      </c>
      <c r="BJ22" s="225">
        <v>5</v>
      </c>
      <c r="BK22" s="132">
        <f t="shared" ref="BK22:BN22" si="57">BK15+BK19+BK20+BK21</f>
        <v>0</v>
      </c>
      <c r="BL22" s="132">
        <f t="shared" si="57"/>
        <v>0</v>
      </c>
      <c r="BM22" s="132">
        <f t="shared" si="57"/>
        <v>0</v>
      </c>
      <c r="BN22" s="132">
        <f t="shared" si="57"/>
        <v>0</v>
      </c>
      <c r="BO22" s="420">
        <f t="shared" si="18"/>
        <v>0</v>
      </c>
      <c r="BP22" s="214">
        <f t="shared" ref="BP22:BS22" si="58">BP15+BP19+BP20+BP21</f>
        <v>0</v>
      </c>
      <c r="BQ22" s="132">
        <f t="shared" si="58"/>
        <v>0</v>
      </c>
      <c r="BR22" s="132">
        <f t="shared" si="58"/>
        <v>0</v>
      </c>
      <c r="BS22" s="132">
        <f t="shared" si="58"/>
        <v>0</v>
      </c>
      <c r="BT22" s="422">
        <f t="shared" si="19"/>
        <v>0</v>
      </c>
      <c r="BU22" s="214">
        <f t="shared" si="20"/>
        <v>0</v>
      </c>
      <c r="BV22" s="225">
        <v>5</v>
      </c>
      <c r="BW22" s="132">
        <f t="shared" ref="BW22:BZ22" si="59">BW15+BW19+BW20+BW21</f>
        <v>2284444.1271381741</v>
      </c>
      <c r="BX22" s="132">
        <f t="shared" si="59"/>
        <v>2251465.6643061219</v>
      </c>
      <c r="BY22" s="132">
        <f t="shared" si="59"/>
        <v>2381660.1307704998</v>
      </c>
      <c r="BZ22" s="132">
        <f t="shared" si="59"/>
        <v>0</v>
      </c>
      <c r="CA22" s="420">
        <f t="shared" si="21"/>
        <v>6917569.9222147958</v>
      </c>
      <c r="CB22" s="214">
        <f t="shared" ref="CB22:CE22" si="60">CB15+CB19+CB20+CB21</f>
        <v>1120768.4890334629</v>
      </c>
      <c r="CC22" s="132">
        <f t="shared" si="60"/>
        <v>1103247.1562069154</v>
      </c>
      <c r="CD22" s="132">
        <f t="shared" si="60"/>
        <v>1266511.4389955555</v>
      </c>
      <c r="CE22" s="132">
        <f t="shared" si="60"/>
        <v>0</v>
      </c>
      <c r="CF22" s="422">
        <f t="shared" si="22"/>
        <v>3490527.0842359341</v>
      </c>
      <c r="CG22" s="214">
        <f t="shared" si="23"/>
        <v>10408097.006450729</v>
      </c>
      <c r="CH22" s="225">
        <v>5</v>
      </c>
      <c r="CI22" s="422">
        <f t="shared" si="27"/>
        <v>82415450.194567487</v>
      </c>
      <c r="CJ22" s="422">
        <f t="shared" si="24"/>
        <v>81926364.587171659</v>
      </c>
      <c r="CK22" s="422">
        <f t="shared" si="24"/>
        <v>82619068.9650729</v>
      </c>
      <c r="CL22" s="422">
        <f t="shared" si="24"/>
        <v>0</v>
      </c>
      <c r="CM22" s="424">
        <f t="shared" si="28"/>
        <v>246960883.74681205</v>
      </c>
      <c r="CN22" s="422">
        <f t="shared" si="29"/>
        <v>89863484.74686785</v>
      </c>
      <c r="CO22" s="422">
        <f t="shared" si="25"/>
        <v>86155778.643723309</v>
      </c>
      <c r="CP22" s="422">
        <f t="shared" si="25"/>
        <v>84479739.624605209</v>
      </c>
      <c r="CQ22" s="422">
        <f t="shared" si="25"/>
        <v>0</v>
      </c>
      <c r="CR22" s="424">
        <f t="shared" si="30"/>
        <v>260499003.01519635</v>
      </c>
      <c r="CS22" s="422">
        <f t="shared" si="31"/>
        <v>172278934.94143534</v>
      </c>
      <c r="CT22" s="422">
        <f t="shared" si="26"/>
        <v>168082143.23089498</v>
      </c>
      <c r="CU22" s="422">
        <f t="shared" si="26"/>
        <v>167098808.58967811</v>
      </c>
      <c r="CV22" s="422">
        <f t="shared" si="26"/>
        <v>0</v>
      </c>
      <c r="CW22" s="424">
        <f t="shared" si="32"/>
        <v>507459886.76200843</v>
      </c>
      <c r="CX22" s="327"/>
      <c r="CZ22" s="327"/>
      <c r="DB22" s="327"/>
    </row>
    <row r="23" spans="1:135" ht="15.75" customHeight="1" x14ac:dyDescent="0.2">
      <c r="A23" s="130" t="s">
        <v>132</v>
      </c>
      <c r="B23" s="192"/>
      <c r="C23" s="177"/>
      <c r="D23" s="177"/>
      <c r="E23" s="177"/>
      <c r="F23" s="177"/>
      <c r="G23" s="392"/>
      <c r="H23" s="393"/>
      <c r="I23" s="177"/>
      <c r="J23" s="177"/>
      <c r="K23" s="177"/>
      <c r="L23" s="177"/>
      <c r="M23" s="393"/>
      <c r="N23" s="192"/>
      <c r="O23" s="177"/>
      <c r="P23" s="177"/>
      <c r="Q23" s="177"/>
      <c r="R23" s="177"/>
      <c r="S23" s="392"/>
      <c r="T23" s="393"/>
      <c r="U23" s="177"/>
      <c r="V23" s="177"/>
      <c r="W23" s="177"/>
      <c r="X23" s="177"/>
      <c r="Y23" s="393"/>
      <c r="Z23" s="192"/>
      <c r="AA23" s="177"/>
      <c r="AB23" s="177"/>
      <c r="AC23" s="177"/>
      <c r="AD23" s="177"/>
      <c r="AE23" s="392"/>
      <c r="AF23" s="393"/>
      <c r="AG23" s="177"/>
      <c r="AH23" s="177"/>
      <c r="AI23" s="177"/>
      <c r="AJ23" s="177"/>
      <c r="AK23" s="393"/>
      <c r="AL23" s="192"/>
      <c r="AM23" s="177"/>
      <c r="AN23" s="177"/>
      <c r="AO23" s="177"/>
      <c r="AP23" s="177"/>
      <c r="AQ23" s="392"/>
      <c r="AR23" s="393"/>
      <c r="AS23" s="177"/>
      <c r="AT23" s="177"/>
      <c r="AU23" s="177"/>
      <c r="AV23" s="177"/>
      <c r="AW23" s="393"/>
      <c r="AX23" s="192"/>
      <c r="AY23" s="177"/>
      <c r="AZ23" s="177"/>
      <c r="BA23" s="177"/>
      <c r="BB23" s="177"/>
      <c r="BC23" s="392"/>
      <c r="BD23" s="393"/>
      <c r="BE23" s="177"/>
      <c r="BF23" s="177"/>
      <c r="BG23" s="177"/>
      <c r="BH23" s="177"/>
      <c r="BI23" s="393"/>
      <c r="BJ23" s="192"/>
      <c r="BK23" s="177"/>
      <c r="BL23" s="177"/>
      <c r="BM23" s="177"/>
      <c r="BN23" s="177"/>
      <c r="BO23" s="392"/>
      <c r="BP23" s="393"/>
      <c r="BQ23" s="177"/>
      <c r="BR23" s="177"/>
      <c r="BS23" s="177"/>
      <c r="BT23" s="177"/>
      <c r="BU23" s="393"/>
      <c r="BV23" s="192"/>
      <c r="BW23" s="177"/>
      <c r="BX23" s="177"/>
      <c r="BY23" s="177"/>
      <c r="BZ23" s="177"/>
      <c r="CA23" s="392"/>
      <c r="CB23" s="393"/>
      <c r="CC23" s="177"/>
      <c r="CD23" s="177"/>
      <c r="CE23" s="177"/>
      <c r="CF23" s="177"/>
      <c r="CG23" s="393"/>
      <c r="CH23" s="192"/>
      <c r="CI23" s="177"/>
      <c r="CJ23" s="177"/>
      <c r="CK23" s="177"/>
      <c r="CL23" s="177"/>
      <c r="CM23" s="427"/>
      <c r="CN23" s="177"/>
      <c r="CO23" s="177"/>
      <c r="CP23" s="177"/>
      <c r="CQ23" s="177"/>
      <c r="CR23" s="427"/>
      <c r="CS23" s="177"/>
      <c r="CT23" s="177"/>
      <c r="CU23" s="177"/>
      <c r="CV23" s="177"/>
      <c r="CW23" s="427"/>
    </row>
    <row r="24" spans="1:135" ht="15.75" customHeight="1" x14ac:dyDescent="0.2">
      <c r="A24" s="85" t="s">
        <v>322</v>
      </c>
      <c r="B24" s="225">
        <v>6</v>
      </c>
      <c r="C24" s="227">
        <v>0</v>
      </c>
      <c r="D24" s="227">
        <v>0</v>
      </c>
      <c r="E24" s="227">
        <v>0</v>
      </c>
      <c r="F24" s="227">
        <v>0</v>
      </c>
      <c r="G24" s="420">
        <f t="shared" ref="G24:G29" si="61">SUM(C24:F24)</f>
        <v>0</v>
      </c>
      <c r="H24" s="425">
        <v>0</v>
      </c>
      <c r="I24" s="227">
        <v>0</v>
      </c>
      <c r="J24" s="227">
        <v>0</v>
      </c>
      <c r="K24" s="227">
        <v>0</v>
      </c>
      <c r="L24" s="422">
        <f t="shared" ref="L24:L29" si="62">SUM(H24:K24)</f>
        <v>0</v>
      </c>
      <c r="M24" s="423">
        <f t="shared" ref="M24:M29" si="63">SUM(G24,L24)</f>
        <v>0</v>
      </c>
      <c r="N24" s="225">
        <v>6</v>
      </c>
      <c r="O24" s="227">
        <v>0</v>
      </c>
      <c r="P24" s="227">
        <v>0</v>
      </c>
      <c r="Q24" s="227">
        <v>0</v>
      </c>
      <c r="R24" s="227">
        <v>0</v>
      </c>
      <c r="S24" s="420">
        <f t="shared" ref="S24:S29" si="64">SUM(O24:R24)</f>
        <v>0</v>
      </c>
      <c r="T24" s="425">
        <v>0</v>
      </c>
      <c r="U24" s="227">
        <v>0</v>
      </c>
      <c r="V24" s="227">
        <v>0</v>
      </c>
      <c r="W24" s="227">
        <v>0</v>
      </c>
      <c r="X24" s="422">
        <f t="shared" ref="X24:X29" si="65">SUM(T24:W24)</f>
        <v>0</v>
      </c>
      <c r="Y24" s="423">
        <f t="shared" ref="Y24:Y29" si="66">SUM(S24,X24)</f>
        <v>0</v>
      </c>
      <c r="Z24" s="225">
        <v>6</v>
      </c>
      <c r="AA24" s="227">
        <v>0</v>
      </c>
      <c r="AB24" s="227">
        <v>0</v>
      </c>
      <c r="AC24" s="227">
        <v>0</v>
      </c>
      <c r="AD24" s="227">
        <v>0</v>
      </c>
      <c r="AE24" s="420">
        <f t="shared" ref="AE24:AE29" si="67">SUM(AA24:AD24)</f>
        <v>0</v>
      </c>
      <c r="AF24" s="425">
        <v>0</v>
      </c>
      <c r="AG24" s="227">
        <v>0</v>
      </c>
      <c r="AH24" s="227">
        <v>0</v>
      </c>
      <c r="AI24" s="227">
        <v>0</v>
      </c>
      <c r="AJ24" s="422">
        <f t="shared" ref="AJ24:AJ29" si="68">SUM(AF24:AI24)</f>
        <v>0</v>
      </c>
      <c r="AK24" s="423">
        <f t="shared" ref="AK24:AK29" si="69">SUM(AE24,AJ24)</f>
        <v>0</v>
      </c>
      <c r="AL24" s="225">
        <v>6</v>
      </c>
      <c r="AM24" s="227">
        <v>0</v>
      </c>
      <c r="AN24" s="227">
        <v>0</v>
      </c>
      <c r="AO24" s="227">
        <v>0</v>
      </c>
      <c r="AP24" s="227">
        <v>0</v>
      </c>
      <c r="AQ24" s="420">
        <f t="shared" ref="AQ24:AQ29" si="70">SUM(AM24:AP24)</f>
        <v>0</v>
      </c>
      <c r="AR24" s="425">
        <v>0</v>
      </c>
      <c r="AS24" s="227">
        <v>0</v>
      </c>
      <c r="AT24" s="227">
        <v>0</v>
      </c>
      <c r="AU24" s="227">
        <v>0</v>
      </c>
      <c r="AV24" s="422">
        <f t="shared" ref="AV24:AV29" si="71">SUM(AR24:AU24)</f>
        <v>0</v>
      </c>
      <c r="AW24" s="423">
        <f t="shared" ref="AW24:AW29" si="72">SUM(AQ24,AV24)</f>
        <v>0</v>
      </c>
      <c r="AX24" s="225">
        <v>6</v>
      </c>
      <c r="AY24" s="227">
        <v>0</v>
      </c>
      <c r="AZ24" s="227">
        <v>0</v>
      </c>
      <c r="BA24" s="227">
        <v>0</v>
      </c>
      <c r="BB24" s="227">
        <v>0</v>
      </c>
      <c r="BC24" s="420">
        <f t="shared" ref="BC24:BC29" si="73">SUM(AY24:BB24)</f>
        <v>0</v>
      </c>
      <c r="BD24" s="425">
        <v>0</v>
      </c>
      <c r="BE24" s="227">
        <v>0</v>
      </c>
      <c r="BF24" s="227">
        <v>0</v>
      </c>
      <c r="BG24" s="227">
        <v>0</v>
      </c>
      <c r="BH24" s="422">
        <f t="shared" ref="BH24:BH29" si="74">SUM(BD24:BG24)</f>
        <v>0</v>
      </c>
      <c r="BI24" s="423">
        <f t="shared" ref="BI24:BI29" si="75">SUM(BC24,BH24)</f>
        <v>0</v>
      </c>
      <c r="BJ24" s="225">
        <v>6</v>
      </c>
      <c r="BK24" s="227">
        <v>0</v>
      </c>
      <c r="BL24" s="227">
        <v>0</v>
      </c>
      <c r="BM24" s="227">
        <v>0</v>
      </c>
      <c r="BN24" s="227">
        <v>0</v>
      </c>
      <c r="BO24" s="420">
        <f t="shared" ref="BO24:BO29" si="76">SUM(BK24:BN24)</f>
        <v>0</v>
      </c>
      <c r="BP24" s="425">
        <v>0</v>
      </c>
      <c r="BQ24" s="227">
        <v>0</v>
      </c>
      <c r="BR24" s="227">
        <v>0</v>
      </c>
      <c r="BS24" s="227">
        <v>0</v>
      </c>
      <c r="BT24" s="422">
        <f t="shared" ref="BT24:BT29" si="77">SUM(BP24:BS24)</f>
        <v>0</v>
      </c>
      <c r="BU24" s="423">
        <f t="shared" ref="BU24:BU29" si="78">SUM(BO24,BT24)</f>
        <v>0</v>
      </c>
      <c r="BV24" s="225">
        <v>6</v>
      </c>
      <c r="BW24" s="227">
        <v>0</v>
      </c>
      <c r="BX24" s="227">
        <v>0</v>
      </c>
      <c r="BY24" s="227">
        <v>0</v>
      </c>
      <c r="BZ24" s="227">
        <v>0</v>
      </c>
      <c r="CA24" s="420">
        <f t="shared" ref="CA24:CA29" si="79">SUM(BW24:BZ24)</f>
        <v>0</v>
      </c>
      <c r="CB24" s="425">
        <v>0</v>
      </c>
      <c r="CC24" s="227">
        <v>0</v>
      </c>
      <c r="CD24" s="227">
        <v>0</v>
      </c>
      <c r="CE24" s="227">
        <v>0</v>
      </c>
      <c r="CF24" s="422">
        <f t="shared" ref="CF24:CF29" si="80">SUM(CB24:CE24)</f>
        <v>0</v>
      </c>
      <c r="CG24" s="423">
        <f t="shared" ref="CG24:CG29" si="81">SUM(CA24,CF24)</f>
        <v>0</v>
      </c>
      <c r="CH24" s="225">
        <v>6</v>
      </c>
      <c r="CI24" s="422">
        <f t="shared" ref="CI24:CL29" si="82">+C24+O24+AA24+AM24+AY24+BK24+BW24</f>
        <v>0</v>
      </c>
      <c r="CJ24" s="422">
        <f t="shared" si="82"/>
        <v>0</v>
      </c>
      <c r="CK24" s="422">
        <f t="shared" si="82"/>
        <v>0</v>
      </c>
      <c r="CL24" s="422">
        <f t="shared" si="82"/>
        <v>0</v>
      </c>
      <c r="CM24" s="424">
        <f t="shared" si="28"/>
        <v>0</v>
      </c>
      <c r="CN24" s="422">
        <f t="shared" ref="CN24:CQ29" si="83">+H24+T24+AF24+AR24+BD24+BP24+CB24</f>
        <v>0</v>
      </c>
      <c r="CO24" s="422">
        <f t="shared" si="83"/>
        <v>0</v>
      </c>
      <c r="CP24" s="422">
        <f t="shared" si="83"/>
        <v>0</v>
      </c>
      <c r="CQ24" s="422">
        <f t="shared" si="83"/>
        <v>0</v>
      </c>
      <c r="CR24" s="424">
        <f t="shared" si="30"/>
        <v>0</v>
      </c>
      <c r="CS24" s="422">
        <f t="shared" ref="CS24:CV29" si="84">CI24+CN24</f>
        <v>0</v>
      </c>
      <c r="CT24" s="422">
        <f t="shared" si="84"/>
        <v>0</v>
      </c>
      <c r="CU24" s="422">
        <f t="shared" si="84"/>
        <v>0</v>
      </c>
      <c r="CV24" s="422">
        <f t="shared" si="84"/>
        <v>0</v>
      </c>
      <c r="CW24" s="424">
        <f t="shared" si="32"/>
        <v>0</v>
      </c>
      <c r="CX24" s="327"/>
      <c r="CY24" s="327"/>
      <c r="CZ24" s="327"/>
      <c r="DA24" s="327"/>
      <c r="DB24" s="327"/>
    </row>
    <row r="25" spans="1:135" ht="15.75" customHeight="1" x14ac:dyDescent="0.2">
      <c r="A25" s="85" t="s">
        <v>133</v>
      </c>
      <c r="B25" s="225">
        <v>7</v>
      </c>
      <c r="C25" s="227">
        <v>0</v>
      </c>
      <c r="D25" s="227">
        <v>0</v>
      </c>
      <c r="E25" s="227">
        <v>0</v>
      </c>
      <c r="F25" s="227">
        <v>0</v>
      </c>
      <c r="G25" s="420">
        <f t="shared" si="61"/>
        <v>0</v>
      </c>
      <c r="H25" s="425">
        <v>0</v>
      </c>
      <c r="I25" s="227">
        <v>0</v>
      </c>
      <c r="J25" s="227">
        <v>0</v>
      </c>
      <c r="K25" s="227">
        <v>0</v>
      </c>
      <c r="L25" s="422">
        <f t="shared" si="62"/>
        <v>0</v>
      </c>
      <c r="M25" s="423">
        <f t="shared" si="63"/>
        <v>0</v>
      </c>
      <c r="N25" s="225">
        <v>7</v>
      </c>
      <c r="O25" s="227">
        <v>0</v>
      </c>
      <c r="P25" s="227">
        <v>0</v>
      </c>
      <c r="Q25" s="227">
        <v>0</v>
      </c>
      <c r="R25" s="227">
        <v>0</v>
      </c>
      <c r="S25" s="420">
        <f t="shared" si="64"/>
        <v>0</v>
      </c>
      <c r="T25" s="425">
        <v>0</v>
      </c>
      <c r="U25" s="227">
        <v>0</v>
      </c>
      <c r="V25" s="227">
        <v>0</v>
      </c>
      <c r="W25" s="227">
        <v>0</v>
      </c>
      <c r="X25" s="422">
        <f t="shared" si="65"/>
        <v>0</v>
      </c>
      <c r="Y25" s="423">
        <f t="shared" si="66"/>
        <v>0</v>
      </c>
      <c r="Z25" s="225">
        <v>7</v>
      </c>
      <c r="AA25" s="227">
        <v>0</v>
      </c>
      <c r="AB25" s="227">
        <v>0</v>
      </c>
      <c r="AC25" s="227">
        <v>0</v>
      </c>
      <c r="AD25" s="227">
        <v>0</v>
      </c>
      <c r="AE25" s="420">
        <f t="shared" si="67"/>
        <v>0</v>
      </c>
      <c r="AF25" s="425">
        <v>0</v>
      </c>
      <c r="AG25" s="227">
        <v>0</v>
      </c>
      <c r="AH25" s="227">
        <v>0</v>
      </c>
      <c r="AI25" s="227">
        <v>0</v>
      </c>
      <c r="AJ25" s="422">
        <f t="shared" si="68"/>
        <v>0</v>
      </c>
      <c r="AK25" s="423">
        <f t="shared" si="69"/>
        <v>0</v>
      </c>
      <c r="AL25" s="225">
        <v>7</v>
      </c>
      <c r="AM25" s="227">
        <v>0</v>
      </c>
      <c r="AN25" s="227">
        <v>0</v>
      </c>
      <c r="AO25" s="227">
        <v>0</v>
      </c>
      <c r="AP25" s="227">
        <v>0</v>
      </c>
      <c r="AQ25" s="420">
        <f t="shared" si="70"/>
        <v>0</v>
      </c>
      <c r="AR25" s="425">
        <v>0</v>
      </c>
      <c r="AS25" s="227">
        <v>0</v>
      </c>
      <c r="AT25" s="227">
        <v>0</v>
      </c>
      <c r="AU25" s="227">
        <v>0</v>
      </c>
      <c r="AV25" s="422">
        <f t="shared" si="71"/>
        <v>0</v>
      </c>
      <c r="AW25" s="423">
        <f t="shared" si="72"/>
        <v>0</v>
      </c>
      <c r="AX25" s="225">
        <v>7</v>
      </c>
      <c r="AY25" s="227">
        <v>0</v>
      </c>
      <c r="AZ25" s="227">
        <v>0</v>
      </c>
      <c r="BA25" s="227">
        <v>0</v>
      </c>
      <c r="BB25" s="227">
        <v>0</v>
      </c>
      <c r="BC25" s="420">
        <f t="shared" si="73"/>
        <v>0</v>
      </c>
      <c r="BD25" s="425">
        <v>0</v>
      </c>
      <c r="BE25" s="227">
        <v>0</v>
      </c>
      <c r="BF25" s="227">
        <v>0</v>
      </c>
      <c r="BG25" s="227">
        <v>0</v>
      </c>
      <c r="BH25" s="422">
        <f t="shared" si="74"/>
        <v>0</v>
      </c>
      <c r="BI25" s="423">
        <f t="shared" si="75"/>
        <v>0</v>
      </c>
      <c r="BJ25" s="225">
        <v>7</v>
      </c>
      <c r="BK25" s="227">
        <v>0</v>
      </c>
      <c r="BL25" s="227">
        <v>0</v>
      </c>
      <c r="BM25" s="227">
        <v>0</v>
      </c>
      <c r="BN25" s="227">
        <v>0</v>
      </c>
      <c r="BO25" s="420">
        <f t="shared" si="76"/>
        <v>0</v>
      </c>
      <c r="BP25" s="425">
        <v>0</v>
      </c>
      <c r="BQ25" s="227">
        <v>0</v>
      </c>
      <c r="BR25" s="227">
        <v>0</v>
      </c>
      <c r="BS25" s="227">
        <v>0</v>
      </c>
      <c r="BT25" s="422">
        <f t="shared" si="77"/>
        <v>0</v>
      </c>
      <c r="BU25" s="423">
        <f t="shared" si="78"/>
        <v>0</v>
      </c>
      <c r="BV25" s="225">
        <v>7</v>
      </c>
      <c r="BW25" s="227">
        <v>0</v>
      </c>
      <c r="BX25" s="227">
        <v>0</v>
      </c>
      <c r="BY25" s="227">
        <v>0</v>
      </c>
      <c r="BZ25" s="227">
        <v>0</v>
      </c>
      <c r="CA25" s="420">
        <f t="shared" si="79"/>
        <v>0</v>
      </c>
      <c r="CB25" s="425">
        <v>0</v>
      </c>
      <c r="CC25" s="227">
        <v>0</v>
      </c>
      <c r="CD25" s="227">
        <v>0</v>
      </c>
      <c r="CE25" s="227">
        <v>0</v>
      </c>
      <c r="CF25" s="422">
        <f t="shared" si="80"/>
        <v>0</v>
      </c>
      <c r="CG25" s="423">
        <f t="shared" si="81"/>
        <v>0</v>
      </c>
      <c r="CH25" s="225">
        <v>7</v>
      </c>
      <c r="CI25" s="422">
        <f t="shared" si="82"/>
        <v>0</v>
      </c>
      <c r="CJ25" s="422">
        <f t="shared" si="82"/>
        <v>0</v>
      </c>
      <c r="CK25" s="422">
        <f t="shared" si="82"/>
        <v>0</v>
      </c>
      <c r="CL25" s="422">
        <f t="shared" si="82"/>
        <v>0</v>
      </c>
      <c r="CM25" s="424">
        <f t="shared" si="28"/>
        <v>0</v>
      </c>
      <c r="CN25" s="422">
        <f t="shared" si="83"/>
        <v>0</v>
      </c>
      <c r="CO25" s="422">
        <f t="shared" si="83"/>
        <v>0</v>
      </c>
      <c r="CP25" s="422">
        <f t="shared" si="83"/>
        <v>0</v>
      </c>
      <c r="CQ25" s="422">
        <f t="shared" si="83"/>
        <v>0</v>
      </c>
      <c r="CR25" s="424">
        <f t="shared" si="30"/>
        <v>0</v>
      </c>
      <c r="CS25" s="422">
        <f t="shared" si="84"/>
        <v>0</v>
      </c>
      <c r="CT25" s="422">
        <f t="shared" si="84"/>
        <v>0</v>
      </c>
      <c r="CU25" s="422">
        <f t="shared" si="84"/>
        <v>0</v>
      </c>
      <c r="CV25" s="422">
        <f t="shared" si="84"/>
        <v>0</v>
      </c>
      <c r="CW25" s="424">
        <f t="shared" si="32"/>
        <v>0</v>
      </c>
      <c r="CX25" s="327"/>
      <c r="CZ25" s="327"/>
      <c r="DB25" s="327"/>
    </row>
    <row r="26" spans="1:135" ht="15.75" customHeight="1" x14ac:dyDescent="0.2">
      <c r="A26" s="85" t="s">
        <v>131</v>
      </c>
      <c r="B26" s="225">
        <v>8</v>
      </c>
      <c r="C26" s="227">
        <v>0</v>
      </c>
      <c r="D26" s="227">
        <v>0</v>
      </c>
      <c r="E26" s="227">
        <v>0</v>
      </c>
      <c r="F26" s="227">
        <v>0</v>
      </c>
      <c r="G26" s="420">
        <f t="shared" si="61"/>
        <v>0</v>
      </c>
      <c r="H26" s="425">
        <v>0</v>
      </c>
      <c r="I26" s="227">
        <v>0</v>
      </c>
      <c r="J26" s="227">
        <v>0</v>
      </c>
      <c r="K26" s="227">
        <v>0</v>
      </c>
      <c r="L26" s="422">
        <f t="shared" si="62"/>
        <v>0</v>
      </c>
      <c r="M26" s="423">
        <f t="shared" si="63"/>
        <v>0</v>
      </c>
      <c r="N26" s="225">
        <v>8</v>
      </c>
      <c r="O26" s="227">
        <v>0</v>
      </c>
      <c r="P26" s="227">
        <v>0</v>
      </c>
      <c r="Q26" s="227">
        <v>0</v>
      </c>
      <c r="R26" s="227">
        <v>0</v>
      </c>
      <c r="S26" s="420">
        <f t="shared" si="64"/>
        <v>0</v>
      </c>
      <c r="T26" s="425">
        <v>0</v>
      </c>
      <c r="U26" s="227">
        <v>0</v>
      </c>
      <c r="V26" s="227">
        <v>0</v>
      </c>
      <c r="W26" s="227">
        <v>0</v>
      </c>
      <c r="X26" s="422">
        <f t="shared" si="65"/>
        <v>0</v>
      </c>
      <c r="Y26" s="423">
        <f t="shared" si="66"/>
        <v>0</v>
      </c>
      <c r="Z26" s="225">
        <v>8</v>
      </c>
      <c r="AA26" s="227">
        <v>0</v>
      </c>
      <c r="AB26" s="227">
        <v>0</v>
      </c>
      <c r="AC26" s="227">
        <v>0</v>
      </c>
      <c r="AD26" s="227">
        <v>0</v>
      </c>
      <c r="AE26" s="420">
        <f t="shared" si="67"/>
        <v>0</v>
      </c>
      <c r="AF26" s="425">
        <v>0</v>
      </c>
      <c r="AG26" s="227">
        <v>0</v>
      </c>
      <c r="AH26" s="227">
        <v>0</v>
      </c>
      <c r="AI26" s="227">
        <v>0</v>
      </c>
      <c r="AJ26" s="422">
        <f t="shared" si="68"/>
        <v>0</v>
      </c>
      <c r="AK26" s="423">
        <f t="shared" si="69"/>
        <v>0</v>
      </c>
      <c r="AL26" s="225">
        <v>8</v>
      </c>
      <c r="AM26" s="227">
        <v>0</v>
      </c>
      <c r="AN26" s="227">
        <v>0</v>
      </c>
      <c r="AO26" s="227">
        <v>0</v>
      </c>
      <c r="AP26" s="227">
        <v>0</v>
      </c>
      <c r="AQ26" s="420">
        <f t="shared" si="70"/>
        <v>0</v>
      </c>
      <c r="AR26" s="425">
        <v>0</v>
      </c>
      <c r="AS26" s="227">
        <v>0</v>
      </c>
      <c r="AT26" s="227">
        <v>0</v>
      </c>
      <c r="AU26" s="227">
        <v>0</v>
      </c>
      <c r="AV26" s="422">
        <f t="shared" si="71"/>
        <v>0</v>
      </c>
      <c r="AW26" s="423">
        <f t="shared" si="72"/>
        <v>0</v>
      </c>
      <c r="AX26" s="225">
        <v>8</v>
      </c>
      <c r="AY26" s="227">
        <v>0</v>
      </c>
      <c r="AZ26" s="227">
        <v>0</v>
      </c>
      <c r="BA26" s="227">
        <v>0</v>
      </c>
      <c r="BB26" s="227">
        <v>0</v>
      </c>
      <c r="BC26" s="420">
        <f t="shared" si="73"/>
        <v>0</v>
      </c>
      <c r="BD26" s="425">
        <v>0</v>
      </c>
      <c r="BE26" s="227">
        <v>0</v>
      </c>
      <c r="BF26" s="227">
        <v>0</v>
      </c>
      <c r="BG26" s="227">
        <v>0</v>
      </c>
      <c r="BH26" s="422">
        <f t="shared" si="74"/>
        <v>0</v>
      </c>
      <c r="BI26" s="423">
        <f t="shared" si="75"/>
        <v>0</v>
      </c>
      <c r="BJ26" s="225">
        <v>8</v>
      </c>
      <c r="BK26" s="227">
        <v>0</v>
      </c>
      <c r="BL26" s="227">
        <v>0</v>
      </c>
      <c r="BM26" s="227">
        <v>0</v>
      </c>
      <c r="BN26" s="227">
        <v>0</v>
      </c>
      <c r="BO26" s="420">
        <f t="shared" si="76"/>
        <v>0</v>
      </c>
      <c r="BP26" s="425">
        <v>0</v>
      </c>
      <c r="BQ26" s="227">
        <v>0</v>
      </c>
      <c r="BR26" s="227">
        <v>0</v>
      </c>
      <c r="BS26" s="227">
        <v>0</v>
      </c>
      <c r="BT26" s="422">
        <f t="shared" si="77"/>
        <v>0</v>
      </c>
      <c r="BU26" s="423">
        <f t="shared" si="78"/>
        <v>0</v>
      </c>
      <c r="BV26" s="225">
        <v>8</v>
      </c>
      <c r="BW26" s="227">
        <v>0</v>
      </c>
      <c r="BX26" s="227">
        <v>0</v>
      </c>
      <c r="BY26" s="227">
        <v>0</v>
      </c>
      <c r="BZ26" s="227">
        <v>0</v>
      </c>
      <c r="CA26" s="420">
        <f t="shared" si="79"/>
        <v>0</v>
      </c>
      <c r="CB26" s="425">
        <v>0</v>
      </c>
      <c r="CC26" s="227">
        <v>0</v>
      </c>
      <c r="CD26" s="227">
        <v>0</v>
      </c>
      <c r="CE26" s="227">
        <v>0</v>
      </c>
      <c r="CF26" s="422">
        <f t="shared" si="80"/>
        <v>0</v>
      </c>
      <c r="CG26" s="423">
        <f t="shared" si="81"/>
        <v>0</v>
      </c>
      <c r="CH26" s="225">
        <v>8</v>
      </c>
      <c r="CI26" s="422">
        <f t="shared" si="82"/>
        <v>0</v>
      </c>
      <c r="CJ26" s="422">
        <f t="shared" si="82"/>
        <v>0</v>
      </c>
      <c r="CK26" s="422">
        <f t="shared" si="82"/>
        <v>0</v>
      </c>
      <c r="CL26" s="422">
        <f t="shared" si="82"/>
        <v>0</v>
      </c>
      <c r="CM26" s="424">
        <f t="shared" si="28"/>
        <v>0</v>
      </c>
      <c r="CN26" s="422">
        <f t="shared" si="83"/>
        <v>0</v>
      </c>
      <c r="CO26" s="422">
        <f t="shared" si="83"/>
        <v>0</v>
      </c>
      <c r="CP26" s="422">
        <f t="shared" si="83"/>
        <v>0</v>
      </c>
      <c r="CQ26" s="422">
        <f t="shared" si="83"/>
        <v>0</v>
      </c>
      <c r="CR26" s="424">
        <f t="shared" si="30"/>
        <v>0</v>
      </c>
      <c r="CS26" s="422">
        <f t="shared" si="84"/>
        <v>0</v>
      </c>
      <c r="CT26" s="422">
        <f t="shared" si="84"/>
        <v>0</v>
      </c>
      <c r="CU26" s="422">
        <f t="shared" si="84"/>
        <v>0</v>
      </c>
      <c r="CV26" s="422">
        <f t="shared" si="84"/>
        <v>0</v>
      </c>
      <c r="CW26" s="424">
        <f t="shared" si="32"/>
        <v>0</v>
      </c>
      <c r="CX26" s="327"/>
      <c r="CZ26" s="327"/>
      <c r="DB26" s="327"/>
    </row>
    <row r="27" spans="1:135" ht="15.75" customHeight="1" x14ac:dyDescent="0.2">
      <c r="A27" s="85" t="s">
        <v>1183</v>
      </c>
      <c r="B27" s="225">
        <v>9</v>
      </c>
      <c r="C27" s="227">
        <v>0</v>
      </c>
      <c r="D27" s="227">
        <v>0</v>
      </c>
      <c r="E27" s="227">
        <v>0</v>
      </c>
      <c r="F27" s="227">
        <v>0</v>
      </c>
      <c r="G27" s="420">
        <f t="shared" si="61"/>
        <v>0</v>
      </c>
      <c r="H27" s="425">
        <v>0</v>
      </c>
      <c r="I27" s="227">
        <v>0</v>
      </c>
      <c r="J27" s="227">
        <v>0</v>
      </c>
      <c r="K27" s="227">
        <v>0</v>
      </c>
      <c r="L27" s="422">
        <f t="shared" si="62"/>
        <v>0</v>
      </c>
      <c r="M27" s="423">
        <f t="shared" si="63"/>
        <v>0</v>
      </c>
      <c r="N27" s="225">
        <v>9</v>
      </c>
      <c r="O27" s="227">
        <v>0</v>
      </c>
      <c r="P27" s="227">
        <v>0</v>
      </c>
      <c r="Q27" s="227">
        <v>0</v>
      </c>
      <c r="R27" s="227">
        <v>0</v>
      </c>
      <c r="S27" s="420">
        <f t="shared" si="64"/>
        <v>0</v>
      </c>
      <c r="T27" s="425">
        <v>0</v>
      </c>
      <c r="U27" s="227">
        <v>0</v>
      </c>
      <c r="V27" s="227">
        <v>0</v>
      </c>
      <c r="W27" s="227">
        <v>0</v>
      </c>
      <c r="X27" s="422">
        <f t="shared" si="65"/>
        <v>0</v>
      </c>
      <c r="Y27" s="423">
        <f t="shared" si="66"/>
        <v>0</v>
      </c>
      <c r="Z27" s="225">
        <v>9</v>
      </c>
      <c r="AA27" s="227">
        <v>0</v>
      </c>
      <c r="AB27" s="227">
        <v>0</v>
      </c>
      <c r="AC27" s="227">
        <v>0</v>
      </c>
      <c r="AD27" s="227">
        <v>0</v>
      </c>
      <c r="AE27" s="420">
        <f t="shared" si="67"/>
        <v>0</v>
      </c>
      <c r="AF27" s="425">
        <v>0</v>
      </c>
      <c r="AG27" s="227">
        <v>0</v>
      </c>
      <c r="AH27" s="227">
        <v>0</v>
      </c>
      <c r="AI27" s="227">
        <v>0</v>
      </c>
      <c r="AJ27" s="422">
        <f t="shared" si="68"/>
        <v>0</v>
      </c>
      <c r="AK27" s="423">
        <f t="shared" si="69"/>
        <v>0</v>
      </c>
      <c r="AL27" s="225">
        <v>9</v>
      </c>
      <c r="AM27" s="227">
        <v>0</v>
      </c>
      <c r="AN27" s="227">
        <v>0</v>
      </c>
      <c r="AO27" s="227">
        <v>0</v>
      </c>
      <c r="AP27" s="227">
        <v>0</v>
      </c>
      <c r="AQ27" s="420">
        <f t="shared" si="70"/>
        <v>0</v>
      </c>
      <c r="AR27" s="425">
        <v>0</v>
      </c>
      <c r="AS27" s="227">
        <v>0</v>
      </c>
      <c r="AT27" s="227">
        <v>0</v>
      </c>
      <c r="AU27" s="227">
        <v>0</v>
      </c>
      <c r="AV27" s="422">
        <f t="shared" si="71"/>
        <v>0</v>
      </c>
      <c r="AW27" s="423">
        <f t="shared" si="72"/>
        <v>0</v>
      </c>
      <c r="AX27" s="225">
        <v>9</v>
      </c>
      <c r="AY27" s="227">
        <v>0</v>
      </c>
      <c r="AZ27" s="227">
        <v>0</v>
      </c>
      <c r="BA27" s="227">
        <v>0</v>
      </c>
      <c r="BB27" s="227">
        <v>0</v>
      </c>
      <c r="BC27" s="420">
        <f t="shared" si="73"/>
        <v>0</v>
      </c>
      <c r="BD27" s="425">
        <v>0</v>
      </c>
      <c r="BE27" s="227">
        <v>0</v>
      </c>
      <c r="BF27" s="227">
        <v>0</v>
      </c>
      <c r="BG27" s="227">
        <v>0</v>
      </c>
      <c r="BH27" s="422">
        <f t="shared" si="74"/>
        <v>0</v>
      </c>
      <c r="BI27" s="423">
        <f t="shared" si="75"/>
        <v>0</v>
      </c>
      <c r="BJ27" s="225">
        <v>9</v>
      </c>
      <c r="BK27" s="227">
        <v>0</v>
      </c>
      <c r="BL27" s="227">
        <v>0</v>
      </c>
      <c r="BM27" s="227">
        <v>0</v>
      </c>
      <c r="BN27" s="227">
        <v>0</v>
      </c>
      <c r="BO27" s="420">
        <f t="shared" si="76"/>
        <v>0</v>
      </c>
      <c r="BP27" s="425">
        <v>0</v>
      </c>
      <c r="BQ27" s="227">
        <v>0</v>
      </c>
      <c r="BR27" s="227">
        <v>0</v>
      </c>
      <c r="BS27" s="227">
        <v>0</v>
      </c>
      <c r="BT27" s="422">
        <f t="shared" si="77"/>
        <v>0</v>
      </c>
      <c r="BU27" s="423">
        <f t="shared" si="78"/>
        <v>0</v>
      </c>
      <c r="BV27" s="225">
        <v>9</v>
      </c>
      <c r="BW27" s="227">
        <v>0</v>
      </c>
      <c r="BX27" s="227">
        <v>0</v>
      </c>
      <c r="BY27" s="227">
        <v>0</v>
      </c>
      <c r="BZ27" s="227">
        <v>0</v>
      </c>
      <c r="CA27" s="420">
        <f t="shared" si="79"/>
        <v>0</v>
      </c>
      <c r="CB27" s="425">
        <v>0</v>
      </c>
      <c r="CC27" s="227">
        <v>0</v>
      </c>
      <c r="CD27" s="227">
        <v>0</v>
      </c>
      <c r="CE27" s="227">
        <v>0</v>
      </c>
      <c r="CF27" s="422">
        <f t="shared" si="80"/>
        <v>0</v>
      </c>
      <c r="CG27" s="423">
        <f t="shared" si="81"/>
        <v>0</v>
      </c>
      <c r="CH27" s="225">
        <v>9</v>
      </c>
      <c r="CI27" s="422">
        <f t="shared" si="82"/>
        <v>0</v>
      </c>
      <c r="CJ27" s="422">
        <f t="shared" si="82"/>
        <v>0</v>
      </c>
      <c r="CK27" s="422">
        <f t="shared" si="82"/>
        <v>0</v>
      </c>
      <c r="CL27" s="422">
        <f t="shared" si="82"/>
        <v>0</v>
      </c>
      <c r="CM27" s="424">
        <f t="shared" si="28"/>
        <v>0</v>
      </c>
      <c r="CN27" s="422">
        <f t="shared" si="83"/>
        <v>0</v>
      </c>
      <c r="CO27" s="422">
        <f t="shared" si="83"/>
        <v>0</v>
      </c>
      <c r="CP27" s="422">
        <f t="shared" si="83"/>
        <v>0</v>
      </c>
      <c r="CQ27" s="422">
        <f t="shared" si="83"/>
        <v>0</v>
      </c>
      <c r="CR27" s="424">
        <f t="shared" si="30"/>
        <v>0</v>
      </c>
      <c r="CS27" s="422">
        <f t="shared" si="84"/>
        <v>0</v>
      </c>
      <c r="CT27" s="422">
        <f t="shared" si="84"/>
        <v>0</v>
      </c>
      <c r="CU27" s="422">
        <f t="shared" si="84"/>
        <v>0</v>
      </c>
      <c r="CV27" s="422">
        <f t="shared" si="84"/>
        <v>0</v>
      </c>
      <c r="CW27" s="424">
        <f t="shared" si="32"/>
        <v>0</v>
      </c>
      <c r="CX27" s="327"/>
      <c r="CZ27" s="327"/>
      <c r="DB27" s="327"/>
    </row>
    <row r="28" spans="1:135" ht="15.75" customHeight="1" x14ac:dyDescent="0.2">
      <c r="A28" s="85" t="s">
        <v>1385</v>
      </c>
      <c r="B28" s="225">
        <v>10</v>
      </c>
      <c r="C28" s="227">
        <v>0</v>
      </c>
      <c r="D28" s="227">
        <v>0</v>
      </c>
      <c r="E28" s="227">
        <v>0</v>
      </c>
      <c r="F28" s="227">
        <v>0</v>
      </c>
      <c r="G28" s="420">
        <f t="shared" si="61"/>
        <v>0</v>
      </c>
      <c r="H28" s="425">
        <v>0</v>
      </c>
      <c r="I28" s="227">
        <v>0</v>
      </c>
      <c r="J28" s="227">
        <v>0</v>
      </c>
      <c r="K28" s="227">
        <v>0</v>
      </c>
      <c r="L28" s="422">
        <f t="shared" si="62"/>
        <v>0</v>
      </c>
      <c r="M28" s="423">
        <f t="shared" si="63"/>
        <v>0</v>
      </c>
      <c r="N28" s="225">
        <v>10</v>
      </c>
      <c r="O28" s="227">
        <v>0</v>
      </c>
      <c r="P28" s="227">
        <v>0</v>
      </c>
      <c r="Q28" s="227">
        <v>0</v>
      </c>
      <c r="R28" s="227">
        <v>0</v>
      </c>
      <c r="S28" s="420">
        <f t="shared" si="64"/>
        <v>0</v>
      </c>
      <c r="T28" s="425">
        <v>0</v>
      </c>
      <c r="U28" s="227">
        <v>0</v>
      </c>
      <c r="V28" s="227">
        <v>0</v>
      </c>
      <c r="W28" s="227">
        <v>0</v>
      </c>
      <c r="X28" s="422">
        <f t="shared" si="65"/>
        <v>0</v>
      </c>
      <c r="Y28" s="423">
        <f t="shared" si="66"/>
        <v>0</v>
      </c>
      <c r="Z28" s="225">
        <v>10</v>
      </c>
      <c r="AA28" s="227">
        <v>0</v>
      </c>
      <c r="AB28" s="227">
        <v>0</v>
      </c>
      <c r="AC28" s="227">
        <v>0</v>
      </c>
      <c r="AD28" s="227">
        <v>0</v>
      </c>
      <c r="AE28" s="420">
        <f t="shared" si="67"/>
        <v>0</v>
      </c>
      <c r="AF28" s="425">
        <v>0</v>
      </c>
      <c r="AG28" s="227">
        <v>0</v>
      </c>
      <c r="AH28" s="227">
        <v>0</v>
      </c>
      <c r="AI28" s="227">
        <v>0</v>
      </c>
      <c r="AJ28" s="422">
        <f t="shared" si="68"/>
        <v>0</v>
      </c>
      <c r="AK28" s="423">
        <f t="shared" si="69"/>
        <v>0</v>
      </c>
      <c r="AL28" s="225">
        <v>10</v>
      </c>
      <c r="AM28" s="227">
        <v>0</v>
      </c>
      <c r="AN28" s="227">
        <v>0</v>
      </c>
      <c r="AO28" s="227">
        <v>0</v>
      </c>
      <c r="AP28" s="227">
        <v>0</v>
      </c>
      <c r="AQ28" s="420">
        <f t="shared" si="70"/>
        <v>0</v>
      </c>
      <c r="AR28" s="425">
        <v>0</v>
      </c>
      <c r="AS28" s="227">
        <v>0</v>
      </c>
      <c r="AT28" s="227">
        <v>0</v>
      </c>
      <c r="AU28" s="227">
        <v>0</v>
      </c>
      <c r="AV28" s="422">
        <f t="shared" si="71"/>
        <v>0</v>
      </c>
      <c r="AW28" s="423">
        <f t="shared" si="72"/>
        <v>0</v>
      </c>
      <c r="AX28" s="225">
        <v>10</v>
      </c>
      <c r="AY28" s="227">
        <v>0</v>
      </c>
      <c r="AZ28" s="227">
        <v>0</v>
      </c>
      <c r="BA28" s="227">
        <v>0</v>
      </c>
      <c r="BB28" s="227">
        <v>0</v>
      </c>
      <c r="BC28" s="420">
        <f t="shared" si="73"/>
        <v>0</v>
      </c>
      <c r="BD28" s="425">
        <v>0</v>
      </c>
      <c r="BE28" s="227">
        <v>0</v>
      </c>
      <c r="BF28" s="227">
        <v>0</v>
      </c>
      <c r="BG28" s="227">
        <v>0</v>
      </c>
      <c r="BH28" s="422">
        <f t="shared" si="74"/>
        <v>0</v>
      </c>
      <c r="BI28" s="423">
        <f t="shared" si="75"/>
        <v>0</v>
      </c>
      <c r="BJ28" s="225">
        <v>10</v>
      </c>
      <c r="BK28" s="227">
        <v>0</v>
      </c>
      <c r="BL28" s="227">
        <v>0</v>
      </c>
      <c r="BM28" s="227">
        <v>0</v>
      </c>
      <c r="BN28" s="227">
        <v>0</v>
      </c>
      <c r="BO28" s="420">
        <f t="shared" si="76"/>
        <v>0</v>
      </c>
      <c r="BP28" s="425">
        <v>0</v>
      </c>
      <c r="BQ28" s="227">
        <v>0</v>
      </c>
      <c r="BR28" s="227">
        <v>0</v>
      </c>
      <c r="BS28" s="227">
        <v>0</v>
      </c>
      <c r="BT28" s="422">
        <f t="shared" si="77"/>
        <v>0</v>
      </c>
      <c r="BU28" s="423">
        <f t="shared" si="78"/>
        <v>0</v>
      </c>
      <c r="BV28" s="225">
        <v>10</v>
      </c>
      <c r="BW28" s="227">
        <v>0</v>
      </c>
      <c r="BX28" s="227">
        <v>0</v>
      </c>
      <c r="BY28" s="227">
        <v>0</v>
      </c>
      <c r="BZ28" s="227">
        <v>0</v>
      </c>
      <c r="CA28" s="420">
        <f t="shared" si="79"/>
        <v>0</v>
      </c>
      <c r="CB28" s="425">
        <v>0</v>
      </c>
      <c r="CC28" s="227">
        <v>0</v>
      </c>
      <c r="CD28" s="227">
        <v>0</v>
      </c>
      <c r="CE28" s="227">
        <v>0</v>
      </c>
      <c r="CF28" s="422">
        <f t="shared" si="80"/>
        <v>0</v>
      </c>
      <c r="CG28" s="423">
        <f t="shared" si="81"/>
        <v>0</v>
      </c>
      <c r="CH28" s="225">
        <v>10</v>
      </c>
      <c r="CI28" s="422">
        <f t="shared" si="82"/>
        <v>0</v>
      </c>
      <c r="CJ28" s="422">
        <f t="shared" si="82"/>
        <v>0</v>
      </c>
      <c r="CK28" s="422">
        <f t="shared" si="82"/>
        <v>0</v>
      </c>
      <c r="CL28" s="422">
        <f t="shared" si="82"/>
        <v>0</v>
      </c>
      <c r="CM28" s="424">
        <f t="shared" si="28"/>
        <v>0</v>
      </c>
      <c r="CN28" s="422">
        <f t="shared" si="83"/>
        <v>0</v>
      </c>
      <c r="CO28" s="422">
        <f t="shared" si="83"/>
        <v>0</v>
      </c>
      <c r="CP28" s="422">
        <f t="shared" si="83"/>
        <v>0</v>
      </c>
      <c r="CQ28" s="422">
        <f t="shared" si="83"/>
        <v>0</v>
      </c>
      <c r="CR28" s="424">
        <f t="shared" si="30"/>
        <v>0</v>
      </c>
      <c r="CS28" s="422">
        <f t="shared" si="84"/>
        <v>0</v>
      </c>
      <c r="CT28" s="422">
        <f t="shared" si="84"/>
        <v>0</v>
      </c>
      <c r="CU28" s="422">
        <f t="shared" si="84"/>
        <v>0</v>
      </c>
      <c r="CV28" s="422">
        <f t="shared" si="84"/>
        <v>0</v>
      </c>
      <c r="CW28" s="424">
        <f t="shared" si="32"/>
        <v>0</v>
      </c>
      <c r="CX28" s="327"/>
      <c r="CZ28" s="327"/>
      <c r="DB28" s="327"/>
    </row>
    <row r="29" spans="1:135" ht="15.75" customHeight="1" x14ac:dyDescent="0.2">
      <c r="A29" s="130" t="s">
        <v>135</v>
      </c>
      <c r="B29" s="225">
        <v>11</v>
      </c>
      <c r="C29" s="132">
        <f t="shared" ref="C29:F29" si="85">SUM(C24:C28)</f>
        <v>0</v>
      </c>
      <c r="D29" s="132">
        <f t="shared" si="85"/>
        <v>0</v>
      </c>
      <c r="E29" s="132">
        <f t="shared" si="85"/>
        <v>0</v>
      </c>
      <c r="F29" s="132">
        <f t="shared" si="85"/>
        <v>0</v>
      </c>
      <c r="G29" s="420">
        <f t="shared" si="61"/>
        <v>0</v>
      </c>
      <c r="H29" s="214">
        <f t="shared" ref="H29:K29" si="86">SUM(H24:H28)</f>
        <v>0</v>
      </c>
      <c r="I29" s="132">
        <f t="shared" si="86"/>
        <v>0</v>
      </c>
      <c r="J29" s="132">
        <f t="shared" si="86"/>
        <v>0</v>
      </c>
      <c r="K29" s="132">
        <f t="shared" si="86"/>
        <v>0</v>
      </c>
      <c r="L29" s="422">
        <f t="shared" si="62"/>
        <v>0</v>
      </c>
      <c r="M29" s="423">
        <f t="shared" si="63"/>
        <v>0</v>
      </c>
      <c r="N29" s="225">
        <v>11</v>
      </c>
      <c r="O29" s="132">
        <f t="shared" ref="O29:R29" si="87">SUM(O24:O28)</f>
        <v>0</v>
      </c>
      <c r="P29" s="132">
        <f t="shared" si="87"/>
        <v>0</v>
      </c>
      <c r="Q29" s="132">
        <f t="shared" si="87"/>
        <v>0</v>
      </c>
      <c r="R29" s="132">
        <f t="shared" si="87"/>
        <v>0</v>
      </c>
      <c r="S29" s="420">
        <f t="shared" si="64"/>
        <v>0</v>
      </c>
      <c r="T29" s="214">
        <f t="shared" ref="T29:W29" si="88">SUM(T24:T28)</f>
        <v>0</v>
      </c>
      <c r="U29" s="132">
        <f t="shared" si="88"/>
        <v>0</v>
      </c>
      <c r="V29" s="132">
        <f t="shared" si="88"/>
        <v>0</v>
      </c>
      <c r="W29" s="132">
        <f t="shared" si="88"/>
        <v>0</v>
      </c>
      <c r="X29" s="422">
        <f t="shared" si="65"/>
        <v>0</v>
      </c>
      <c r="Y29" s="423">
        <f t="shared" si="66"/>
        <v>0</v>
      </c>
      <c r="Z29" s="225">
        <v>11</v>
      </c>
      <c r="AA29" s="132">
        <f t="shared" ref="AA29:AD29" si="89">SUM(AA24:AA28)</f>
        <v>0</v>
      </c>
      <c r="AB29" s="132">
        <f t="shared" si="89"/>
        <v>0</v>
      </c>
      <c r="AC29" s="132">
        <f t="shared" si="89"/>
        <v>0</v>
      </c>
      <c r="AD29" s="132">
        <f t="shared" si="89"/>
        <v>0</v>
      </c>
      <c r="AE29" s="420">
        <f t="shared" si="67"/>
        <v>0</v>
      </c>
      <c r="AF29" s="214">
        <f t="shared" ref="AF29:AI29" si="90">SUM(AF24:AF28)</f>
        <v>0</v>
      </c>
      <c r="AG29" s="132">
        <f t="shared" si="90"/>
        <v>0</v>
      </c>
      <c r="AH29" s="132">
        <f t="shared" si="90"/>
        <v>0</v>
      </c>
      <c r="AI29" s="132">
        <f t="shared" si="90"/>
        <v>0</v>
      </c>
      <c r="AJ29" s="422">
        <f t="shared" si="68"/>
        <v>0</v>
      </c>
      <c r="AK29" s="423">
        <f t="shared" si="69"/>
        <v>0</v>
      </c>
      <c r="AL29" s="225">
        <v>11</v>
      </c>
      <c r="AM29" s="132">
        <f t="shared" ref="AM29:AP29" si="91">SUM(AM24:AM28)</f>
        <v>0</v>
      </c>
      <c r="AN29" s="132">
        <f t="shared" si="91"/>
        <v>0</v>
      </c>
      <c r="AO29" s="132">
        <f t="shared" si="91"/>
        <v>0</v>
      </c>
      <c r="AP29" s="132">
        <f t="shared" si="91"/>
        <v>0</v>
      </c>
      <c r="AQ29" s="420">
        <f t="shared" si="70"/>
        <v>0</v>
      </c>
      <c r="AR29" s="214">
        <f t="shared" ref="AR29:AU29" si="92">SUM(AR24:AR28)</f>
        <v>0</v>
      </c>
      <c r="AS29" s="132">
        <f t="shared" si="92"/>
        <v>0</v>
      </c>
      <c r="AT29" s="132">
        <f t="shared" si="92"/>
        <v>0</v>
      </c>
      <c r="AU29" s="132">
        <f t="shared" si="92"/>
        <v>0</v>
      </c>
      <c r="AV29" s="422">
        <f t="shared" si="71"/>
        <v>0</v>
      </c>
      <c r="AW29" s="423">
        <f t="shared" si="72"/>
        <v>0</v>
      </c>
      <c r="AX29" s="225">
        <v>11</v>
      </c>
      <c r="AY29" s="132">
        <f t="shared" ref="AY29:BB29" si="93">SUM(AY24:AY28)</f>
        <v>0</v>
      </c>
      <c r="AZ29" s="132">
        <f t="shared" si="93"/>
        <v>0</v>
      </c>
      <c r="BA29" s="132">
        <f t="shared" si="93"/>
        <v>0</v>
      </c>
      <c r="BB29" s="132">
        <f t="shared" si="93"/>
        <v>0</v>
      </c>
      <c r="BC29" s="420">
        <f t="shared" si="73"/>
        <v>0</v>
      </c>
      <c r="BD29" s="214">
        <f t="shared" ref="BD29:BG29" si="94">SUM(BD24:BD28)</f>
        <v>0</v>
      </c>
      <c r="BE29" s="132">
        <f t="shared" si="94"/>
        <v>0</v>
      </c>
      <c r="BF29" s="132">
        <f t="shared" si="94"/>
        <v>0</v>
      </c>
      <c r="BG29" s="132">
        <f t="shared" si="94"/>
        <v>0</v>
      </c>
      <c r="BH29" s="422">
        <f t="shared" si="74"/>
        <v>0</v>
      </c>
      <c r="BI29" s="423">
        <f t="shared" si="75"/>
        <v>0</v>
      </c>
      <c r="BJ29" s="225">
        <v>11</v>
      </c>
      <c r="BK29" s="132">
        <f t="shared" ref="BK29:BN29" si="95">SUM(BK24:BK28)</f>
        <v>0</v>
      </c>
      <c r="BL29" s="132">
        <f t="shared" si="95"/>
        <v>0</v>
      </c>
      <c r="BM29" s="132">
        <f t="shared" si="95"/>
        <v>0</v>
      </c>
      <c r="BN29" s="132">
        <f t="shared" si="95"/>
        <v>0</v>
      </c>
      <c r="BO29" s="420">
        <f t="shared" si="76"/>
        <v>0</v>
      </c>
      <c r="BP29" s="214">
        <f t="shared" ref="BP29:BS29" si="96">SUM(BP24:BP28)</f>
        <v>0</v>
      </c>
      <c r="BQ29" s="132">
        <f t="shared" si="96"/>
        <v>0</v>
      </c>
      <c r="BR29" s="132">
        <f t="shared" si="96"/>
        <v>0</v>
      </c>
      <c r="BS29" s="132">
        <f t="shared" si="96"/>
        <v>0</v>
      </c>
      <c r="BT29" s="422">
        <f t="shared" si="77"/>
        <v>0</v>
      </c>
      <c r="BU29" s="423">
        <f t="shared" si="78"/>
        <v>0</v>
      </c>
      <c r="BV29" s="225">
        <v>11</v>
      </c>
      <c r="BW29" s="132">
        <f t="shared" ref="BW29:BZ29" si="97">SUM(BW24:BW28)</f>
        <v>0</v>
      </c>
      <c r="BX29" s="132">
        <f t="shared" si="97"/>
        <v>0</v>
      </c>
      <c r="BY29" s="132">
        <f t="shared" si="97"/>
        <v>0</v>
      </c>
      <c r="BZ29" s="132">
        <f t="shared" si="97"/>
        <v>0</v>
      </c>
      <c r="CA29" s="420">
        <f t="shared" si="79"/>
        <v>0</v>
      </c>
      <c r="CB29" s="214">
        <f t="shared" ref="CB29:CE29" si="98">SUM(CB24:CB28)</f>
        <v>0</v>
      </c>
      <c r="CC29" s="132">
        <f t="shared" si="98"/>
        <v>0</v>
      </c>
      <c r="CD29" s="132">
        <f t="shared" si="98"/>
        <v>0</v>
      </c>
      <c r="CE29" s="132">
        <f t="shared" si="98"/>
        <v>0</v>
      </c>
      <c r="CF29" s="422">
        <f t="shared" si="80"/>
        <v>0</v>
      </c>
      <c r="CG29" s="423">
        <f t="shared" si="81"/>
        <v>0</v>
      </c>
      <c r="CH29" s="225">
        <v>11</v>
      </c>
      <c r="CI29" s="422">
        <f t="shared" si="82"/>
        <v>0</v>
      </c>
      <c r="CJ29" s="422">
        <f t="shared" si="82"/>
        <v>0</v>
      </c>
      <c r="CK29" s="422">
        <f t="shared" si="82"/>
        <v>0</v>
      </c>
      <c r="CL29" s="422">
        <f t="shared" si="82"/>
        <v>0</v>
      </c>
      <c r="CM29" s="424">
        <f t="shared" si="28"/>
        <v>0</v>
      </c>
      <c r="CN29" s="422">
        <f t="shared" si="83"/>
        <v>0</v>
      </c>
      <c r="CO29" s="422">
        <f t="shared" si="83"/>
        <v>0</v>
      </c>
      <c r="CP29" s="422">
        <f t="shared" si="83"/>
        <v>0</v>
      </c>
      <c r="CQ29" s="422">
        <f t="shared" si="83"/>
        <v>0</v>
      </c>
      <c r="CR29" s="424">
        <f t="shared" si="30"/>
        <v>0</v>
      </c>
      <c r="CS29" s="422">
        <f t="shared" si="84"/>
        <v>0</v>
      </c>
      <c r="CT29" s="422">
        <f t="shared" si="84"/>
        <v>0</v>
      </c>
      <c r="CU29" s="422">
        <f t="shared" si="84"/>
        <v>0</v>
      </c>
      <c r="CV29" s="422">
        <f t="shared" si="84"/>
        <v>0</v>
      </c>
      <c r="CW29" s="424">
        <f t="shared" si="32"/>
        <v>0</v>
      </c>
    </row>
    <row r="30" spans="1:135" ht="15.75" customHeight="1" x14ac:dyDescent="0.2">
      <c r="A30" s="130" t="s">
        <v>139</v>
      </c>
      <c r="B30" s="225"/>
      <c r="C30" s="186" t="s">
        <v>32</v>
      </c>
      <c r="D30" s="186" t="s">
        <v>32</v>
      </c>
      <c r="E30" s="186" t="s">
        <v>32</v>
      </c>
      <c r="F30" s="186" t="s">
        <v>32</v>
      </c>
      <c r="G30" s="389"/>
      <c r="H30" s="390" t="s">
        <v>32</v>
      </c>
      <c r="I30" s="186" t="s">
        <v>32</v>
      </c>
      <c r="J30" s="186" t="s">
        <v>32</v>
      </c>
      <c r="K30" s="186" t="s">
        <v>32</v>
      </c>
      <c r="L30" s="391"/>
      <c r="M30" s="390" t="s">
        <v>32</v>
      </c>
      <c r="N30" s="225"/>
      <c r="O30" s="186" t="s">
        <v>32</v>
      </c>
      <c r="P30" s="186" t="s">
        <v>32</v>
      </c>
      <c r="Q30" s="186" t="s">
        <v>32</v>
      </c>
      <c r="R30" s="186" t="s">
        <v>32</v>
      </c>
      <c r="S30" s="389"/>
      <c r="T30" s="390" t="s">
        <v>32</v>
      </c>
      <c r="U30" s="186" t="s">
        <v>32</v>
      </c>
      <c r="V30" s="186" t="s">
        <v>32</v>
      </c>
      <c r="W30" s="186" t="s">
        <v>32</v>
      </c>
      <c r="X30" s="391"/>
      <c r="Y30" s="390" t="s">
        <v>32</v>
      </c>
      <c r="Z30" s="225"/>
      <c r="AA30" s="186" t="s">
        <v>32</v>
      </c>
      <c r="AB30" s="186" t="s">
        <v>32</v>
      </c>
      <c r="AC30" s="186" t="s">
        <v>32</v>
      </c>
      <c r="AD30" s="186" t="s">
        <v>32</v>
      </c>
      <c r="AE30" s="389"/>
      <c r="AF30" s="390" t="s">
        <v>32</v>
      </c>
      <c r="AG30" s="186" t="s">
        <v>32</v>
      </c>
      <c r="AH30" s="186" t="s">
        <v>32</v>
      </c>
      <c r="AI30" s="186" t="s">
        <v>32</v>
      </c>
      <c r="AJ30" s="391"/>
      <c r="AK30" s="390" t="s">
        <v>32</v>
      </c>
      <c r="AL30" s="225"/>
      <c r="AM30" s="186" t="s">
        <v>32</v>
      </c>
      <c r="AN30" s="186" t="s">
        <v>32</v>
      </c>
      <c r="AO30" s="186" t="s">
        <v>32</v>
      </c>
      <c r="AP30" s="186" t="s">
        <v>32</v>
      </c>
      <c r="AQ30" s="389"/>
      <c r="AR30" s="390" t="s">
        <v>32</v>
      </c>
      <c r="AS30" s="186" t="s">
        <v>32</v>
      </c>
      <c r="AT30" s="186" t="s">
        <v>32</v>
      </c>
      <c r="AU30" s="186" t="s">
        <v>32</v>
      </c>
      <c r="AV30" s="391"/>
      <c r="AW30" s="390" t="s">
        <v>32</v>
      </c>
      <c r="AX30" s="225"/>
      <c r="AY30" s="186" t="s">
        <v>32</v>
      </c>
      <c r="AZ30" s="186" t="s">
        <v>32</v>
      </c>
      <c r="BA30" s="186" t="s">
        <v>32</v>
      </c>
      <c r="BB30" s="186" t="s">
        <v>32</v>
      </c>
      <c r="BC30" s="389"/>
      <c r="BD30" s="390" t="s">
        <v>32</v>
      </c>
      <c r="BE30" s="186" t="s">
        <v>32</v>
      </c>
      <c r="BF30" s="186" t="s">
        <v>32</v>
      </c>
      <c r="BG30" s="186" t="s">
        <v>32</v>
      </c>
      <c r="BH30" s="391"/>
      <c r="BI30" s="390" t="s">
        <v>32</v>
      </c>
      <c r="BJ30" s="225"/>
      <c r="BK30" s="186" t="s">
        <v>32</v>
      </c>
      <c r="BL30" s="186" t="s">
        <v>32</v>
      </c>
      <c r="BM30" s="186" t="s">
        <v>32</v>
      </c>
      <c r="BN30" s="186" t="s">
        <v>32</v>
      </c>
      <c r="BO30" s="389"/>
      <c r="BP30" s="390" t="s">
        <v>32</v>
      </c>
      <c r="BQ30" s="186" t="s">
        <v>32</v>
      </c>
      <c r="BR30" s="186" t="s">
        <v>32</v>
      </c>
      <c r="BS30" s="186" t="s">
        <v>32</v>
      </c>
      <c r="BT30" s="391"/>
      <c r="BU30" s="390" t="s">
        <v>32</v>
      </c>
      <c r="BV30" s="225"/>
      <c r="BW30" s="186" t="s">
        <v>32</v>
      </c>
      <c r="BX30" s="186" t="s">
        <v>32</v>
      </c>
      <c r="BY30" s="186" t="s">
        <v>32</v>
      </c>
      <c r="BZ30" s="186" t="s">
        <v>32</v>
      </c>
      <c r="CA30" s="389"/>
      <c r="CB30" s="390" t="s">
        <v>32</v>
      </c>
      <c r="CC30" s="186" t="s">
        <v>32</v>
      </c>
      <c r="CD30" s="186" t="s">
        <v>32</v>
      </c>
      <c r="CE30" s="186" t="s">
        <v>32</v>
      </c>
      <c r="CF30" s="391"/>
      <c r="CG30" s="390" t="s">
        <v>32</v>
      </c>
      <c r="CH30" s="225"/>
      <c r="CI30" s="391"/>
      <c r="CJ30" s="391"/>
      <c r="CK30" s="391"/>
      <c r="CL30" s="391"/>
      <c r="CM30" s="186"/>
      <c r="CN30" s="391"/>
      <c r="CO30" s="391"/>
      <c r="CP30" s="391"/>
      <c r="CQ30" s="391"/>
      <c r="CR30" s="186"/>
      <c r="CS30" s="391"/>
      <c r="CT30" s="391"/>
      <c r="CU30" s="391"/>
      <c r="CV30" s="391"/>
      <c r="CW30" s="186"/>
    </row>
    <row r="31" spans="1:135" s="17" customFormat="1" ht="15.75" customHeight="1" x14ac:dyDescent="0.2">
      <c r="A31" s="19" t="s">
        <v>1438</v>
      </c>
      <c r="B31" s="225">
        <v>12</v>
      </c>
      <c r="C31" s="213">
        <f t="shared" ref="C31:M31" si="99">C22+C29</f>
        <v>1939075.7028118738</v>
      </c>
      <c r="D31" s="213">
        <f t="shared" si="99"/>
        <v>1636532.5361541812</v>
      </c>
      <c r="E31" s="213">
        <f t="shared" si="99"/>
        <v>1533182.6346105787</v>
      </c>
      <c r="F31" s="213">
        <f t="shared" si="99"/>
        <v>0</v>
      </c>
      <c r="G31" s="218">
        <f t="shared" si="99"/>
        <v>5108790.8735766336</v>
      </c>
      <c r="H31" s="215">
        <f t="shared" si="99"/>
        <v>10524321.539847624</v>
      </c>
      <c r="I31" s="213">
        <f t="shared" si="99"/>
        <v>8471863.4206083361</v>
      </c>
      <c r="J31" s="213">
        <f t="shared" si="99"/>
        <v>7614939.9156648265</v>
      </c>
      <c r="K31" s="213">
        <f t="shared" si="99"/>
        <v>0</v>
      </c>
      <c r="L31" s="216">
        <f t="shared" si="99"/>
        <v>26611124.876120787</v>
      </c>
      <c r="M31" s="215">
        <f t="shared" si="99"/>
        <v>31719915.749697421</v>
      </c>
      <c r="N31" s="225">
        <v>12</v>
      </c>
      <c r="O31" s="213">
        <f t="shared" ref="O31:Y31" si="100">O22+O29</f>
        <v>5057699.7645357903</v>
      </c>
      <c r="P31" s="213">
        <f t="shared" si="100"/>
        <v>4714960.7448017327</v>
      </c>
      <c r="Q31" s="213">
        <f t="shared" si="100"/>
        <v>4458321.7440771209</v>
      </c>
      <c r="R31" s="213">
        <f t="shared" si="100"/>
        <v>0</v>
      </c>
      <c r="S31" s="218">
        <f t="shared" si="100"/>
        <v>14230982.253414642</v>
      </c>
      <c r="T31" s="215">
        <f t="shared" si="100"/>
        <v>11547870.937770396</v>
      </c>
      <c r="U31" s="213">
        <f t="shared" si="100"/>
        <v>10806350.089790095</v>
      </c>
      <c r="V31" s="213">
        <f t="shared" si="100"/>
        <v>9966436.2796102129</v>
      </c>
      <c r="W31" s="213">
        <f t="shared" si="100"/>
        <v>0</v>
      </c>
      <c r="X31" s="216">
        <f t="shared" si="100"/>
        <v>32320657.307170704</v>
      </c>
      <c r="Y31" s="215">
        <f t="shared" si="100"/>
        <v>46551639.56058535</v>
      </c>
      <c r="Z31" s="225">
        <v>12</v>
      </c>
      <c r="AA31" s="213">
        <f t="shared" ref="AA31:AK31" si="101">AA22+AA29</f>
        <v>1471751.3578914574</v>
      </c>
      <c r="AB31" s="213">
        <f t="shared" si="101"/>
        <v>1351996.0603377314</v>
      </c>
      <c r="AC31" s="213">
        <f t="shared" si="101"/>
        <v>1298720.6113540279</v>
      </c>
      <c r="AD31" s="213">
        <f t="shared" si="101"/>
        <v>0</v>
      </c>
      <c r="AE31" s="218">
        <f t="shared" si="101"/>
        <v>4122468.0295832166</v>
      </c>
      <c r="AF31" s="215">
        <f t="shared" si="101"/>
        <v>2328098.6788248103</v>
      </c>
      <c r="AG31" s="213">
        <f t="shared" si="101"/>
        <v>2123517.179333074</v>
      </c>
      <c r="AH31" s="213">
        <f t="shared" si="101"/>
        <v>2006897.5308694346</v>
      </c>
      <c r="AI31" s="213">
        <f t="shared" si="101"/>
        <v>0</v>
      </c>
      <c r="AJ31" s="216">
        <f t="shared" si="101"/>
        <v>6458513.3890273189</v>
      </c>
      <c r="AK31" s="215">
        <f t="shared" si="101"/>
        <v>10580981.418610536</v>
      </c>
      <c r="AL31" s="225">
        <v>12</v>
      </c>
      <c r="AM31" s="213">
        <f t="shared" ref="AM31:AW31" si="102">AM22+AM29</f>
        <v>69888102.590707839</v>
      </c>
      <c r="AN31" s="213">
        <f t="shared" si="102"/>
        <v>70086699.784232333</v>
      </c>
      <c r="AO31" s="213">
        <f t="shared" si="102"/>
        <v>70991545.59601292</v>
      </c>
      <c r="AP31" s="213">
        <f t="shared" si="102"/>
        <v>0</v>
      </c>
      <c r="AQ31" s="218">
        <f t="shared" si="102"/>
        <v>210966347.97095308</v>
      </c>
      <c r="AR31" s="215">
        <f t="shared" si="102"/>
        <v>63559115.405445851</v>
      </c>
      <c r="AS31" s="213">
        <f t="shared" si="102"/>
        <v>62823505.141158052</v>
      </c>
      <c r="AT31" s="213">
        <f t="shared" si="102"/>
        <v>62782016.10153912</v>
      </c>
      <c r="AU31" s="213">
        <f t="shared" si="102"/>
        <v>0</v>
      </c>
      <c r="AV31" s="216">
        <f t="shared" si="102"/>
        <v>189164636.64814302</v>
      </c>
      <c r="AW31" s="215">
        <f t="shared" si="102"/>
        <v>400130984.6190961</v>
      </c>
      <c r="AX31" s="225">
        <v>12</v>
      </c>
      <c r="AY31" s="213">
        <f t="shared" ref="AY31:BI31" si="103">AY22+AY29</f>
        <v>1774376.6514823595</v>
      </c>
      <c r="AZ31" s="213">
        <f t="shared" si="103"/>
        <v>1884709.7973395525</v>
      </c>
      <c r="BA31" s="213">
        <f t="shared" si="103"/>
        <v>1955638.2482477478</v>
      </c>
      <c r="BB31" s="213">
        <f t="shared" si="103"/>
        <v>0</v>
      </c>
      <c r="BC31" s="218">
        <f t="shared" si="103"/>
        <v>5614724.6970696598</v>
      </c>
      <c r="BD31" s="215">
        <f t="shared" si="103"/>
        <v>783309.69594570552</v>
      </c>
      <c r="BE31" s="213">
        <f t="shared" si="103"/>
        <v>827295.65662683418</v>
      </c>
      <c r="BF31" s="213">
        <f t="shared" si="103"/>
        <v>842938.35792604962</v>
      </c>
      <c r="BG31" s="213">
        <f t="shared" si="103"/>
        <v>0</v>
      </c>
      <c r="BH31" s="216">
        <f t="shared" si="103"/>
        <v>2453543.7104985896</v>
      </c>
      <c r="BI31" s="215">
        <f t="shared" si="103"/>
        <v>8068268.4075682499</v>
      </c>
      <c r="BJ31" s="225">
        <v>12</v>
      </c>
      <c r="BK31" s="213">
        <f t="shared" ref="BK31:BU31" si="104">BK22+BK29</f>
        <v>0</v>
      </c>
      <c r="BL31" s="213">
        <f t="shared" si="104"/>
        <v>0</v>
      </c>
      <c r="BM31" s="213">
        <f t="shared" si="104"/>
        <v>0</v>
      </c>
      <c r="BN31" s="213">
        <f t="shared" si="104"/>
        <v>0</v>
      </c>
      <c r="BO31" s="218">
        <f t="shared" si="104"/>
        <v>0</v>
      </c>
      <c r="BP31" s="215">
        <f t="shared" si="104"/>
        <v>0</v>
      </c>
      <c r="BQ31" s="213">
        <f t="shared" si="104"/>
        <v>0</v>
      </c>
      <c r="BR31" s="213">
        <f t="shared" si="104"/>
        <v>0</v>
      </c>
      <c r="BS31" s="213">
        <f t="shared" si="104"/>
        <v>0</v>
      </c>
      <c r="BT31" s="216">
        <f t="shared" si="104"/>
        <v>0</v>
      </c>
      <c r="BU31" s="215">
        <f t="shared" si="104"/>
        <v>0</v>
      </c>
      <c r="BV31" s="225">
        <v>12</v>
      </c>
      <c r="BW31" s="213">
        <f t="shared" ref="BW31:CG31" si="105">BW22+BW29</f>
        <v>2284444.1271381741</v>
      </c>
      <c r="BX31" s="213">
        <f t="shared" si="105"/>
        <v>2251465.6643061219</v>
      </c>
      <c r="BY31" s="213">
        <f t="shared" si="105"/>
        <v>2381660.1307704998</v>
      </c>
      <c r="BZ31" s="213">
        <f t="shared" si="105"/>
        <v>0</v>
      </c>
      <c r="CA31" s="218">
        <f t="shared" si="105"/>
        <v>6917569.9222147958</v>
      </c>
      <c r="CB31" s="215">
        <f t="shared" si="105"/>
        <v>1120768.4890334629</v>
      </c>
      <c r="CC31" s="213">
        <f t="shared" si="105"/>
        <v>1103247.1562069154</v>
      </c>
      <c r="CD31" s="213">
        <f t="shared" si="105"/>
        <v>1266511.4389955555</v>
      </c>
      <c r="CE31" s="213">
        <f t="shared" si="105"/>
        <v>0</v>
      </c>
      <c r="CF31" s="216">
        <f t="shared" si="105"/>
        <v>3490527.0842359341</v>
      </c>
      <c r="CG31" s="215">
        <f t="shared" si="105"/>
        <v>10408097.006450729</v>
      </c>
      <c r="CH31" s="225">
        <v>12</v>
      </c>
      <c r="CI31" s="216">
        <f t="shared" ref="CI31:CL31" si="106">CI22+CI29</f>
        <v>82415450.194567487</v>
      </c>
      <c r="CJ31" s="216">
        <f t="shared" si="106"/>
        <v>81926364.587171659</v>
      </c>
      <c r="CK31" s="216">
        <f t="shared" si="106"/>
        <v>82619068.9650729</v>
      </c>
      <c r="CL31" s="216">
        <f t="shared" si="106"/>
        <v>0</v>
      </c>
      <c r="CM31" s="213">
        <f>SUM(CI31:CL31)</f>
        <v>246960883.74681205</v>
      </c>
      <c r="CN31" s="216">
        <f t="shared" ref="CN31:CQ31" si="107">CN22+CN29</f>
        <v>89863484.74686785</v>
      </c>
      <c r="CO31" s="216">
        <f t="shared" si="107"/>
        <v>86155778.643723309</v>
      </c>
      <c r="CP31" s="216">
        <f t="shared" si="107"/>
        <v>84479739.624605209</v>
      </c>
      <c r="CQ31" s="216">
        <f t="shared" si="107"/>
        <v>0</v>
      </c>
      <c r="CR31" s="213">
        <f>SUM(CN31:CQ31)</f>
        <v>260499003.01519635</v>
      </c>
      <c r="CS31" s="216">
        <f t="shared" ref="CS31:CV31" si="108">CS22+CS29</f>
        <v>172278934.94143534</v>
      </c>
      <c r="CT31" s="216">
        <f t="shared" si="108"/>
        <v>168082143.23089498</v>
      </c>
      <c r="CU31" s="216">
        <f t="shared" si="108"/>
        <v>167098808.58967811</v>
      </c>
      <c r="CV31" s="216">
        <f t="shared" si="108"/>
        <v>0</v>
      </c>
      <c r="CW31" s="213">
        <f>SUM(CS31:CV31)</f>
        <v>507459886.76200843</v>
      </c>
      <c r="CX31" s="325"/>
      <c r="CY31" s="325"/>
      <c r="CZ31" s="325"/>
      <c r="DA31" s="325"/>
      <c r="DB31" s="325"/>
      <c r="DC31" s="326"/>
      <c r="DD31" s="326"/>
      <c r="DE31" s="326"/>
      <c r="DF31" s="326"/>
      <c r="DG31" s="326"/>
      <c r="DH31" s="326"/>
      <c r="DI31" s="326"/>
      <c r="DJ31" s="326"/>
      <c r="DK31" s="326"/>
      <c r="DL31" s="326"/>
      <c r="DM31" s="326"/>
      <c r="DN31" s="326"/>
      <c r="DO31" s="326"/>
      <c r="DP31" s="326"/>
      <c r="DQ31" s="326"/>
      <c r="DR31" s="326"/>
      <c r="DS31" s="326"/>
      <c r="DT31" s="326"/>
      <c r="DU31" s="326"/>
      <c r="DV31" s="326"/>
      <c r="DW31" s="326"/>
      <c r="DX31" s="326"/>
      <c r="DY31" s="326"/>
      <c r="DZ31" s="326"/>
      <c r="EA31" s="326"/>
      <c r="EB31" s="326"/>
      <c r="EC31" s="326"/>
      <c r="ED31" s="326"/>
      <c r="EE31" s="326"/>
    </row>
    <row r="32" spans="1:135" ht="15.75" customHeight="1" x14ac:dyDescent="0.2">
      <c r="B32" s="192"/>
      <c r="C32" s="177"/>
      <c r="D32" s="177"/>
      <c r="E32" s="177"/>
      <c r="F32" s="177"/>
      <c r="G32" s="392"/>
      <c r="H32" s="393"/>
      <c r="I32" s="177"/>
      <c r="J32" s="177"/>
      <c r="K32" s="177"/>
      <c r="L32" s="177"/>
      <c r="M32" s="393"/>
      <c r="N32" s="192"/>
      <c r="O32" s="177"/>
      <c r="P32" s="177"/>
      <c r="Q32" s="177"/>
      <c r="R32" s="177"/>
      <c r="S32" s="392"/>
      <c r="T32" s="393"/>
      <c r="U32" s="177"/>
      <c r="V32" s="177"/>
      <c r="W32" s="177"/>
      <c r="X32" s="177"/>
      <c r="Y32" s="393"/>
      <c r="Z32" s="192"/>
      <c r="AA32" s="177"/>
      <c r="AB32" s="177"/>
      <c r="AC32" s="177"/>
      <c r="AD32" s="177"/>
      <c r="AE32" s="392"/>
      <c r="AF32" s="393"/>
      <c r="AG32" s="177"/>
      <c r="AH32" s="177"/>
      <c r="AI32" s="177"/>
      <c r="AJ32" s="177"/>
      <c r="AK32" s="393"/>
      <c r="AL32" s="192"/>
      <c r="AM32" s="177"/>
      <c r="AN32" s="177"/>
      <c r="AO32" s="177"/>
      <c r="AP32" s="177"/>
      <c r="AQ32" s="392"/>
      <c r="AR32" s="393"/>
      <c r="AS32" s="177"/>
      <c r="AT32" s="177"/>
      <c r="AU32" s="177"/>
      <c r="AV32" s="177"/>
      <c r="AW32" s="393"/>
      <c r="AX32" s="192"/>
      <c r="AY32" s="177"/>
      <c r="AZ32" s="177"/>
      <c r="BA32" s="177"/>
      <c r="BB32" s="177"/>
      <c r="BC32" s="392"/>
      <c r="BD32" s="393"/>
      <c r="BE32" s="177"/>
      <c r="BF32" s="177"/>
      <c r="BG32" s="177"/>
      <c r="BH32" s="177"/>
      <c r="BI32" s="393"/>
      <c r="BJ32" s="192"/>
      <c r="BK32" s="177"/>
      <c r="BL32" s="177"/>
      <c r="BM32" s="177"/>
      <c r="BN32" s="177"/>
      <c r="BO32" s="392"/>
      <c r="BP32" s="393"/>
      <c r="BQ32" s="177"/>
      <c r="BR32" s="177"/>
      <c r="BS32" s="177"/>
      <c r="BT32" s="177"/>
      <c r="BU32" s="393"/>
      <c r="BV32" s="192"/>
      <c r="BW32" s="177"/>
      <c r="BX32" s="177"/>
      <c r="BY32" s="177"/>
      <c r="BZ32" s="177"/>
      <c r="CA32" s="392"/>
      <c r="CB32" s="393"/>
      <c r="CC32" s="177"/>
      <c r="CD32" s="177"/>
      <c r="CE32" s="177"/>
      <c r="CF32" s="177"/>
      <c r="CG32" s="393"/>
      <c r="CH32" s="192"/>
      <c r="CI32" s="177"/>
      <c r="CJ32" s="177"/>
      <c r="CK32" s="177"/>
      <c r="CL32" s="177"/>
      <c r="CM32" s="427"/>
      <c r="CN32" s="177"/>
      <c r="CO32" s="177"/>
      <c r="CP32" s="177"/>
      <c r="CQ32" s="177"/>
      <c r="CR32" s="427"/>
      <c r="CS32" s="177"/>
      <c r="CT32" s="177"/>
      <c r="CU32" s="177"/>
      <c r="CV32" s="177"/>
      <c r="CW32" s="427"/>
      <c r="CX32" s="327"/>
      <c r="CY32" s="327"/>
      <c r="CZ32" s="327"/>
      <c r="DA32" s="327"/>
      <c r="DB32" s="327"/>
    </row>
    <row r="33" spans="1:106" ht="15.75" customHeight="1" x14ac:dyDescent="0.2">
      <c r="A33" s="19" t="s">
        <v>275</v>
      </c>
      <c r="B33" s="192"/>
      <c r="C33" s="177"/>
      <c r="D33" s="177"/>
      <c r="E33" s="177"/>
      <c r="F33" s="177"/>
      <c r="G33" s="392"/>
      <c r="H33" s="393"/>
      <c r="I33" s="177"/>
      <c r="J33" s="177"/>
      <c r="K33" s="177"/>
      <c r="L33" s="177"/>
      <c r="M33" s="393"/>
      <c r="N33" s="192"/>
      <c r="O33" s="177"/>
      <c r="P33" s="177"/>
      <c r="Q33" s="177"/>
      <c r="R33" s="177"/>
      <c r="S33" s="392"/>
      <c r="T33" s="393"/>
      <c r="U33" s="177"/>
      <c r="V33" s="177"/>
      <c r="W33" s="177"/>
      <c r="X33" s="177"/>
      <c r="Y33" s="393"/>
      <c r="Z33" s="192"/>
      <c r="AA33" s="177"/>
      <c r="AB33" s="177"/>
      <c r="AC33" s="177"/>
      <c r="AD33" s="177"/>
      <c r="AE33" s="392"/>
      <c r="AF33" s="393"/>
      <c r="AG33" s="177"/>
      <c r="AH33" s="177"/>
      <c r="AI33" s="177"/>
      <c r="AJ33" s="177"/>
      <c r="AK33" s="393"/>
      <c r="AL33" s="192"/>
      <c r="AM33" s="177"/>
      <c r="AN33" s="177"/>
      <c r="AO33" s="177"/>
      <c r="AP33" s="177"/>
      <c r="AQ33" s="392"/>
      <c r="AR33" s="393"/>
      <c r="AS33" s="177"/>
      <c r="AT33" s="177"/>
      <c r="AU33" s="177"/>
      <c r="AV33" s="177"/>
      <c r="AW33" s="393"/>
      <c r="AX33" s="192"/>
      <c r="AY33" s="177"/>
      <c r="AZ33" s="177"/>
      <c r="BA33" s="177"/>
      <c r="BB33" s="177"/>
      <c r="BC33" s="392"/>
      <c r="BD33" s="393"/>
      <c r="BE33" s="177"/>
      <c r="BF33" s="177"/>
      <c r="BG33" s="177"/>
      <c r="BH33" s="177"/>
      <c r="BI33" s="393"/>
      <c r="BJ33" s="192"/>
      <c r="BK33" s="177"/>
      <c r="BL33" s="177"/>
      <c r="BM33" s="177"/>
      <c r="BN33" s="177"/>
      <c r="BO33" s="392"/>
      <c r="BP33" s="393"/>
      <c r="BQ33" s="177"/>
      <c r="BR33" s="177"/>
      <c r="BS33" s="177"/>
      <c r="BT33" s="177"/>
      <c r="BU33" s="393"/>
      <c r="BV33" s="192"/>
      <c r="BW33" s="177"/>
      <c r="BX33" s="177"/>
      <c r="BY33" s="177"/>
      <c r="BZ33" s="177"/>
      <c r="CA33" s="392"/>
      <c r="CB33" s="393"/>
      <c r="CC33" s="177"/>
      <c r="CD33" s="177"/>
      <c r="CE33" s="177"/>
      <c r="CF33" s="177"/>
      <c r="CG33" s="393"/>
      <c r="CH33" s="192"/>
      <c r="CI33" s="177"/>
      <c r="CJ33" s="177"/>
      <c r="CK33" s="177"/>
      <c r="CL33" s="177"/>
      <c r="CM33" s="427"/>
      <c r="CN33" s="177"/>
      <c r="CO33" s="177"/>
      <c r="CP33" s="177"/>
      <c r="CQ33" s="177"/>
      <c r="CR33" s="427"/>
      <c r="CS33" s="177"/>
      <c r="CT33" s="177"/>
      <c r="CU33" s="177"/>
      <c r="CV33" s="177"/>
      <c r="CW33" s="427"/>
      <c r="CX33" s="327"/>
      <c r="CZ33" s="327"/>
      <c r="DB33" s="327"/>
    </row>
    <row r="34" spans="1:106" ht="15.75" customHeight="1" x14ac:dyDescent="0.2">
      <c r="A34" s="85" t="s">
        <v>253</v>
      </c>
      <c r="B34" s="225">
        <v>13</v>
      </c>
      <c r="C34" s="227">
        <v>170325.42609322793</v>
      </c>
      <c r="D34" s="227">
        <v>129524.91062525506</v>
      </c>
      <c r="E34" s="227">
        <v>130016.10047253358</v>
      </c>
      <c r="F34" s="227">
        <v>0</v>
      </c>
      <c r="G34" s="420">
        <f t="shared" ref="G34:G63" si="109">SUM(C34:F34)</f>
        <v>429866.43719101662</v>
      </c>
      <c r="H34" s="425">
        <v>1941803.7232513991</v>
      </c>
      <c r="I34" s="227">
        <v>1850609.7385994445</v>
      </c>
      <c r="J34" s="227">
        <v>1523403.0806644869</v>
      </c>
      <c r="K34" s="227">
        <v>0</v>
      </c>
      <c r="L34" s="422">
        <f t="shared" ref="L34:L63" si="110">SUM(H34:K34)</f>
        <v>5315816.54251533</v>
      </c>
      <c r="M34" s="423">
        <f t="shared" ref="M34:M63" si="111">SUM(L34,G34)</f>
        <v>5745682.979706347</v>
      </c>
      <c r="N34" s="225">
        <v>13</v>
      </c>
      <c r="O34" s="227">
        <v>152970.81630491948</v>
      </c>
      <c r="P34" s="227">
        <v>119583.05636473815</v>
      </c>
      <c r="Q34" s="227">
        <v>124942.65527421355</v>
      </c>
      <c r="R34" s="227">
        <v>0</v>
      </c>
      <c r="S34" s="420">
        <f t="shared" ref="S34:S63" si="112">SUM(O34:R34)</f>
        <v>397496.52794387122</v>
      </c>
      <c r="T34" s="425">
        <v>1383078.2459786548</v>
      </c>
      <c r="U34" s="227">
        <v>1314036.4250282443</v>
      </c>
      <c r="V34" s="227">
        <v>1694241.2318094564</v>
      </c>
      <c r="W34" s="227">
        <v>0</v>
      </c>
      <c r="X34" s="422">
        <f t="shared" ref="X34:X63" si="113">SUM(T34:W34)</f>
        <v>4391355.9028163552</v>
      </c>
      <c r="Y34" s="423">
        <f t="shared" ref="Y34:Y63" si="114">SUM(X34,S34)</f>
        <v>4788852.4307602262</v>
      </c>
      <c r="Z34" s="225">
        <v>13</v>
      </c>
      <c r="AA34" s="227">
        <v>43875.308799215709</v>
      </c>
      <c r="AB34" s="227">
        <v>45787.895873785594</v>
      </c>
      <c r="AC34" s="227">
        <v>25723.767553365171</v>
      </c>
      <c r="AD34" s="227">
        <v>0</v>
      </c>
      <c r="AE34" s="420">
        <f t="shared" ref="AE34:AE63" si="115">SUM(AA34:AD34)</f>
        <v>115386.97222636649</v>
      </c>
      <c r="AF34" s="425">
        <v>317644.14050669887</v>
      </c>
      <c r="AG34" s="227">
        <v>401060.37022886594</v>
      </c>
      <c r="AH34" s="227">
        <v>273687.11769134254</v>
      </c>
      <c r="AI34" s="227">
        <v>0</v>
      </c>
      <c r="AJ34" s="422">
        <f t="shared" ref="AJ34:AJ63" si="116">SUM(AF34:AI34)</f>
        <v>992391.62842690735</v>
      </c>
      <c r="AK34" s="423">
        <f t="shared" ref="AK34:AK63" si="117">SUM(AJ34,AE34)</f>
        <v>1107778.6006532738</v>
      </c>
      <c r="AL34" s="225">
        <v>13</v>
      </c>
      <c r="AM34" s="227">
        <v>1354496.8733387473</v>
      </c>
      <c r="AN34" s="227">
        <v>1217187.6953738744</v>
      </c>
      <c r="AO34" s="227">
        <v>978273.80226462148</v>
      </c>
      <c r="AP34" s="227">
        <v>0</v>
      </c>
      <c r="AQ34" s="420">
        <f t="shared" ref="AQ34:AQ63" si="118">SUM(AM34:AP34)</f>
        <v>3549958.3709772434</v>
      </c>
      <c r="AR34" s="425">
        <v>15068689.841483887</v>
      </c>
      <c r="AS34" s="227">
        <v>14194037.500364101</v>
      </c>
      <c r="AT34" s="227">
        <v>12479652.523024393</v>
      </c>
      <c r="AU34" s="227">
        <v>0</v>
      </c>
      <c r="AV34" s="422">
        <f t="shared" ref="AV34:AV63" si="119">SUM(AR34:AU34)</f>
        <v>41742379.864872381</v>
      </c>
      <c r="AW34" s="423">
        <f t="shared" ref="AW34:AW63" si="120">SUM(AV34,AQ34)</f>
        <v>45292338.235849626</v>
      </c>
      <c r="AX34" s="225">
        <v>13</v>
      </c>
      <c r="AY34" s="227">
        <v>18792.832292723353</v>
      </c>
      <c r="AZ34" s="227">
        <v>30703.766928328165</v>
      </c>
      <c r="BA34" s="227">
        <v>22557.617728684567</v>
      </c>
      <c r="BB34" s="227">
        <v>0</v>
      </c>
      <c r="BC34" s="420">
        <f t="shared" ref="BC34:BC63" si="121">SUM(AY34:BB34)</f>
        <v>72054.216949736088</v>
      </c>
      <c r="BD34" s="425">
        <v>163602.17982382153</v>
      </c>
      <c r="BE34" s="227">
        <v>457834.7857457904</v>
      </c>
      <c r="BF34" s="227">
        <v>216385.98336222389</v>
      </c>
      <c r="BG34" s="227">
        <v>0</v>
      </c>
      <c r="BH34" s="422">
        <f t="shared" ref="BH34:BH63" si="122">SUM(BD34:BG34)</f>
        <v>837822.94893183582</v>
      </c>
      <c r="BI34" s="423">
        <f t="shared" ref="BI34:BI63" si="123">SUM(BH34,BC34)</f>
        <v>909877.16588157194</v>
      </c>
      <c r="BJ34" s="225">
        <v>13</v>
      </c>
      <c r="BK34" s="227">
        <v>0</v>
      </c>
      <c r="BL34" s="227">
        <v>0</v>
      </c>
      <c r="BM34" s="227">
        <v>0</v>
      </c>
      <c r="BN34" s="227">
        <v>0</v>
      </c>
      <c r="BO34" s="420">
        <f t="shared" ref="BO34:BO63" si="124">SUM(BK34:BN34)</f>
        <v>0</v>
      </c>
      <c r="BP34" s="425">
        <v>0</v>
      </c>
      <c r="BQ34" s="227">
        <v>0</v>
      </c>
      <c r="BR34" s="227">
        <v>0</v>
      </c>
      <c r="BS34" s="227">
        <v>0</v>
      </c>
      <c r="BT34" s="422">
        <f t="shared" ref="BT34:BT63" si="125">SUM(BP34:BS34)</f>
        <v>0</v>
      </c>
      <c r="BU34" s="423">
        <f t="shared" ref="BU34:BU63" si="126">SUM(BT34,BO34)</f>
        <v>0</v>
      </c>
      <c r="BV34" s="225">
        <v>13</v>
      </c>
      <c r="BW34" s="227">
        <v>31989.308943715041</v>
      </c>
      <c r="BX34" s="227">
        <v>24751.981877906539</v>
      </c>
      <c r="BY34" s="227">
        <v>41584.146803633237</v>
      </c>
      <c r="BZ34" s="227">
        <v>0</v>
      </c>
      <c r="CA34" s="420">
        <f t="shared" ref="CA34:CA63" si="127">SUM(BW34:BZ34)</f>
        <v>98325.437625254825</v>
      </c>
      <c r="CB34" s="425">
        <v>396169.20985036541</v>
      </c>
      <c r="CC34" s="227">
        <v>580381.31808621518</v>
      </c>
      <c r="CD34" s="227">
        <v>596393.38898922107</v>
      </c>
      <c r="CE34" s="227">
        <v>0</v>
      </c>
      <c r="CF34" s="422">
        <f t="shared" ref="CF34:CF63" si="128">SUM(CB34:CE34)</f>
        <v>1572943.9169258017</v>
      </c>
      <c r="CG34" s="423">
        <f t="shared" ref="CG34:CG63" si="129">SUM(CF34,CA34)</f>
        <v>1671269.3545510564</v>
      </c>
      <c r="CH34" s="225">
        <v>13</v>
      </c>
      <c r="CI34" s="422">
        <f t="shared" ref="CI34:CL63" si="130">+C34+O34+AA34+AM34+AY34+BK34+BW34</f>
        <v>1772450.5657725488</v>
      </c>
      <c r="CJ34" s="422">
        <f t="shared" si="130"/>
        <v>1567539.3070438879</v>
      </c>
      <c r="CK34" s="422">
        <f t="shared" si="130"/>
        <v>1323098.0900970516</v>
      </c>
      <c r="CL34" s="422">
        <f t="shared" si="130"/>
        <v>0</v>
      </c>
      <c r="CM34" s="424">
        <f>SUM(CI34:CL34)</f>
        <v>4663087.962913489</v>
      </c>
      <c r="CN34" s="422">
        <f t="shared" ref="CN34:CQ63" si="131">+H34+T34+AF34+AR34+BD34+BP34+CB34</f>
        <v>19270987.340894829</v>
      </c>
      <c r="CO34" s="422">
        <f t="shared" si="131"/>
        <v>18797960.138052661</v>
      </c>
      <c r="CP34" s="422">
        <f t="shared" si="131"/>
        <v>16783763.325541124</v>
      </c>
      <c r="CQ34" s="422">
        <f t="shared" si="131"/>
        <v>0</v>
      </c>
      <c r="CR34" s="424">
        <f>SUM(CN34:CQ34)</f>
        <v>54852710.804488614</v>
      </c>
      <c r="CS34" s="422">
        <f t="shared" ref="CS34:CV63" si="132">CI34+CN34</f>
        <v>21043437.906667378</v>
      </c>
      <c r="CT34" s="422">
        <f t="shared" si="132"/>
        <v>20365499.445096549</v>
      </c>
      <c r="CU34" s="422">
        <f t="shared" si="132"/>
        <v>18106861.415638175</v>
      </c>
      <c r="CV34" s="422">
        <f t="shared" si="132"/>
        <v>0</v>
      </c>
      <c r="CW34" s="424">
        <f>SUM(CS34:CV34)</f>
        <v>59515798.767402098</v>
      </c>
      <c r="CX34" s="327"/>
      <c r="CZ34" s="327"/>
      <c r="DB34" s="327"/>
    </row>
    <row r="35" spans="1:106" ht="15.75" customHeight="1" x14ac:dyDescent="0.2">
      <c r="A35" s="85" t="s">
        <v>254</v>
      </c>
      <c r="B35" s="225">
        <v>14</v>
      </c>
      <c r="C35" s="227">
        <v>57547.818377982519</v>
      </c>
      <c r="D35" s="227">
        <v>35812.158608148551</v>
      </c>
      <c r="E35" s="227">
        <v>19661.391823098427</v>
      </c>
      <c r="F35" s="227">
        <v>0</v>
      </c>
      <c r="G35" s="420">
        <f t="shared" si="109"/>
        <v>113021.36880922951</v>
      </c>
      <c r="H35" s="425">
        <v>527013.92569201696</v>
      </c>
      <c r="I35" s="227">
        <v>463119.00220656622</v>
      </c>
      <c r="J35" s="227">
        <v>179858.47857271085</v>
      </c>
      <c r="K35" s="227">
        <v>0</v>
      </c>
      <c r="L35" s="422">
        <f t="shared" si="110"/>
        <v>1169991.4064712941</v>
      </c>
      <c r="M35" s="423">
        <f t="shared" si="111"/>
        <v>1283012.7752805236</v>
      </c>
      <c r="N35" s="225">
        <v>14</v>
      </c>
      <c r="O35" s="227">
        <v>95851.980933651867</v>
      </c>
      <c r="P35" s="227">
        <v>93664.081085447644</v>
      </c>
      <c r="Q35" s="227">
        <v>81392.929372179206</v>
      </c>
      <c r="R35" s="227">
        <v>0</v>
      </c>
      <c r="S35" s="420">
        <f t="shared" si="112"/>
        <v>270908.99139127869</v>
      </c>
      <c r="T35" s="425">
        <v>767754.34515144897</v>
      </c>
      <c r="U35" s="227">
        <v>701908.88245159679</v>
      </c>
      <c r="V35" s="227">
        <v>650715.66165636247</v>
      </c>
      <c r="W35" s="227">
        <v>0</v>
      </c>
      <c r="X35" s="422">
        <f t="shared" si="113"/>
        <v>2120378.8892594082</v>
      </c>
      <c r="Y35" s="423">
        <f t="shared" si="114"/>
        <v>2391287.880650687</v>
      </c>
      <c r="Z35" s="225">
        <v>14</v>
      </c>
      <c r="AA35" s="227">
        <v>69507.35721455871</v>
      </c>
      <c r="AB35" s="227">
        <v>85681.358820245456</v>
      </c>
      <c r="AC35" s="227">
        <v>77018.215241755912</v>
      </c>
      <c r="AD35" s="227">
        <v>0</v>
      </c>
      <c r="AE35" s="420">
        <f t="shared" si="115"/>
        <v>232206.93127656009</v>
      </c>
      <c r="AF35" s="425">
        <v>384195.66159466642</v>
      </c>
      <c r="AG35" s="227">
        <v>537061.04729605897</v>
      </c>
      <c r="AH35" s="227">
        <v>660508.49000549491</v>
      </c>
      <c r="AI35" s="227">
        <v>0</v>
      </c>
      <c r="AJ35" s="422">
        <f t="shared" si="116"/>
        <v>1581765.1988962204</v>
      </c>
      <c r="AK35" s="423">
        <f t="shared" si="117"/>
        <v>1813972.1301727805</v>
      </c>
      <c r="AL35" s="225">
        <v>14</v>
      </c>
      <c r="AM35" s="227">
        <v>526597.8300144081</v>
      </c>
      <c r="AN35" s="227">
        <v>408085.69005159981</v>
      </c>
      <c r="AO35" s="227">
        <v>328126.45998737379</v>
      </c>
      <c r="AP35" s="227">
        <v>0</v>
      </c>
      <c r="AQ35" s="420">
        <f t="shared" si="118"/>
        <v>1262809.9800533818</v>
      </c>
      <c r="AR35" s="425">
        <v>4016838.7398020853</v>
      </c>
      <c r="AS35" s="227">
        <v>3958289.2181204208</v>
      </c>
      <c r="AT35" s="227">
        <v>3003077.0724830609</v>
      </c>
      <c r="AU35" s="227">
        <v>0</v>
      </c>
      <c r="AV35" s="422">
        <f t="shared" si="119"/>
        <v>10978205.030405566</v>
      </c>
      <c r="AW35" s="423">
        <f t="shared" si="120"/>
        <v>12241015.010458948</v>
      </c>
      <c r="AX35" s="225">
        <v>14</v>
      </c>
      <c r="AY35" s="227">
        <v>0</v>
      </c>
      <c r="AZ35" s="227">
        <v>0</v>
      </c>
      <c r="BA35" s="227">
        <v>0</v>
      </c>
      <c r="BB35" s="227">
        <v>0</v>
      </c>
      <c r="BC35" s="420">
        <f t="shared" si="121"/>
        <v>0</v>
      </c>
      <c r="BD35" s="425">
        <v>0</v>
      </c>
      <c r="BE35" s="227">
        <v>0</v>
      </c>
      <c r="BF35" s="227">
        <v>0</v>
      </c>
      <c r="BG35" s="227">
        <v>0</v>
      </c>
      <c r="BH35" s="422">
        <f t="shared" si="122"/>
        <v>0</v>
      </c>
      <c r="BI35" s="423">
        <f t="shared" si="123"/>
        <v>0</v>
      </c>
      <c r="BJ35" s="225">
        <v>14</v>
      </c>
      <c r="BK35" s="227">
        <v>0</v>
      </c>
      <c r="BL35" s="227">
        <v>0</v>
      </c>
      <c r="BM35" s="227">
        <v>0</v>
      </c>
      <c r="BN35" s="227">
        <v>0</v>
      </c>
      <c r="BO35" s="420">
        <f t="shared" si="124"/>
        <v>0</v>
      </c>
      <c r="BP35" s="425">
        <v>0</v>
      </c>
      <c r="BQ35" s="227">
        <v>0</v>
      </c>
      <c r="BR35" s="227">
        <v>0</v>
      </c>
      <c r="BS35" s="227">
        <v>0</v>
      </c>
      <c r="BT35" s="422">
        <f t="shared" si="125"/>
        <v>0</v>
      </c>
      <c r="BU35" s="423">
        <f t="shared" si="126"/>
        <v>0</v>
      </c>
      <c r="BV35" s="225">
        <v>14</v>
      </c>
      <c r="BW35" s="227">
        <v>3344.3880273610384</v>
      </c>
      <c r="BX35" s="227">
        <v>4786.7570578388722</v>
      </c>
      <c r="BY35" s="227">
        <v>4873.2509972206744</v>
      </c>
      <c r="BZ35" s="227">
        <v>0</v>
      </c>
      <c r="CA35" s="420">
        <f t="shared" si="127"/>
        <v>13004.396082420586</v>
      </c>
      <c r="CB35" s="425">
        <v>92823.854725712896</v>
      </c>
      <c r="CC35" s="227">
        <v>136992.3428333771</v>
      </c>
      <c r="CD35" s="227">
        <v>62017.972791731198</v>
      </c>
      <c r="CE35" s="227">
        <v>0</v>
      </c>
      <c r="CF35" s="422">
        <f t="shared" si="128"/>
        <v>291834.17035082116</v>
      </c>
      <c r="CG35" s="423">
        <f t="shared" si="129"/>
        <v>304838.56643324177</v>
      </c>
      <c r="CH35" s="225">
        <v>14</v>
      </c>
      <c r="CI35" s="422">
        <f t="shared" si="130"/>
        <v>752849.37456796214</v>
      </c>
      <c r="CJ35" s="422">
        <f t="shared" si="130"/>
        <v>628030.04562328034</v>
      </c>
      <c r="CK35" s="422">
        <f t="shared" si="130"/>
        <v>511072.24742162804</v>
      </c>
      <c r="CL35" s="422">
        <f t="shared" si="130"/>
        <v>0</v>
      </c>
      <c r="CM35" s="424">
        <f t="shared" ref="CM35:CM63" si="133">SUM(CI35:CL35)</f>
        <v>1891951.6676128705</v>
      </c>
      <c r="CN35" s="422">
        <f t="shared" si="131"/>
        <v>5788626.5269659311</v>
      </c>
      <c r="CO35" s="422">
        <f t="shared" si="131"/>
        <v>5797370.4929080196</v>
      </c>
      <c r="CP35" s="422">
        <f t="shared" si="131"/>
        <v>4556177.6755093606</v>
      </c>
      <c r="CQ35" s="422">
        <f t="shared" si="131"/>
        <v>0</v>
      </c>
      <c r="CR35" s="424">
        <f t="shared" ref="CR35:CR63" si="134">SUM(CN35:CQ35)</f>
        <v>16142174.69538331</v>
      </c>
      <c r="CS35" s="422">
        <f t="shared" si="132"/>
        <v>6541475.9015338933</v>
      </c>
      <c r="CT35" s="422">
        <f t="shared" si="132"/>
        <v>6425400.5385312997</v>
      </c>
      <c r="CU35" s="422">
        <f t="shared" si="132"/>
        <v>5067249.9229309885</v>
      </c>
      <c r="CV35" s="422">
        <f t="shared" si="132"/>
        <v>0</v>
      </c>
      <c r="CW35" s="424">
        <f t="shared" ref="CW35:CW63" si="135">SUM(CS35:CV35)</f>
        <v>18034126.362996183</v>
      </c>
      <c r="CX35" s="327"/>
      <c r="CZ35" s="327"/>
      <c r="DB35" s="327"/>
    </row>
    <row r="36" spans="1:106" ht="15.75" customHeight="1" x14ac:dyDescent="0.2">
      <c r="A36" s="85" t="s">
        <v>255</v>
      </c>
      <c r="B36" s="225">
        <v>15</v>
      </c>
      <c r="C36" s="227">
        <v>396782.84385121183</v>
      </c>
      <c r="D36" s="227">
        <v>256137.23156235163</v>
      </c>
      <c r="E36" s="227">
        <v>287301.91121915833</v>
      </c>
      <c r="F36" s="227">
        <v>0</v>
      </c>
      <c r="G36" s="420">
        <f t="shared" si="109"/>
        <v>940221.98663272185</v>
      </c>
      <c r="H36" s="425">
        <v>1868953.3006113018</v>
      </c>
      <c r="I36" s="227">
        <v>1594715.7255875235</v>
      </c>
      <c r="J36" s="227">
        <v>1801076.7423821667</v>
      </c>
      <c r="K36" s="227">
        <v>0</v>
      </c>
      <c r="L36" s="422">
        <f t="shared" si="110"/>
        <v>5264745.7685809918</v>
      </c>
      <c r="M36" s="423">
        <f t="shared" si="111"/>
        <v>6204967.7552137133</v>
      </c>
      <c r="N36" s="225">
        <v>15</v>
      </c>
      <c r="O36" s="227">
        <v>383196.99021967151</v>
      </c>
      <c r="P36" s="227">
        <v>324663.13685863401</v>
      </c>
      <c r="Q36" s="227">
        <v>300634.00065273122</v>
      </c>
      <c r="R36" s="227">
        <v>0</v>
      </c>
      <c r="S36" s="420">
        <f t="shared" si="112"/>
        <v>1008494.1277310366</v>
      </c>
      <c r="T36" s="425">
        <v>1737598.4321511777</v>
      </c>
      <c r="U36" s="227">
        <v>1757584.2708456058</v>
      </c>
      <c r="V36" s="227">
        <v>1788897.8548724083</v>
      </c>
      <c r="W36" s="227">
        <v>0</v>
      </c>
      <c r="X36" s="422">
        <f t="shared" si="113"/>
        <v>5284080.5578691922</v>
      </c>
      <c r="Y36" s="423">
        <f t="shared" si="114"/>
        <v>6292574.6856002286</v>
      </c>
      <c r="Z36" s="225">
        <v>15</v>
      </c>
      <c r="AA36" s="227">
        <v>71775.536881715016</v>
      </c>
      <c r="AB36" s="227">
        <v>44058.886438041111</v>
      </c>
      <c r="AC36" s="227">
        <v>41789.589452879423</v>
      </c>
      <c r="AD36" s="227">
        <v>0</v>
      </c>
      <c r="AE36" s="420">
        <f t="shared" si="115"/>
        <v>157624.01277263556</v>
      </c>
      <c r="AF36" s="425">
        <v>333407.27228179929</v>
      </c>
      <c r="AG36" s="227">
        <v>225028.24000563493</v>
      </c>
      <c r="AH36" s="227">
        <v>224086.41470414997</v>
      </c>
      <c r="AI36" s="227">
        <v>0</v>
      </c>
      <c r="AJ36" s="422">
        <f t="shared" si="116"/>
        <v>782521.92699158413</v>
      </c>
      <c r="AK36" s="423">
        <f t="shared" si="117"/>
        <v>940145.93976421969</v>
      </c>
      <c r="AL36" s="225">
        <v>15</v>
      </c>
      <c r="AM36" s="227">
        <v>2609223.5448175981</v>
      </c>
      <c r="AN36" s="227">
        <v>2197028.0519355452</v>
      </c>
      <c r="AO36" s="227">
        <v>2328725.5866604941</v>
      </c>
      <c r="AP36" s="227">
        <v>0</v>
      </c>
      <c r="AQ36" s="420">
        <f t="shared" si="118"/>
        <v>7134977.1834136369</v>
      </c>
      <c r="AR36" s="425">
        <v>12716683.93677037</v>
      </c>
      <c r="AS36" s="227">
        <v>13293814.604145173</v>
      </c>
      <c r="AT36" s="227">
        <v>13935814.774185585</v>
      </c>
      <c r="AU36" s="227">
        <v>0</v>
      </c>
      <c r="AV36" s="422">
        <f t="shared" si="119"/>
        <v>39946313.315101124</v>
      </c>
      <c r="AW36" s="423">
        <f t="shared" si="120"/>
        <v>47081290.498514764</v>
      </c>
      <c r="AX36" s="225">
        <v>15</v>
      </c>
      <c r="AY36" s="227">
        <v>14939.494736345881</v>
      </c>
      <c r="AZ36" s="227">
        <v>10987.408921576325</v>
      </c>
      <c r="BA36" s="227">
        <v>14265.027283019308</v>
      </c>
      <c r="BB36" s="227">
        <v>0</v>
      </c>
      <c r="BC36" s="420">
        <f t="shared" si="121"/>
        <v>40191.930940941515</v>
      </c>
      <c r="BD36" s="425">
        <v>57860.129175310707</v>
      </c>
      <c r="BE36" s="227">
        <v>50972.414165737595</v>
      </c>
      <c r="BF36" s="227">
        <v>69559.838575862726</v>
      </c>
      <c r="BG36" s="227">
        <v>0</v>
      </c>
      <c r="BH36" s="422">
        <f t="shared" si="122"/>
        <v>178392.38191691102</v>
      </c>
      <c r="BI36" s="423">
        <f t="shared" si="123"/>
        <v>218584.31285785255</v>
      </c>
      <c r="BJ36" s="225">
        <v>15</v>
      </c>
      <c r="BK36" s="227">
        <v>0</v>
      </c>
      <c r="BL36" s="227">
        <v>0</v>
      </c>
      <c r="BM36" s="227">
        <v>0</v>
      </c>
      <c r="BN36" s="227">
        <v>0</v>
      </c>
      <c r="BO36" s="420">
        <f t="shared" si="124"/>
        <v>0</v>
      </c>
      <c r="BP36" s="425">
        <v>0</v>
      </c>
      <c r="BQ36" s="227">
        <v>0</v>
      </c>
      <c r="BR36" s="227">
        <v>0</v>
      </c>
      <c r="BS36" s="227">
        <v>0</v>
      </c>
      <c r="BT36" s="422">
        <f t="shared" si="125"/>
        <v>0</v>
      </c>
      <c r="BU36" s="423">
        <f t="shared" si="126"/>
        <v>0</v>
      </c>
      <c r="BV36" s="225">
        <v>15</v>
      </c>
      <c r="BW36" s="227">
        <v>30285.172591143782</v>
      </c>
      <c r="BX36" s="227">
        <v>20380.592787918293</v>
      </c>
      <c r="BY36" s="227">
        <v>22071.039429237648</v>
      </c>
      <c r="BZ36" s="227">
        <v>0</v>
      </c>
      <c r="CA36" s="420">
        <f t="shared" si="127"/>
        <v>72736.804808299727</v>
      </c>
      <c r="CB36" s="425">
        <v>154301.07633589406</v>
      </c>
      <c r="CC36" s="227">
        <v>140461.69000695494</v>
      </c>
      <c r="CD36" s="227">
        <v>215346.63038906988</v>
      </c>
      <c r="CE36" s="227">
        <v>0</v>
      </c>
      <c r="CF36" s="422">
        <f t="shared" si="128"/>
        <v>510109.39673191891</v>
      </c>
      <c r="CG36" s="423">
        <f t="shared" si="129"/>
        <v>582846.20154021867</v>
      </c>
      <c r="CH36" s="225">
        <v>15</v>
      </c>
      <c r="CI36" s="422">
        <f t="shared" si="130"/>
        <v>3506203.5830976861</v>
      </c>
      <c r="CJ36" s="422">
        <f t="shared" si="130"/>
        <v>2853255.308504066</v>
      </c>
      <c r="CK36" s="422">
        <f t="shared" si="130"/>
        <v>2994787.1546975202</v>
      </c>
      <c r="CL36" s="422">
        <f t="shared" si="130"/>
        <v>0</v>
      </c>
      <c r="CM36" s="424">
        <f t="shared" si="133"/>
        <v>9354246.0462992731</v>
      </c>
      <c r="CN36" s="422">
        <f t="shared" si="131"/>
        <v>16868804.147325855</v>
      </c>
      <c r="CO36" s="422">
        <f t="shared" si="131"/>
        <v>17062576.944756631</v>
      </c>
      <c r="CP36" s="422">
        <f t="shared" si="131"/>
        <v>18034782.255109239</v>
      </c>
      <c r="CQ36" s="422">
        <f t="shared" si="131"/>
        <v>0</v>
      </c>
      <c r="CR36" s="424">
        <f t="shared" si="134"/>
        <v>51966163.347191721</v>
      </c>
      <c r="CS36" s="422">
        <f t="shared" si="132"/>
        <v>20375007.73042354</v>
      </c>
      <c r="CT36" s="422">
        <f t="shared" si="132"/>
        <v>19915832.253260698</v>
      </c>
      <c r="CU36" s="422">
        <f t="shared" si="132"/>
        <v>21029569.409806758</v>
      </c>
      <c r="CV36" s="422">
        <f t="shared" si="132"/>
        <v>0</v>
      </c>
      <c r="CW36" s="424">
        <f t="shared" si="135"/>
        <v>61320409.393491</v>
      </c>
    </row>
    <row r="37" spans="1:106" ht="15.75" customHeight="1" x14ac:dyDescent="0.2">
      <c r="A37" s="85" t="s">
        <v>256</v>
      </c>
      <c r="B37" s="225">
        <v>16</v>
      </c>
      <c r="C37" s="227">
        <v>349652.85031618731</v>
      </c>
      <c r="D37" s="227">
        <v>210665.86424712831</v>
      </c>
      <c r="E37" s="227">
        <v>175413.52425282187</v>
      </c>
      <c r="F37" s="227">
        <v>0</v>
      </c>
      <c r="G37" s="420">
        <f t="shared" si="109"/>
        <v>735732.23881613743</v>
      </c>
      <c r="H37" s="425">
        <v>149954.64197480091</v>
      </c>
      <c r="I37" s="227">
        <v>125755.97211455691</v>
      </c>
      <c r="J37" s="227">
        <v>124766.6953964946</v>
      </c>
      <c r="K37" s="227">
        <v>0</v>
      </c>
      <c r="L37" s="422">
        <f t="shared" si="110"/>
        <v>400477.30948585237</v>
      </c>
      <c r="M37" s="423">
        <f t="shared" si="111"/>
        <v>1136209.5483019897</v>
      </c>
      <c r="N37" s="225">
        <v>16</v>
      </c>
      <c r="O37" s="227">
        <v>638276.37941432744</v>
      </c>
      <c r="P37" s="227">
        <v>498224.88047272095</v>
      </c>
      <c r="Q37" s="227">
        <v>533627.48060140503</v>
      </c>
      <c r="R37" s="227">
        <v>0</v>
      </c>
      <c r="S37" s="420">
        <f t="shared" si="112"/>
        <v>1670128.7404884535</v>
      </c>
      <c r="T37" s="425">
        <v>460898.57234629168</v>
      </c>
      <c r="U37" s="227">
        <v>570640.3130265146</v>
      </c>
      <c r="V37" s="227">
        <v>555709.48522551602</v>
      </c>
      <c r="W37" s="227">
        <v>0</v>
      </c>
      <c r="X37" s="422">
        <f t="shared" si="113"/>
        <v>1587248.3705983222</v>
      </c>
      <c r="Y37" s="423">
        <f t="shared" si="114"/>
        <v>3257377.1110867755</v>
      </c>
      <c r="Z37" s="225">
        <v>16</v>
      </c>
      <c r="AA37" s="227">
        <v>349970.01133452612</v>
      </c>
      <c r="AB37" s="227">
        <v>357714.65742307936</v>
      </c>
      <c r="AC37" s="227">
        <v>542241.58314813988</v>
      </c>
      <c r="AD37" s="227">
        <v>0</v>
      </c>
      <c r="AE37" s="420">
        <f t="shared" si="115"/>
        <v>1249926.2519057454</v>
      </c>
      <c r="AF37" s="425">
        <v>104770.42555455038</v>
      </c>
      <c r="AG37" s="227">
        <v>110992.75054574307</v>
      </c>
      <c r="AH37" s="227">
        <v>150280.04958886918</v>
      </c>
      <c r="AI37" s="227">
        <v>0</v>
      </c>
      <c r="AJ37" s="422">
        <f t="shared" si="116"/>
        <v>366043.22568916262</v>
      </c>
      <c r="AK37" s="423">
        <f t="shared" si="117"/>
        <v>1615969.4775949079</v>
      </c>
      <c r="AL37" s="225">
        <v>16</v>
      </c>
      <c r="AM37" s="227">
        <v>3296804.6933491062</v>
      </c>
      <c r="AN37" s="227">
        <v>3158121.1303273365</v>
      </c>
      <c r="AO37" s="227">
        <v>3478639.8484944254</v>
      </c>
      <c r="AP37" s="227">
        <v>0</v>
      </c>
      <c r="AQ37" s="420">
        <f t="shared" si="118"/>
        <v>9933565.6721708681</v>
      </c>
      <c r="AR37" s="425">
        <v>1943651.5284901345</v>
      </c>
      <c r="AS37" s="227">
        <v>2195068.5999652161</v>
      </c>
      <c r="AT37" s="227">
        <v>2398274.8397435299</v>
      </c>
      <c r="AU37" s="227">
        <v>0</v>
      </c>
      <c r="AV37" s="422">
        <f t="shared" si="119"/>
        <v>6536994.9681988806</v>
      </c>
      <c r="AW37" s="423">
        <f t="shared" si="120"/>
        <v>16470560.640369749</v>
      </c>
      <c r="AX37" s="225">
        <v>16</v>
      </c>
      <c r="AY37" s="227">
        <v>7493.7551623869094</v>
      </c>
      <c r="AZ37" s="227">
        <v>6777.0528934510621</v>
      </c>
      <c r="BA37" s="227">
        <v>7544.5721242514492</v>
      </c>
      <c r="BB37" s="227">
        <v>0</v>
      </c>
      <c r="BC37" s="420">
        <f t="shared" si="121"/>
        <v>21815.380180089422</v>
      </c>
      <c r="BD37" s="425">
        <v>8991.9754047097031</v>
      </c>
      <c r="BE37" s="227">
        <v>11973.110032157898</v>
      </c>
      <c r="BF37" s="227">
        <v>13939.211478950112</v>
      </c>
      <c r="BG37" s="227">
        <v>0</v>
      </c>
      <c r="BH37" s="422">
        <f t="shared" si="122"/>
        <v>34904.296915817715</v>
      </c>
      <c r="BI37" s="423">
        <f t="shared" si="123"/>
        <v>56719.677095907136</v>
      </c>
      <c r="BJ37" s="225">
        <v>16</v>
      </c>
      <c r="BK37" s="227">
        <v>0</v>
      </c>
      <c r="BL37" s="227">
        <v>0</v>
      </c>
      <c r="BM37" s="227">
        <v>0</v>
      </c>
      <c r="BN37" s="227">
        <v>0</v>
      </c>
      <c r="BO37" s="420">
        <f t="shared" si="124"/>
        <v>0</v>
      </c>
      <c r="BP37" s="425">
        <v>0</v>
      </c>
      <c r="BQ37" s="227">
        <v>0</v>
      </c>
      <c r="BR37" s="227">
        <v>0</v>
      </c>
      <c r="BS37" s="227">
        <v>0</v>
      </c>
      <c r="BT37" s="422">
        <f t="shared" si="125"/>
        <v>0</v>
      </c>
      <c r="BU37" s="423">
        <f t="shared" si="126"/>
        <v>0</v>
      </c>
      <c r="BV37" s="225">
        <v>16</v>
      </c>
      <c r="BW37" s="227">
        <v>18775.808000402427</v>
      </c>
      <c r="BX37" s="227">
        <v>13381.33265267155</v>
      </c>
      <c r="BY37" s="227">
        <v>62916.831865331122</v>
      </c>
      <c r="BZ37" s="227">
        <v>0</v>
      </c>
      <c r="CA37" s="420">
        <f t="shared" si="127"/>
        <v>95073.972518405091</v>
      </c>
      <c r="CB37" s="425">
        <v>8823.4046930094719</v>
      </c>
      <c r="CC37" s="227">
        <v>23425.239531413805</v>
      </c>
      <c r="CD37" s="227">
        <v>24691.229023752781</v>
      </c>
      <c r="CE37" s="227">
        <v>0</v>
      </c>
      <c r="CF37" s="422">
        <f t="shared" si="128"/>
        <v>56939.873248176053</v>
      </c>
      <c r="CG37" s="423">
        <f t="shared" si="129"/>
        <v>152013.84576658113</v>
      </c>
      <c r="CH37" s="225">
        <v>16</v>
      </c>
      <c r="CI37" s="422">
        <f t="shared" si="130"/>
        <v>4660973.4975769371</v>
      </c>
      <c r="CJ37" s="422">
        <f t="shared" si="130"/>
        <v>4244884.9180163881</v>
      </c>
      <c r="CK37" s="422">
        <f t="shared" si="130"/>
        <v>4800383.8404863747</v>
      </c>
      <c r="CL37" s="422">
        <f t="shared" si="130"/>
        <v>0</v>
      </c>
      <c r="CM37" s="424">
        <f t="shared" si="133"/>
        <v>13706242.2560797</v>
      </c>
      <c r="CN37" s="422">
        <f t="shared" si="131"/>
        <v>2677090.5484634964</v>
      </c>
      <c r="CO37" s="422">
        <f t="shared" si="131"/>
        <v>3037855.9852156024</v>
      </c>
      <c r="CP37" s="422">
        <f t="shared" si="131"/>
        <v>3267661.5104571125</v>
      </c>
      <c r="CQ37" s="422">
        <f t="shared" si="131"/>
        <v>0</v>
      </c>
      <c r="CR37" s="424">
        <f t="shared" si="134"/>
        <v>8982608.0441362113</v>
      </c>
      <c r="CS37" s="422">
        <f t="shared" si="132"/>
        <v>7338064.0460404335</v>
      </c>
      <c r="CT37" s="422">
        <f t="shared" si="132"/>
        <v>7282740.9032319905</v>
      </c>
      <c r="CU37" s="422">
        <f t="shared" si="132"/>
        <v>8068045.3509434871</v>
      </c>
      <c r="CV37" s="422">
        <f t="shared" si="132"/>
        <v>0</v>
      </c>
      <c r="CW37" s="424">
        <f t="shared" si="135"/>
        <v>22688850.300215911</v>
      </c>
    </row>
    <row r="38" spans="1:106" ht="15.75" customHeight="1" x14ac:dyDescent="0.2">
      <c r="A38" s="85" t="s">
        <v>217</v>
      </c>
      <c r="B38" s="225">
        <v>17</v>
      </c>
      <c r="C38" s="227">
        <v>246755.025901555</v>
      </c>
      <c r="D38" s="227">
        <v>133627.23301005803</v>
      </c>
      <c r="E38" s="227">
        <v>122515.45404539681</v>
      </c>
      <c r="F38" s="227">
        <v>0</v>
      </c>
      <c r="G38" s="420">
        <f t="shared" si="109"/>
        <v>502897.71295700985</v>
      </c>
      <c r="H38" s="425">
        <v>683361.12700353051</v>
      </c>
      <c r="I38" s="227">
        <v>638025.59275624529</v>
      </c>
      <c r="J38" s="227">
        <v>642929.42857918865</v>
      </c>
      <c r="K38" s="227">
        <v>0</v>
      </c>
      <c r="L38" s="422">
        <f t="shared" si="110"/>
        <v>1964316.1483389644</v>
      </c>
      <c r="M38" s="423">
        <f t="shared" si="111"/>
        <v>2467213.8612959743</v>
      </c>
      <c r="N38" s="225">
        <v>17</v>
      </c>
      <c r="O38" s="227">
        <v>317178.11030832486</v>
      </c>
      <c r="P38" s="227">
        <v>211039.00363525562</v>
      </c>
      <c r="Q38" s="227">
        <v>204980.55498465648</v>
      </c>
      <c r="R38" s="227">
        <v>0</v>
      </c>
      <c r="S38" s="420">
        <f t="shared" si="112"/>
        <v>733197.66892823705</v>
      </c>
      <c r="T38" s="425">
        <v>760290.63455730502</v>
      </c>
      <c r="U38" s="227">
        <v>858537.57880915958</v>
      </c>
      <c r="V38" s="227">
        <v>881630.1040708581</v>
      </c>
      <c r="W38" s="227">
        <v>0</v>
      </c>
      <c r="X38" s="422">
        <f t="shared" si="113"/>
        <v>2500458.3174373228</v>
      </c>
      <c r="Y38" s="423">
        <f t="shared" si="114"/>
        <v>3233655.98636556</v>
      </c>
      <c r="Z38" s="225">
        <v>17</v>
      </c>
      <c r="AA38" s="227">
        <v>64066.778048760214</v>
      </c>
      <c r="AB38" s="227">
        <v>41773.617606216212</v>
      </c>
      <c r="AC38" s="227">
        <v>39665.570470141749</v>
      </c>
      <c r="AD38" s="227">
        <v>0</v>
      </c>
      <c r="AE38" s="420">
        <f t="shared" si="115"/>
        <v>145505.96612511817</v>
      </c>
      <c r="AF38" s="425">
        <v>180332.44402396103</v>
      </c>
      <c r="AG38" s="227">
        <v>198184.55139593899</v>
      </c>
      <c r="AH38" s="227">
        <v>203200.31608261747</v>
      </c>
      <c r="AI38" s="227">
        <v>0</v>
      </c>
      <c r="AJ38" s="422">
        <f t="shared" si="116"/>
        <v>581717.31150251755</v>
      </c>
      <c r="AK38" s="423">
        <f t="shared" si="117"/>
        <v>727223.27762763575</v>
      </c>
      <c r="AL38" s="225">
        <v>17</v>
      </c>
      <c r="AM38" s="227">
        <v>1671386.2123146167</v>
      </c>
      <c r="AN38" s="227">
        <v>1238508.2481856204</v>
      </c>
      <c r="AO38" s="227">
        <v>1332251.5687697339</v>
      </c>
      <c r="AP38" s="227">
        <v>0</v>
      </c>
      <c r="AQ38" s="420">
        <f t="shared" si="118"/>
        <v>4242146.029269971</v>
      </c>
      <c r="AR38" s="425">
        <v>5234776.9348478075</v>
      </c>
      <c r="AS38" s="227">
        <v>5611216.3620353471</v>
      </c>
      <c r="AT38" s="227">
        <v>6080307.6481778314</v>
      </c>
      <c r="AU38" s="227">
        <v>0</v>
      </c>
      <c r="AV38" s="422">
        <f t="shared" si="119"/>
        <v>16926300.945060987</v>
      </c>
      <c r="AW38" s="423">
        <f t="shared" si="120"/>
        <v>21168446.974330958</v>
      </c>
      <c r="AX38" s="225">
        <v>17</v>
      </c>
      <c r="AY38" s="227">
        <v>14853.815807737687</v>
      </c>
      <c r="AZ38" s="227">
        <v>14188.632039177817</v>
      </c>
      <c r="BA38" s="227">
        <v>15263.296508291958</v>
      </c>
      <c r="BB38" s="227">
        <v>0</v>
      </c>
      <c r="BC38" s="420">
        <f t="shared" si="121"/>
        <v>44305.744355207462</v>
      </c>
      <c r="BD38" s="425">
        <v>40151.012177977464</v>
      </c>
      <c r="BE38" s="227">
        <v>70662.384515810598</v>
      </c>
      <c r="BF38" s="227">
        <v>57881.412595407564</v>
      </c>
      <c r="BG38" s="227">
        <v>0</v>
      </c>
      <c r="BH38" s="422">
        <f t="shared" si="122"/>
        <v>168694.80928919563</v>
      </c>
      <c r="BI38" s="423">
        <f t="shared" si="123"/>
        <v>213000.55364440309</v>
      </c>
      <c r="BJ38" s="225">
        <v>17</v>
      </c>
      <c r="BK38" s="227">
        <v>0</v>
      </c>
      <c r="BL38" s="227">
        <v>0</v>
      </c>
      <c r="BM38" s="227">
        <v>0</v>
      </c>
      <c r="BN38" s="227">
        <v>0</v>
      </c>
      <c r="BO38" s="420">
        <f t="shared" si="124"/>
        <v>0</v>
      </c>
      <c r="BP38" s="425">
        <v>0</v>
      </c>
      <c r="BQ38" s="227">
        <v>0</v>
      </c>
      <c r="BR38" s="227">
        <v>0</v>
      </c>
      <c r="BS38" s="227">
        <v>0</v>
      </c>
      <c r="BT38" s="422">
        <f t="shared" si="125"/>
        <v>0</v>
      </c>
      <c r="BU38" s="423">
        <f t="shared" si="126"/>
        <v>0</v>
      </c>
      <c r="BV38" s="225">
        <v>17</v>
      </c>
      <c r="BW38" s="227">
        <v>28858.649356078793</v>
      </c>
      <c r="BX38" s="227">
        <v>18625.222047391566</v>
      </c>
      <c r="BY38" s="227">
        <v>19297.382828339527</v>
      </c>
      <c r="BZ38" s="227">
        <v>0</v>
      </c>
      <c r="CA38" s="420">
        <f t="shared" si="127"/>
        <v>66781.254231809886</v>
      </c>
      <c r="CB38" s="425">
        <v>135245.01053245613</v>
      </c>
      <c r="CC38" s="227">
        <v>148319.29745216353</v>
      </c>
      <c r="CD38" s="227">
        <v>186673.89307540737</v>
      </c>
      <c r="CE38" s="227">
        <v>0</v>
      </c>
      <c r="CF38" s="422">
        <f t="shared" si="128"/>
        <v>470238.201060027</v>
      </c>
      <c r="CG38" s="423">
        <f t="shared" si="129"/>
        <v>537019.45529183687</v>
      </c>
      <c r="CH38" s="225">
        <v>17</v>
      </c>
      <c r="CI38" s="422">
        <f t="shared" si="130"/>
        <v>2343098.5917370734</v>
      </c>
      <c r="CJ38" s="422">
        <f t="shared" si="130"/>
        <v>1657761.9565237197</v>
      </c>
      <c r="CK38" s="422">
        <f t="shared" si="130"/>
        <v>1733973.8276065604</v>
      </c>
      <c r="CL38" s="422">
        <f t="shared" si="130"/>
        <v>0</v>
      </c>
      <c r="CM38" s="424">
        <f t="shared" si="133"/>
        <v>5734834.3758673538</v>
      </c>
      <c r="CN38" s="422">
        <f t="shared" si="131"/>
        <v>7034157.1631430378</v>
      </c>
      <c r="CO38" s="422">
        <f t="shared" si="131"/>
        <v>7524945.7669646656</v>
      </c>
      <c r="CP38" s="422">
        <f t="shared" si="131"/>
        <v>8052622.8025813103</v>
      </c>
      <c r="CQ38" s="422">
        <f t="shared" si="131"/>
        <v>0</v>
      </c>
      <c r="CR38" s="424">
        <f t="shared" si="134"/>
        <v>22611725.732689016</v>
      </c>
      <c r="CS38" s="422">
        <f t="shared" si="132"/>
        <v>9377255.7548801117</v>
      </c>
      <c r="CT38" s="422">
        <f t="shared" si="132"/>
        <v>9182707.7234883849</v>
      </c>
      <c r="CU38" s="422">
        <f t="shared" si="132"/>
        <v>9786596.6301878709</v>
      </c>
      <c r="CV38" s="422">
        <f t="shared" si="132"/>
        <v>0</v>
      </c>
      <c r="CW38" s="424">
        <f t="shared" si="135"/>
        <v>28346560.108556367</v>
      </c>
    </row>
    <row r="39" spans="1:106" ht="15.75" customHeight="1" x14ac:dyDescent="0.2">
      <c r="A39" s="85" t="s">
        <v>219</v>
      </c>
      <c r="B39" s="225">
        <v>18</v>
      </c>
      <c r="C39" s="227">
        <v>11267.626303671546</v>
      </c>
      <c r="D39" s="227">
        <v>7078.3981027882282</v>
      </c>
      <c r="E39" s="227">
        <v>6089.4592043586736</v>
      </c>
      <c r="F39" s="227">
        <v>0</v>
      </c>
      <c r="G39" s="420">
        <f t="shared" si="109"/>
        <v>24435.48361081845</v>
      </c>
      <c r="H39" s="425">
        <v>25325.402892068567</v>
      </c>
      <c r="I39" s="227">
        <v>23914.329002708837</v>
      </c>
      <c r="J39" s="227">
        <v>23356.629111424423</v>
      </c>
      <c r="K39" s="227">
        <v>0</v>
      </c>
      <c r="L39" s="422">
        <f t="shared" si="110"/>
        <v>72596.361006201827</v>
      </c>
      <c r="M39" s="423">
        <f t="shared" si="111"/>
        <v>97031.844617020281</v>
      </c>
      <c r="N39" s="225">
        <v>18</v>
      </c>
      <c r="O39" s="227">
        <v>16507.870153965749</v>
      </c>
      <c r="P39" s="227">
        <v>10235.80018308455</v>
      </c>
      <c r="Q39" s="227">
        <v>10808.869272005013</v>
      </c>
      <c r="R39" s="227">
        <v>0</v>
      </c>
      <c r="S39" s="420">
        <f t="shared" si="112"/>
        <v>37552.539609055311</v>
      </c>
      <c r="T39" s="425">
        <v>29281.437442983224</v>
      </c>
      <c r="U39" s="227">
        <v>32163.255745018454</v>
      </c>
      <c r="V39" s="227">
        <v>31640.282816296993</v>
      </c>
      <c r="W39" s="227">
        <v>0</v>
      </c>
      <c r="X39" s="422">
        <f t="shared" si="113"/>
        <v>93084.976004298675</v>
      </c>
      <c r="Y39" s="423">
        <f t="shared" si="114"/>
        <v>130637.51561335399</v>
      </c>
      <c r="Z39" s="225">
        <v>18</v>
      </c>
      <c r="AA39" s="227">
        <v>2698.2604644649296</v>
      </c>
      <c r="AB39" s="227">
        <v>1901.281697485214</v>
      </c>
      <c r="AC39" s="227">
        <v>2090.8844046231761</v>
      </c>
      <c r="AD39" s="227">
        <v>0</v>
      </c>
      <c r="AE39" s="420">
        <f t="shared" si="115"/>
        <v>6690.4265665733192</v>
      </c>
      <c r="AF39" s="425">
        <v>4890.5724120963896</v>
      </c>
      <c r="AG39" s="227">
        <v>5360.5676572642351</v>
      </c>
      <c r="AH39" s="227">
        <v>5927.7724131210698</v>
      </c>
      <c r="AI39" s="227">
        <v>0</v>
      </c>
      <c r="AJ39" s="422">
        <f t="shared" si="116"/>
        <v>16178.912482481694</v>
      </c>
      <c r="AK39" s="423">
        <f t="shared" si="117"/>
        <v>22869.339049055012</v>
      </c>
      <c r="AL39" s="225">
        <v>18</v>
      </c>
      <c r="AM39" s="227">
        <v>125200.56429120497</v>
      </c>
      <c r="AN39" s="227">
        <v>102795.67342723436</v>
      </c>
      <c r="AO39" s="227">
        <v>111243.41576296471</v>
      </c>
      <c r="AP39" s="227">
        <v>0</v>
      </c>
      <c r="AQ39" s="420">
        <f t="shared" si="118"/>
        <v>339239.65348140401</v>
      </c>
      <c r="AR39" s="425">
        <v>195095.67346214812</v>
      </c>
      <c r="AS39" s="227">
        <v>230213.68538233481</v>
      </c>
      <c r="AT39" s="227">
        <v>233502.07419954281</v>
      </c>
      <c r="AU39" s="227">
        <v>0</v>
      </c>
      <c r="AV39" s="422">
        <f t="shared" si="119"/>
        <v>658811.43304402567</v>
      </c>
      <c r="AW39" s="423">
        <f t="shared" si="120"/>
        <v>998051.08652542974</v>
      </c>
      <c r="AX39" s="225">
        <v>18</v>
      </c>
      <c r="AY39" s="227">
        <v>1998.8044820962289</v>
      </c>
      <c r="AZ39" s="227">
        <v>1909.723799326506</v>
      </c>
      <c r="BA39" s="227">
        <v>2076.8927761720911</v>
      </c>
      <c r="BB39" s="227">
        <v>0</v>
      </c>
      <c r="BC39" s="420">
        <f t="shared" si="121"/>
        <v>5985.4210575948255</v>
      </c>
      <c r="BD39" s="425">
        <v>2127.4330843021421</v>
      </c>
      <c r="BE39" s="227">
        <v>1952.2761497335734</v>
      </c>
      <c r="BF39" s="227">
        <v>2244.7626671456696</v>
      </c>
      <c r="BG39" s="227">
        <v>0</v>
      </c>
      <c r="BH39" s="422">
        <f t="shared" si="122"/>
        <v>6324.471901181385</v>
      </c>
      <c r="BI39" s="423">
        <f t="shared" si="123"/>
        <v>12309.89295877621</v>
      </c>
      <c r="BJ39" s="225">
        <v>18</v>
      </c>
      <c r="BK39" s="227">
        <v>0</v>
      </c>
      <c r="BL39" s="227">
        <v>0</v>
      </c>
      <c r="BM39" s="227">
        <v>0</v>
      </c>
      <c r="BN39" s="227">
        <v>0</v>
      </c>
      <c r="BO39" s="420">
        <f t="shared" si="124"/>
        <v>0</v>
      </c>
      <c r="BP39" s="425">
        <v>0</v>
      </c>
      <c r="BQ39" s="227">
        <v>0</v>
      </c>
      <c r="BR39" s="227">
        <v>0</v>
      </c>
      <c r="BS39" s="227">
        <v>0</v>
      </c>
      <c r="BT39" s="422">
        <f t="shared" si="125"/>
        <v>0</v>
      </c>
      <c r="BU39" s="423">
        <f t="shared" si="126"/>
        <v>0</v>
      </c>
      <c r="BV39" s="225">
        <v>18</v>
      </c>
      <c r="BW39" s="227">
        <v>3379.8798707433152</v>
      </c>
      <c r="BX39" s="227">
        <v>2597.5337896375149</v>
      </c>
      <c r="BY39" s="227">
        <v>3088.9917407129351</v>
      </c>
      <c r="BZ39" s="227">
        <v>0</v>
      </c>
      <c r="CA39" s="420">
        <f t="shared" si="127"/>
        <v>9066.4054010937652</v>
      </c>
      <c r="CB39" s="425">
        <v>4885.1028289946144</v>
      </c>
      <c r="CC39" s="227">
        <v>4597.1886305574062</v>
      </c>
      <c r="CD39" s="227">
        <v>5916.0893293117861</v>
      </c>
      <c r="CE39" s="227">
        <v>0</v>
      </c>
      <c r="CF39" s="422">
        <f t="shared" si="128"/>
        <v>15398.380788863806</v>
      </c>
      <c r="CG39" s="423">
        <f t="shared" si="129"/>
        <v>24464.786189957573</v>
      </c>
      <c r="CH39" s="225">
        <v>18</v>
      </c>
      <c r="CI39" s="422">
        <f t="shared" si="130"/>
        <v>161053.00556614672</v>
      </c>
      <c r="CJ39" s="422">
        <f t="shared" si="130"/>
        <v>126518.41099955636</v>
      </c>
      <c r="CK39" s="422">
        <f t="shared" si="130"/>
        <v>135398.51316083659</v>
      </c>
      <c r="CL39" s="422">
        <f t="shared" si="130"/>
        <v>0</v>
      </c>
      <c r="CM39" s="424">
        <f t="shared" si="133"/>
        <v>422969.9297265397</v>
      </c>
      <c r="CN39" s="422">
        <f t="shared" si="131"/>
        <v>261605.62212259308</v>
      </c>
      <c r="CO39" s="422">
        <f t="shared" si="131"/>
        <v>298201.30256761727</v>
      </c>
      <c r="CP39" s="422">
        <f t="shared" si="131"/>
        <v>302587.61053684278</v>
      </c>
      <c r="CQ39" s="422">
        <f t="shared" si="131"/>
        <v>0</v>
      </c>
      <c r="CR39" s="424">
        <f t="shared" si="134"/>
        <v>862394.5352270531</v>
      </c>
      <c r="CS39" s="422">
        <f t="shared" si="132"/>
        <v>422658.6276887398</v>
      </c>
      <c r="CT39" s="422">
        <f t="shared" si="132"/>
        <v>424719.71356717363</v>
      </c>
      <c r="CU39" s="422">
        <f t="shared" si="132"/>
        <v>437986.12369767937</v>
      </c>
      <c r="CV39" s="422">
        <f t="shared" si="132"/>
        <v>0</v>
      </c>
      <c r="CW39" s="424">
        <f t="shared" si="135"/>
        <v>1285364.464953593</v>
      </c>
    </row>
    <row r="40" spans="1:106" ht="15.75" customHeight="1" x14ac:dyDescent="0.2">
      <c r="A40" s="85" t="s">
        <v>185</v>
      </c>
      <c r="B40" s="225">
        <v>19</v>
      </c>
      <c r="C40" s="227">
        <v>164297.94</v>
      </c>
      <c r="D40" s="227">
        <v>157571.45000000001</v>
      </c>
      <c r="E40" s="227">
        <v>114918</v>
      </c>
      <c r="F40" s="227">
        <v>0</v>
      </c>
      <c r="G40" s="420">
        <f t="shared" si="109"/>
        <v>436787.39</v>
      </c>
      <c r="H40" s="425">
        <v>0</v>
      </c>
      <c r="I40" s="227">
        <v>0</v>
      </c>
      <c r="J40" s="227">
        <v>0</v>
      </c>
      <c r="K40" s="227">
        <v>0</v>
      </c>
      <c r="L40" s="422">
        <f t="shared" si="110"/>
        <v>0</v>
      </c>
      <c r="M40" s="423">
        <f t="shared" si="111"/>
        <v>436787.39</v>
      </c>
      <c r="N40" s="225">
        <v>19</v>
      </c>
      <c r="O40" s="227">
        <v>260864.90000000002</v>
      </c>
      <c r="P40" s="227">
        <v>247082.17</v>
      </c>
      <c r="Q40" s="227">
        <v>162986.35</v>
      </c>
      <c r="R40" s="227">
        <v>0</v>
      </c>
      <c r="S40" s="420">
        <f t="shared" si="112"/>
        <v>670933.42000000004</v>
      </c>
      <c r="T40" s="425">
        <v>0</v>
      </c>
      <c r="U40" s="227">
        <v>0</v>
      </c>
      <c r="V40" s="227">
        <v>0</v>
      </c>
      <c r="W40" s="227">
        <v>0</v>
      </c>
      <c r="X40" s="422">
        <f t="shared" si="113"/>
        <v>0</v>
      </c>
      <c r="Y40" s="423">
        <f t="shared" si="114"/>
        <v>670933.42000000004</v>
      </c>
      <c r="Z40" s="225">
        <v>19</v>
      </c>
      <c r="AA40" s="227">
        <v>54782</v>
      </c>
      <c r="AB40" s="227">
        <v>55848.44</v>
      </c>
      <c r="AC40" s="227">
        <v>43477</v>
      </c>
      <c r="AD40" s="227">
        <v>0</v>
      </c>
      <c r="AE40" s="420">
        <f t="shared" si="115"/>
        <v>154107.44</v>
      </c>
      <c r="AF40" s="425">
        <v>0</v>
      </c>
      <c r="AG40" s="227">
        <v>0</v>
      </c>
      <c r="AH40" s="227">
        <v>0</v>
      </c>
      <c r="AI40" s="227">
        <v>0</v>
      </c>
      <c r="AJ40" s="422">
        <f t="shared" si="116"/>
        <v>0</v>
      </c>
      <c r="AK40" s="423">
        <f t="shared" si="117"/>
        <v>154107.44</v>
      </c>
      <c r="AL40" s="225">
        <v>19</v>
      </c>
      <c r="AM40" s="227">
        <v>1091230.8</v>
      </c>
      <c r="AN40" s="227">
        <v>1189521.94</v>
      </c>
      <c r="AO40" s="227">
        <v>1001184.46</v>
      </c>
      <c r="AP40" s="227">
        <v>0</v>
      </c>
      <c r="AQ40" s="420">
        <f t="shared" si="118"/>
        <v>3281937.2</v>
      </c>
      <c r="AR40" s="425">
        <v>0</v>
      </c>
      <c r="AS40" s="227">
        <v>0</v>
      </c>
      <c r="AT40" s="227">
        <v>0</v>
      </c>
      <c r="AU40" s="227">
        <v>0</v>
      </c>
      <c r="AV40" s="422">
        <f t="shared" si="119"/>
        <v>0</v>
      </c>
      <c r="AW40" s="423">
        <f t="shared" si="120"/>
        <v>3281937.2</v>
      </c>
      <c r="AX40" s="225">
        <v>19</v>
      </c>
      <c r="AY40" s="227">
        <v>2461</v>
      </c>
      <c r="AZ40" s="227">
        <v>9254</v>
      </c>
      <c r="BA40" s="227">
        <v>3140</v>
      </c>
      <c r="BB40" s="227">
        <v>0</v>
      </c>
      <c r="BC40" s="420">
        <f t="shared" si="121"/>
        <v>14855</v>
      </c>
      <c r="BD40" s="425">
        <v>0</v>
      </c>
      <c r="BE40" s="227">
        <v>0</v>
      </c>
      <c r="BF40" s="227">
        <v>0</v>
      </c>
      <c r="BG40" s="227">
        <v>0</v>
      </c>
      <c r="BH40" s="422">
        <f t="shared" si="122"/>
        <v>0</v>
      </c>
      <c r="BI40" s="423">
        <f t="shared" si="123"/>
        <v>14855</v>
      </c>
      <c r="BJ40" s="225">
        <v>19</v>
      </c>
      <c r="BK40" s="227">
        <v>0</v>
      </c>
      <c r="BL40" s="227">
        <v>0</v>
      </c>
      <c r="BM40" s="227">
        <v>0</v>
      </c>
      <c r="BN40" s="227">
        <v>0</v>
      </c>
      <c r="BO40" s="420">
        <f t="shared" si="124"/>
        <v>0</v>
      </c>
      <c r="BP40" s="425">
        <v>0</v>
      </c>
      <c r="BQ40" s="227">
        <v>0</v>
      </c>
      <c r="BR40" s="227">
        <v>0</v>
      </c>
      <c r="BS40" s="227">
        <v>0</v>
      </c>
      <c r="BT40" s="422">
        <f t="shared" si="125"/>
        <v>0</v>
      </c>
      <c r="BU40" s="423">
        <f t="shared" si="126"/>
        <v>0</v>
      </c>
      <c r="BV40" s="225">
        <v>19</v>
      </c>
      <c r="BW40" s="227">
        <v>4252</v>
      </c>
      <c r="BX40" s="227">
        <v>4272</v>
      </c>
      <c r="BY40" s="227">
        <v>2857</v>
      </c>
      <c r="BZ40" s="227">
        <v>0</v>
      </c>
      <c r="CA40" s="420">
        <f t="shared" si="127"/>
        <v>11381</v>
      </c>
      <c r="CB40" s="425">
        <v>0</v>
      </c>
      <c r="CC40" s="227">
        <v>0</v>
      </c>
      <c r="CD40" s="227">
        <v>0</v>
      </c>
      <c r="CE40" s="227">
        <v>0</v>
      </c>
      <c r="CF40" s="422">
        <f t="shared" si="128"/>
        <v>0</v>
      </c>
      <c r="CG40" s="423">
        <f t="shared" si="129"/>
        <v>11381</v>
      </c>
      <c r="CH40" s="225">
        <v>19</v>
      </c>
      <c r="CI40" s="422">
        <f t="shared" si="130"/>
        <v>1577888.6400000001</v>
      </c>
      <c r="CJ40" s="422">
        <f t="shared" si="130"/>
        <v>1663550</v>
      </c>
      <c r="CK40" s="422">
        <f t="shared" si="130"/>
        <v>1328562.81</v>
      </c>
      <c r="CL40" s="422">
        <f t="shared" si="130"/>
        <v>0</v>
      </c>
      <c r="CM40" s="424">
        <f t="shared" si="133"/>
        <v>4570001.45</v>
      </c>
      <c r="CN40" s="422">
        <f t="shared" si="131"/>
        <v>0</v>
      </c>
      <c r="CO40" s="422">
        <f t="shared" si="131"/>
        <v>0</v>
      </c>
      <c r="CP40" s="422">
        <f t="shared" si="131"/>
        <v>0</v>
      </c>
      <c r="CQ40" s="422">
        <f t="shared" si="131"/>
        <v>0</v>
      </c>
      <c r="CR40" s="424">
        <f t="shared" si="134"/>
        <v>0</v>
      </c>
      <c r="CS40" s="422">
        <f t="shared" si="132"/>
        <v>1577888.6400000001</v>
      </c>
      <c r="CT40" s="422">
        <f t="shared" si="132"/>
        <v>1663550</v>
      </c>
      <c r="CU40" s="422">
        <f t="shared" si="132"/>
        <v>1328562.81</v>
      </c>
      <c r="CV40" s="422">
        <f t="shared" si="132"/>
        <v>0</v>
      </c>
      <c r="CW40" s="424">
        <f t="shared" si="135"/>
        <v>4570001.45</v>
      </c>
    </row>
    <row r="41" spans="1:106" ht="15.75" customHeight="1" x14ac:dyDescent="0.2">
      <c r="A41" s="85" t="s">
        <v>222</v>
      </c>
      <c r="B41" s="225">
        <v>20</v>
      </c>
      <c r="C41" s="227">
        <v>10432.192691723989</v>
      </c>
      <c r="D41" s="227">
        <v>9249.5406658487027</v>
      </c>
      <c r="E41" s="227">
        <v>8433.773164366321</v>
      </c>
      <c r="F41" s="227">
        <v>0</v>
      </c>
      <c r="G41" s="420">
        <f t="shared" si="109"/>
        <v>28115.506521939013</v>
      </c>
      <c r="H41" s="425">
        <v>19258.689376616865</v>
      </c>
      <c r="I41" s="227">
        <v>21007.39755528696</v>
      </c>
      <c r="J41" s="227">
        <v>21410.222021131503</v>
      </c>
      <c r="K41" s="227">
        <v>0</v>
      </c>
      <c r="L41" s="422">
        <f t="shared" si="110"/>
        <v>61676.308953035332</v>
      </c>
      <c r="M41" s="423">
        <f t="shared" si="111"/>
        <v>89791.815474974341</v>
      </c>
      <c r="N41" s="225">
        <v>20</v>
      </c>
      <c r="O41" s="227">
        <v>17987.207750782982</v>
      </c>
      <c r="P41" s="227">
        <v>11400.044162225693</v>
      </c>
      <c r="Q41" s="227">
        <v>10020.926393628879</v>
      </c>
      <c r="R41" s="227">
        <v>0</v>
      </c>
      <c r="S41" s="420">
        <f t="shared" si="112"/>
        <v>39408.17830663755</v>
      </c>
      <c r="T41" s="425">
        <v>33754.647258613091</v>
      </c>
      <c r="U41" s="227">
        <v>34102.555291662735</v>
      </c>
      <c r="V41" s="227">
        <v>32522.239390904098</v>
      </c>
      <c r="W41" s="227">
        <v>0</v>
      </c>
      <c r="X41" s="422">
        <f t="shared" si="113"/>
        <v>100379.44194117993</v>
      </c>
      <c r="Y41" s="423">
        <f t="shared" si="114"/>
        <v>139787.62024781748</v>
      </c>
      <c r="Z41" s="225">
        <v>20</v>
      </c>
      <c r="AA41" s="227">
        <v>467.21540890258041</v>
      </c>
      <c r="AB41" s="227">
        <v>552.31664060110847</v>
      </c>
      <c r="AC41" s="227">
        <v>646.53843759520362</v>
      </c>
      <c r="AD41" s="227">
        <v>0</v>
      </c>
      <c r="AE41" s="420">
        <f t="shared" si="115"/>
        <v>1666.0704870988925</v>
      </c>
      <c r="AF41" s="425">
        <v>917.87646303064525</v>
      </c>
      <c r="AG41" s="227">
        <v>2009.7397596603096</v>
      </c>
      <c r="AH41" s="227">
        <v>1606.7335512035447</v>
      </c>
      <c r="AI41" s="227">
        <v>0</v>
      </c>
      <c r="AJ41" s="422">
        <f t="shared" si="116"/>
        <v>4534.3497738944989</v>
      </c>
      <c r="AK41" s="423">
        <f t="shared" si="117"/>
        <v>6200.4202609933909</v>
      </c>
      <c r="AL41" s="225">
        <v>20</v>
      </c>
      <c r="AM41" s="227">
        <v>84383.199710820991</v>
      </c>
      <c r="AN41" s="227">
        <v>66494.058242057872</v>
      </c>
      <c r="AO41" s="227">
        <v>65608.957065557319</v>
      </c>
      <c r="AP41" s="227">
        <v>0</v>
      </c>
      <c r="AQ41" s="420">
        <f t="shared" si="118"/>
        <v>216486.2150184362</v>
      </c>
      <c r="AR41" s="425">
        <v>191536.6639352029</v>
      </c>
      <c r="AS41" s="227">
        <v>189219.08341955786</v>
      </c>
      <c r="AT41" s="227">
        <v>197350.12369844204</v>
      </c>
      <c r="AU41" s="227">
        <v>0</v>
      </c>
      <c r="AV41" s="422">
        <f t="shared" si="119"/>
        <v>578105.87105320278</v>
      </c>
      <c r="AW41" s="423">
        <f t="shared" si="120"/>
        <v>794592.08607163897</v>
      </c>
      <c r="AX41" s="225">
        <v>20</v>
      </c>
      <c r="AY41" s="227">
        <v>335.22983420212393</v>
      </c>
      <c r="AZ41" s="227">
        <v>501.42591978082379</v>
      </c>
      <c r="BA41" s="227">
        <v>356.5797188513373</v>
      </c>
      <c r="BB41" s="227">
        <v>0</v>
      </c>
      <c r="BC41" s="420">
        <f t="shared" si="121"/>
        <v>1193.235472834285</v>
      </c>
      <c r="BD41" s="425">
        <v>1081.8934170571069</v>
      </c>
      <c r="BE41" s="227">
        <v>1971.9774182981459</v>
      </c>
      <c r="BF41" s="227">
        <v>1391.1801599285368</v>
      </c>
      <c r="BG41" s="227">
        <v>0</v>
      </c>
      <c r="BH41" s="422">
        <f t="shared" si="122"/>
        <v>4445.0509952837892</v>
      </c>
      <c r="BI41" s="423">
        <f t="shared" si="123"/>
        <v>5638.2864681180745</v>
      </c>
      <c r="BJ41" s="225">
        <v>20</v>
      </c>
      <c r="BK41" s="227">
        <v>0</v>
      </c>
      <c r="BL41" s="227">
        <v>0</v>
      </c>
      <c r="BM41" s="227">
        <v>0</v>
      </c>
      <c r="BN41" s="227">
        <v>0</v>
      </c>
      <c r="BO41" s="420">
        <f t="shared" si="124"/>
        <v>0</v>
      </c>
      <c r="BP41" s="425">
        <v>0</v>
      </c>
      <c r="BQ41" s="227">
        <v>0</v>
      </c>
      <c r="BR41" s="227">
        <v>0</v>
      </c>
      <c r="BS41" s="227">
        <v>0</v>
      </c>
      <c r="BT41" s="422">
        <f t="shared" si="125"/>
        <v>0</v>
      </c>
      <c r="BU41" s="423">
        <f t="shared" si="126"/>
        <v>0</v>
      </c>
      <c r="BV41" s="225">
        <v>20</v>
      </c>
      <c r="BW41" s="227">
        <v>75.958218543876242</v>
      </c>
      <c r="BX41" s="227">
        <v>106.8983951106317</v>
      </c>
      <c r="BY41" s="227">
        <v>31.549072379329125</v>
      </c>
      <c r="BZ41" s="227">
        <v>0</v>
      </c>
      <c r="CA41" s="420">
        <f t="shared" si="127"/>
        <v>214.40568603383707</v>
      </c>
      <c r="CB41" s="425">
        <v>518.56151054191002</v>
      </c>
      <c r="CC41" s="227">
        <v>441.50440326390827</v>
      </c>
      <c r="CD41" s="227">
        <v>87.041103475994476</v>
      </c>
      <c r="CE41" s="227">
        <v>0</v>
      </c>
      <c r="CF41" s="422">
        <f t="shared" si="128"/>
        <v>1047.1070172818129</v>
      </c>
      <c r="CG41" s="423">
        <f t="shared" si="129"/>
        <v>1261.51270331565</v>
      </c>
      <c r="CH41" s="225">
        <v>20</v>
      </c>
      <c r="CI41" s="422">
        <f t="shared" si="130"/>
        <v>113681.00361497654</v>
      </c>
      <c r="CJ41" s="422">
        <f t="shared" si="130"/>
        <v>88304.284025624846</v>
      </c>
      <c r="CK41" s="422">
        <f t="shared" si="130"/>
        <v>85098.323852378395</v>
      </c>
      <c r="CL41" s="422">
        <f t="shared" si="130"/>
        <v>0</v>
      </c>
      <c r="CM41" s="424">
        <f t="shared" si="133"/>
        <v>287083.61149297981</v>
      </c>
      <c r="CN41" s="422">
        <f t="shared" si="131"/>
        <v>247068.33196106253</v>
      </c>
      <c r="CO41" s="422">
        <f t="shared" si="131"/>
        <v>248752.25784772992</v>
      </c>
      <c r="CP41" s="422">
        <f t="shared" si="131"/>
        <v>254367.5399250857</v>
      </c>
      <c r="CQ41" s="422">
        <f t="shared" si="131"/>
        <v>0</v>
      </c>
      <c r="CR41" s="424">
        <f t="shared" si="134"/>
        <v>750188.12973387819</v>
      </c>
      <c r="CS41" s="422">
        <f t="shared" si="132"/>
        <v>360749.33557603904</v>
      </c>
      <c r="CT41" s="422">
        <f t="shared" si="132"/>
        <v>337056.54187335476</v>
      </c>
      <c r="CU41" s="422">
        <f t="shared" si="132"/>
        <v>339465.86377746408</v>
      </c>
      <c r="CV41" s="422">
        <f t="shared" si="132"/>
        <v>0</v>
      </c>
      <c r="CW41" s="424">
        <f t="shared" si="135"/>
        <v>1037271.7412268578</v>
      </c>
    </row>
    <row r="42" spans="1:106" ht="15.75" customHeight="1" x14ac:dyDescent="0.2">
      <c r="A42" s="85" t="s">
        <v>1231</v>
      </c>
      <c r="B42" s="225">
        <v>21</v>
      </c>
      <c r="C42" s="227">
        <v>0</v>
      </c>
      <c r="D42" s="227">
        <v>0</v>
      </c>
      <c r="E42" s="227">
        <v>0</v>
      </c>
      <c r="F42" s="227">
        <v>0</v>
      </c>
      <c r="G42" s="420">
        <f t="shared" si="109"/>
        <v>0</v>
      </c>
      <c r="H42" s="425">
        <v>2051030.6073674778</v>
      </c>
      <c r="I42" s="227">
        <v>2061011.1529463516</v>
      </c>
      <c r="J42" s="227">
        <v>1880259.757729884</v>
      </c>
      <c r="K42" s="227">
        <v>0</v>
      </c>
      <c r="L42" s="422">
        <f t="shared" si="110"/>
        <v>5992301.5180437136</v>
      </c>
      <c r="M42" s="423">
        <f t="shared" si="111"/>
        <v>5992301.5180437136</v>
      </c>
      <c r="N42" s="225">
        <v>21</v>
      </c>
      <c r="O42" s="227">
        <v>0</v>
      </c>
      <c r="P42" s="227">
        <v>0</v>
      </c>
      <c r="Q42" s="227">
        <v>0</v>
      </c>
      <c r="R42" s="227">
        <v>0</v>
      </c>
      <c r="S42" s="420">
        <f t="shared" si="112"/>
        <v>0</v>
      </c>
      <c r="T42" s="425">
        <v>2398400.4032804314</v>
      </c>
      <c r="U42" s="227">
        <v>2512299.3551760186</v>
      </c>
      <c r="V42" s="227">
        <v>2471888.1144128786</v>
      </c>
      <c r="W42" s="227">
        <v>0</v>
      </c>
      <c r="X42" s="422">
        <f t="shared" si="113"/>
        <v>7382587.8728693286</v>
      </c>
      <c r="Y42" s="423">
        <f t="shared" si="114"/>
        <v>7382587.8728693286</v>
      </c>
      <c r="Z42" s="225">
        <v>21</v>
      </c>
      <c r="AA42" s="227">
        <v>0</v>
      </c>
      <c r="AB42" s="227">
        <v>0</v>
      </c>
      <c r="AC42" s="227">
        <v>0</v>
      </c>
      <c r="AD42" s="227">
        <v>0</v>
      </c>
      <c r="AE42" s="420">
        <f t="shared" si="115"/>
        <v>0</v>
      </c>
      <c r="AF42" s="425">
        <v>358603.27449960337</v>
      </c>
      <c r="AG42" s="227">
        <v>366450.0926162547</v>
      </c>
      <c r="AH42" s="227">
        <v>411756.27732025849</v>
      </c>
      <c r="AI42" s="227">
        <v>0</v>
      </c>
      <c r="AJ42" s="422">
        <f t="shared" si="116"/>
        <v>1136809.6444361166</v>
      </c>
      <c r="AK42" s="423">
        <f t="shared" si="117"/>
        <v>1136809.6444361166</v>
      </c>
      <c r="AL42" s="225">
        <v>21</v>
      </c>
      <c r="AM42" s="227">
        <v>0</v>
      </c>
      <c r="AN42" s="227">
        <v>0</v>
      </c>
      <c r="AO42" s="227">
        <v>0</v>
      </c>
      <c r="AP42" s="227">
        <v>0</v>
      </c>
      <c r="AQ42" s="420">
        <f t="shared" si="118"/>
        <v>0</v>
      </c>
      <c r="AR42" s="425">
        <v>15838076.765150223</v>
      </c>
      <c r="AS42" s="227">
        <v>18743087.773980971</v>
      </c>
      <c r="AT42" s="227">
        <v>19601540.920735534</v>
      </c>
      <c r="AU42" s="227">
        <v>0</v>
      </c>
      <c r="AV42" s="422">
        <f t="shared" si="119"/>
        <v>54182705.459866732</v>
      </c>
      <c r="AW42" s="423">
        <f t="shared" si="120"/>
        <v>54182705.459866732</v>
      </c>
      <c r="AX42" s="225">
        <v>21</v>
      </c>
      <c r="AY42" s="227">
        <v>0</v>
      </c>
      <c r="AZ42" s="227">
        <v>0</v>
      </c>
      <c r="BA42" s="227">
        <v>0</v>
      </c>
      <c r="BB42" s="227">
        <v>0</v>
      </c>
      <c r="BC42" s="420">
        <f t="shared" si="121"/>
        <v>0</v>
      </c>
      <c r="BD42" s="425">
        <v>123982.36687558152</v>
      </c>
      <c r="BE42" s="227">
        <v>155316.31590171793</v>
      </c>
      <c r="BF42" s="227">
        <v>160719.44216566748</v>
      </c>
      <c r="BG42" s="227">
        <v>0</v>
      </c>
      <c r="BH42" s="422">
        <f t="shared" si="122"/>
        <v>440018.12494296691</v>
      </c>
      <c r="BI42" s="423">
        <f t="shared" si="123"/>
        <v>440018.12494296691</v>
      </c>
      <c r="BJ42" s="225">
        <v>21</v>
      </c>
      <c r="BK42" s="227">
        <v>0</v>
      </c>
      <c r="BL42" s="227">
        <v>0</v>
      </c>
      <c r="BM42" s="227">
        <v>0</v>
      </c>
      <c r="BN42" s="227">
        <v>0</v>
      </c>
      <c r="BO42" s="420">
        <f t="shared" si="124"/>
        <v>0</v>
      </c>
      <c r="BP42" s="425">
        <v>0</v>
      </c>
      <c r="BQ42" s="227">
        <v>0</v>
      </c>
      <c r="BR42" s="227">
        <v>0</v>
      </c>
      <c r="BS42" s="227">
        <v>0</v>
      </c>
      <c r="BT42" s="422">
        <f t="shared" si="125"/>
        <v>0</v>
      </c>
      <c r="BU42" s="423">
        <f t="shared" si="126"/>
        <v>0</v>
      </c>
      <c r="BV42" s="225">
        <v>21</v>
      </c>
      <c r="BW42" s="227">
        <v>0</v>
      </c>
      <c r="BX42" s="227">
        <v>0</v>
      </c>
      <c r="BY42" s="227">
        <v>0</v>
      </c>
      <c r="BZ42" s="227">
        <v>0</v>
      </c>
      <c r="CA42" s="420">
        <f t="shared" si="127"/>
        <v>0</v>
      </c>
      <c r="CB42" s="425">
        <v>138697.98115458208</v>
      </c>
      <c r="CC42" s="227">
        <v>139358.48804349863</v>
      </c>
      <c r="CD42" s="227">
        <v>217792.4338174673</v>
      </c>
      <c r="CE42" s="227">
        <v>0</v>
      </c>
      <c r="CF42" s="422">
        <f t="shared" si="128"/>
        <v>495848.90301554801</v>
      </c>
      <c r="CG42" s="423">
        <f t="shared" si="129"/>
        <v>495848.90301554801</v>
      </c>
      <c r="CH42" s="225">
        <v>21</v>
      </c>
      <c r="CI42" s="422">
        <f t="shared" si="130"/>
        <v>0</v>
      </c>
      <c r="CJ42" s="422">
        <f t="shared" si="130"/>
        <v>0</v>
      </c>
      <c r="CK42" s="422">
        <f t="shared" si="130"/>
        <v>0</v>
      </c>
      <c r="CL42" s="422">
        <f t="shared" si="130"/>
        <v>0</v>
      </c>
      <c r="CM42" s="424">
        <f t="shared" si="133"/>
        <v>0</v>
      </c>
      <c r="CN42" s="422">
        <f t="shared" si="131"/>
        <v>20908791.398327902</v>
      </c>
      <c r="CO42" s="422">
        <f t="shared" si="131"/>
        <v>23977523.178664815</v>
      </c>
      <c r="CP42" s="422">
        <f t="shared" si="131"/>
        <v>24743956.946181692</v>
      </c>
      <c r="CQ42" s="422">
        <f t="shared" si="131"/>
        <v>0</v>
      </c>
      <c r="CR42" s="424">
        <f t="shared" si="134"/>
        <v>69630271.523174405</v>
      </c>
      <c r="CS42" s="422">
        <f t="shared" si="132"/>
        <v>20908791.398327902</v>
      </c>
      <c r="CT42" s="422">
        <f t="shared" si="132"/>
        <v>23977523.178664815</v>
      </c>
      <c r="CU42" s="422">
        <f t="shared" si="132"/>
        <v>24743956.946181692</v>
      </c>
      <c r="CV42" s="422">
        <f t="shared" si="132"/>
        <v>0</v>
      </c>
      <c r="CW42" s="424">
        <f t="shared" si="135"/>
        <v>69630271.523174405</v>
      </c>
    </row>
    <row r="43" spans="1:106" ht="15.75" customHeight="1" x14ac:dyDescent="0.2">
      <c r="A43" s="85" t="s">
        <v>1209</v>
      </c>
      <c r="B43" s="225" t="s">
        <v>1425</v>
      </c>
      <c r="C43" s="227">
        <v>0</v>
      </c>
      <c r="D43" s="227">
        <v>0</v>
      </c>
      <c r="E43" s="227">
        <v>0</v>
      </c>
      <c r="F43" s="227">
        <v>0</v>
      </c>
      <c r="G43" s="420">
        <f t="shared" si="109"/>
        <v>0</v>
      </c>
      <c r="H43" s="425">
        <v>1487718.6851386044</v>
      </c>
      <c r="I43" s="227">
        <v>1124895.5917270021</v>
      </c>
      <c r="J43" s="227">
        <v>943252.296012401</v>
      </c>
      <c r="K43" s="227">
        <v>0</v>
      </c>
      <c r="L43" s="422">
        <f t="shared" si="110"/>
        <v>3555866.5728780073</v>
      </c>
      <c r="M43" s="423">
        <f t="shared" si="111"/>
        <v>3555866.5728780073</v>
      </c>
      <c r="N43" s="225" t="s">
        <v>1425</v>
      </c>
      <c r="O43" s="227">
        <v>0</v>
      </c>
      <c r="P43" s="227">
        <v>0</v>
      </c>
      <c r="Q43" s="227">
        <v>0</v>
      </c>
      <c r="R43" s="227">
        <v>0</v>
      </c>
      <c r="S43" s="420">
        <f t="shared" si="112"/>
        <v>0</v>
      </c>
      <c r="T43" s="425">
        <v>1759016.4356073178</v>
      </c>
      <c r="U43" s="227">
        <v>1365425.3841922879</v>
      </c>
      <c r="V43" s="227">
        <v>1241582.3061104221</v>
      </c>
      <c r="W43" s="227">
        <v>0</v>
      </c>
      <c r="X43" s="422">
        <f t="shared" si="113"/>
        <v>4366024.1259100279</v>
      </c>
      <c r="Y43" s="423">
        <f t="shared" si="114"/>
        <v>4366024.1259100279</v>
      </c>
      <c r="Z43" s="225" t="s">
        <v>1425</v>
      </c>
      <c r="AA43" s="227">
        <v>0</v>
      </c>
      <c r="AB43" s="227">
        <v>0</v>
      </c>
      <c r="AC43" s="227">
        <v>0</v>
      </c>
      <c r="AD43" s="227">
        <v>0</v>
      </c>
      <c r="AE43" s="420">
        <f t="shared" si="115"/>
        <v>0</v>
      </c>
      <c r="AF43" s="425">
        <v>263785.71539386566</v>
      </c>
      <c r="AG43" s="227">
        <v>199144.18789113982</v>
      </c>
      <c r="AH43" s="227">
        <v>207166.73196776822</v>
      </c>
      <c r="AI43" s="227">
        <v>0</v>
      </c>
      <c r="AJ43" s="422">
        <f t="shared" si="116"/>
        <v>670096.63525277376</v>
      </c>
      <c r="AK43" s="423">
        <f t="shared" si="117"/>
        <v>670096.63525277376</v>
      </c>
      <c r="AL43" s="225" t="s">
        <v>1425</v>
      </c>
      <c r="AM43" s="227">
        <v>0</v>
      </c>
      <c r="AN43" s="227">
        <v>0</v>
      </c>
      <c r="AO43" s="227">
        <v>0</v>
      </c>
      <c r="AP43" s="227">
        <v>0</v>
      </c>
      <c r="AQ43" s="420">
        <f t="shared" si="118"/>
        <v>0</v>
      </c>
      <c r="AR43" s="425">
        <v>11584078.247508198</v>
      </c>
      <c r="AS43" s="227">
        <v>10177275.46936802</v>
      </c>
      <c r="AT43" s="227">
        <v>9849287.6722224224</v>
      </c>
      <c r="AU43" s="227">
        <v>0</v>
      </c>
      <c r="AV43" s="422">
        <f t="shared" si="119"/>
        <v>31610641.389098637</v>
      </c>
      <c r="AW43" s="423">
        <f t="shared" si="120"/>
        <v>31610641.389098637</v>
      </c>
      <c r="AX43" s="225" t="s">
        <v>1425</v>
      </c>
      <c r="AY43" s="227">
        <v>0</v>
      </c>
      <c r="AZ43" s="227">
        <v>0</v>
      </c>
      <c r="BA43" s="227">
        <v>0</v>
      </c>
      <c r="BB43" s="227">
        <v>0</v>
      </c>
      <c r="BC43" s="420">
        <f t="shared" si="121"/>
        <v>0</v>
      </c>
      <c r="BD43" s="425">
        <v>90943.964081519982</v>
      </c>
      <c r="BE43" s="227">
        <v>83772.065026628057</v>
      </c>
      <c r="BF43" s="227">
        <v>80808.399336816175</v>
      </c>
      <c r="BG43" s="227">
        <v>0</v>
      </c>
      <c r="BH43" s="422">
        <f t="shared" si="122"/>
        <v>255524.42844496423</v>
      </c>
      <c r="BI43" s="423">
        <f t="shared" si="123"/>
        <v>255524.42844496423</v>
      </c>
      <c r="BJ43" s="225" t="s">
        <v>1425</v>
      </c>
      <c r="BK43" s="227">
        <v>0</v>
      </c>
      <c r="BL43" s="227">
        <v>0</v>
      </c>
      <c r="BM43" s="227">
        <v>0</v>
      </c>
      <c r="BN43" s="227">
        <v>0</v>
      </c>
      <c r="BO43" s="420">
        <f t="shared" si="124"/>
        <v>0</v>
      </c>
      <c r="BP43" s="425">
        <v>0</v>
      </c>
      <c r="BQ43" s="227">
        <v>0</v>
      </c>
      <c r="BR43" s="227">
        <v>0</v>
      </c>
      <c r="BS43" s="227">
        <v>0</v>
      </c>
      <c r="BT43" s="422">
        <f t="shared" si="125"/>
        <v>0</v>
      </c>
      <c r="BU43" s="423">
        <f t="shared" si="126"/>
        <v>0</v>
      </c>
      <c r="BV43" s="225" t="s">
        <v>1425</v>
      </c>
      <c r="BW43" s="227">
        <v>0</v>
      </c>
      <c r="BX43" s="227">
        <v>0</v>
      </c>
      <c r="BY43" s="227">
        <v>0</v>
      </c>
      <c r="BZ43" s="227">
        <v>0</v>
      </c>
      <c r="CA43" s="420">
        <f t="shared" si="127"/>
        <v>0</v>
      </c>
      <c r="CB43" s="425">
        <v>101389.72710100077</v>
      </c>
      <c r="CC43" s="227">
        <v>75620.823854940289</v>
      </c>
      <c r="CD43" s="227">
        <v>108988.23014051195</v>
      </c>
      <c r="CE43" s="227">
        <v>0</v>
      </c>
      <c r="CF43" s="422">
        <f t="shared" si="128"/>
        <v>285998.78109645302</v>
      </c>
      <c r="CG43" s="423">
        <f t="shared" si="129"/>
        <v>285998.78109645302</v>
      </c>
      <c r="CH43" s="225" t="s">
        <v>1425</v>
      </c>
      <c r="CI43" s="422">
        <f t="shared" si="130"/>
        <v>0</v>
      </c>
      <c r="CJ43" s="422">
        <f t="shared" si="130"/>
        <v>0</v>
      </c>
      <c r="CK43" s="422">
        <f t="shared" si="130"/>
        <v>0</v>
      </c>
      <c r="CL43" s="422">
        <f t="shared" si="130"/>
        <v>0</v>
      </c>
      <c r="CM43" s="424">
        <f t="shared" si="133"/>
        <v>0</v>
      </c>
      <c r="CN43" s="422">
        <f t="shared" si="131"/>
        <v>15286932.774830505</v>
      </c>
      <c r="CO43" s="422">
        <f t="shared" si="131"/>
        <v>13026133.522060018</v>
      </c>
      <c r="CP43" s="422">
        <f t="shared" si="131"/>
        <v>12431085.635790344</v>
      </c>
      <c r="CQ43" s="422">
        <f t="shared" si="131"/>
        <v>0</v>
      </c>
      <c r="CR43" s="424">
        <f t="shared" si="134"/>
        <v>40744151.932680868</v>
      </c>
      <c r="CS43" s="422">
        <f t="shared" si="132"/>
        <v>15286932.774830505</v>
      </c>
      <c r="CT43" s="422">
        <f t="shared" si="132"/>
        <v>13026133.522060018</v>
      </c>
      <c r="CU43" s="422">
        <f t="shared" si="132"/>
        <v>12431085.635790344</v>
      </c>
      <c r="CV43" s="422">
        <f t="shared" si="132"/>
        <v>0</v>
      </c>
      <c r="CW43" s="424">
        <f t="shared" si="135"/>
        <v>40744151.932680868</v>
      </c>
    </row>
    <row r="44" spans="1:106" ht="15.75" customHeight="1" x14ac:dyDescent="0.2">
      <c r="A44" s="85" t="s">
        <v>1210</v>
      </c>
      <c r="B44" s="225" t="s">
        <v>1428</v>
      </c>
      <c r="C44" s="227">
        <v>0</v>
      </c>
      <c r="D44" s="227">
        <v>0</v>
      </c>
      <c r="E44" s="227">
        <v>0</v>
      </c>
      <c r="F44" s="227">
        <v>0</v>
      </c>
      <c r="G44" s="420">
        <f t="shared" si="109"/>
        <v>0</v>
      </c>
      <c r="H44" s="425">
        <v>812259.60522701754</v>
      </c>
      <c r="I44" s="227">
        <v>516827.92501398275</v>
      </c>
      <c r="J44" s="227">
        <v>404346.57117592718</v>
      </c>
      <c r="K44" s="227">
        <v>0</v>
      </c>
      <c r="L44" s="422">
        <f t="shared" si="110"/>
        <v>1733434.1014169273</v>
      </c>
      <c r="M44" s="423">
        <f t="shared" si="111"/>
        <v>1733434.1014169273</v>
      </c>
      <c r="N44" s="225" t="s">
        <v>1428</v>
      </c>
      <c r="O44" s="227">
        <v>0</v>
      </c>
      <c r="P44" s="227">
        <v>0</v>
      </c>
      <c r="Q44" s="227">
        <v>0</v>
      </c>
      <c r="R44" s="227">
        <v>0</v>
      </c>
      <c r="S44" s="420">
        <f t="shared" si="112"/>
        <v>0</v>
      </c>
      <c r="T44" s="425">
        <v>965515.56299489934</v>
      </c>
      <c r="U44" s="227">
        <v>625305.46278118633</v>
      </c>
      <c r="V44" s="227">
        <v>532832.53065519826</v>
      </c>
      <c r="W44" s="227">
        <v>0</v>
      </c>
      <c r="X44" s="422">
        <f t="shared" si="113"/>
        <v>2123653.5564312842</v>
      </c>
      <c r="Y44" s="423">
        <f t="shared" si="114"/>
        <v>2123653.5564312842</v>
      </c>
      <c r="Z44" s="225" t="s">
        <v>1428</v>
      </c>
      <c r="AA44" s="227">
        <v>0</v>
      </c>
      <c r="AB44" s="227">
        <v>0</v>
      </c>
      <c r="AC44" s="227">
        <v>0</v>
      </c>
      <c r="AD44" s="227">
        <v>0</v>
      </c>
      <c r="AE44" s="420">
        <f t="shared" si="115"/>
        <v>0</v>
      </c>
      <c r="AF44" s="425">
        <v>144962.43057419668</v>
      </c>
      <c r="AG44" s="227">
        <v>91163.889231388574</v>
      </c>
      <c r="AH44" s="227">
        <v>89018.913223162119</v>
      </c>
      <c r="AI44" s="227">
        <v>0</v>
      </c>
      <c r="AJ44" s="422">
        <f t="shared" si="116"/>
        <v>325145.23302874737</v>
      </c>
      <c r="AK44" s="423">
        <f t="shared" si="117"/>
        <v>325145.23302874737</v>
      </c>
      <c r="AL44" s="225" t="s">
        <v>1428</v>
      </c>
      <c r="AM44" s="227">
        <v>0</v>
      </c>
      <c r="AN44" s="227">
        <v>0</v>
      </c>
      <c r="AO44" s="227">
        <v>0</v>
      </c>
      <c r="AP44" s="227">
        <v>0</v>
      </c>
      <c r="AQ44" s="420">
        <f t="shared" si="118"/>
        <v>0</v>
      </c>
      <c r="AR44" s="425">
        <v>6350210.3165927185</v>
      </c>
      <c r="AS44" s="227">
        <v>4657663.3922217516</v>
      </c>
      <c r="AT44" s="227">
        <v>4228496.479596558</v>
      </c>
      <c r="AU44" s="227">
        <v>0</v>
      </c>
      <c r="AV44" s="422">
        <f t="shared" si="119"/>
        <v>15236370.188411027</v>
      </c>
      <c r="AW44" s="423">
        <f t="shared" si="120"/>
        <v>15236370.188411027</v>
      </c>
      <c r="AX44" s="225" t="s">
        <v>1428</v>
      </c>
      <c r="AY44" s="227">
        <v>0</v>
      </c>
      <c r="AZ44" s="227">
        <v>0</v>
      </c>
      <c r="BA44" s="227">
        <v>0</v>
      </c>
      <c r="BB44" s="227">
        <v>0</v>
      </c>
      <c r="BC44" s="420">
        <f t="shared" si="121"/>
        <v>0</v>
      </c>
      <c r="BD44" s="425">
        <v>49904.622926399024</v>
      </c>
      <c r="BE44" s="227">
        <v>38121.473230076015</v>
      </c>
      <c r="BF44" s="227">
        <v>34691.726734786389</v>
      </c>
      <c r="BG44" s="227">
        <v>0</v>
      </c>
      <c r="BH44" s="422">
        <f t="shared" si="122"/>
        <v>122717.82289126143</v>
      </c>
      <c r="BI44" s="423">
        <f t="shared" si="123"/>
        <v>122717.82289126143</v>
      </c>
      <c r="BJ44" s="225" t="s">
        <v>1428</v>
      </c>
      <c r="BK44" s="227">
        <v>0</v>
      </c>
      <c r="BL44" s="227">
        <v>0</v>
      </c>
      <c r="BM44" s="227">
        <v>0</v>
      </c>
      <c r="BN44" s="227">
        <v>0</v>
      </c>
      <c r="BO44" s="420">
        <f t="shared" si="124"/>
        <v>0</v>
      </c>
      <c r="BP44" s="425">
        <v>0</v>
      </c>
      <c r="BQ44" s="227">
        <v>0</v>
      </c>
      <c r="BR44" s="227">
        <v>0</v>
      </c>
      <c r="BS44" s="227">
        <v>0</v>
      </c>
      <c r="BT44" s="422">
        <f t="shared" si="125"/>
        <v>0</v>
      </c>
      <c r="BU44" s="423">
        <f t="shared" si="126"/>
        <v>0</v>
      </c>
      <c r="BV44" s="225" t="s">
        <v>1428</v>
      </c>
      <c r="BW44" s="227">
        <v>0</v>
      </c>
      <c r="BX44" s="227">
        <v>0</v>
      </c>
      <c r="BY44" s="227">
        <v>0</v>
      </c>
      <c r="BZ44" s="227">
        <v>0</v>
      </c>
      <c r="CA44" s="420">
        <f t="shared" si="127"/>
        <v>0</v>
      </c>
      <c r="CB44" s="425">
        <v>55530.669495706345</v>
      </c>
      <c r="CC44" s="227">
        <v>34552.264065529082</v>
      </c>
      <c r="CD44" s="227">
        <v>46582.637236266819</v>
      </c>
      <c r="CE44" s="227">
        <v>0</v>
      </c>
      <c r="CF44" s="422">
        <f t="shared" si="128"/>
        <v>136665.57079750224</v>
      </c>
      <c r="CG44" s="423">
        <f t="shared" si="129"/>
        <v>136665.57079750224</v>
      </c>
      <c r="CH44" s="225" t="s">
        <v>1428</v>
      </c>
      <c r="CI44" s="422">
        <f t="shared" si="130"/>
        <v>0</v>
      </c>
      <c r="CJ44" s="422">
        <f t="shared" si="130"/>
        <v>0</v>
      </c>
      <c r="CK44" s="422">
        <f t="shared" si="130"/>
        <v>0</v>
      </c>
      <c r="CL44" s="422">
        <f t="shared" si="130"/>
        <v>0</v>
      </c>
      <c r="CM44" s="424">
        <f t="shared" si="133"/>
        <v>0</v>
      </c>
      <c r="CN44" s="422">
        <f t="shared" si="131"/>
        <v>8378383.2078109374</v>
      </c>
      <c r="CO44" s="422">
        <f t="shared" si="131"/>
        <v>5963634.4065439142</v>
      </c>
      <c r="CP44" s="422">
        <f t="shared" si="131"/>
        <v>5335968.8586218981</v>
      </c>
      <c r="CQ44" s="422">
        <f t="shared" si="131"/>
        <v>0</v>
      </c>
      <c r="CR44" s="424">
        <f t="shared" si="134"/>
        <v>19677986.472976752</v>
      </c>
      <c r="CS44" s="422">
        <f t="shared" si="132"/>
        <v>8378383.2078109374</v>
      </c>
      <c r="CT44" s="422">
        <f t="shared" si="132"/>
        <v>5963634.4065439142</v>
      </c>
      <c r="CU44" s="422">
        <f t="shared" si="132"/>
        <v>5335968.8586218981</v>
      </c>
      <c r="CV44" s="422">
        <f t="shared" si="132"/>
        <v>0</v>
      </c>
      <c r="CW44" s="424">
        <f t="shared" si="135"/>
        <v>19677986.472976752</v>
      </c>
    </row>
    <row r="45" spans="1:106" ht="15.75" customHeight="1" x14ac:dyDescent="0.2">
      <c r="A45" s="85" t="s">
        <v>1211</v>
      </c>
      <c r="B45" s="225" t="s">
        <v>1426</v>
      </c>
      <c r="C45" s="227">
        <v>26764.380732336915</v>
      </c>
      <c r="D45" s="227">
        <v>38773.647097311186</v>
      </c>
      <c r="E45" s="227">
        <v>26141.736439385364</v>
      </c>
      <c r="F45" s="227">
        <v>0</v>
      </c>
      <c r="G45" s="420">
        <f t="shared" si="109"/>
        <v>91679.764269033461</v>
      </c>
      <c r="H45" s="425">
        <v>124042.41911930458</v>
      </c>
      <c r="I45" s="227">
        <v>245731.79916912303</v>
      </c>
      <c r="J45" s="227">
        <v>173990.3807155962</v>
      </c>
      <c r="K45" s="227">
        <v>0</v>
      </c>
      <c r="L45" s="422">
        <f t="shared" si="110"/>
        <v>543764.59900402382</v>
      </c>
      <c r="M45" s="423">
        <f t="shared" si="111"/>
        <v>635444.36327305727</v>
      </c>
      <c r="N45" s="225" t="s">
        <v>1426</v>
      </c>
      <c r="O45" s="227">
        <v>27828.31609347849</v>
      </c>
      <c r="P45" s="227">
        <v>36884.590370022357</v>
      </c>
      <c r="Q45" s="227">
        <v>33211.696222798579</v>
      </c>
      <c r="R45" s="227">
        <v>0</v>
      </c>
      <c r="S45" s="420">
        <f t="shared" si="112"/>
        <v>97924.602686299419</v>
      </c>
      <c r="T45" s="425">
        <v>175616.65450562158</v>
      </c>
      <c r="U45" s="227">
        <v>263417.68649041886</v>
      </c>
      <c r="V45" s="227">
        <v>314053.75853795453</v>
      </c>
      <c r="W45" s="227">
        <v>0</v>
      </c>
      <c r="X45" s="422">
        <f t="shared" si="113"/>
        <v>753088.09953399491</v>
      </c>
      <c r="Y45" s="423">
        <f t="shared" si="114"/>
        <v>851012.70222029439</v>
      </c>
      <c r="Z45" s="225" t="s">
        <v>1426</v>
      </c>
      <c r="AA45" s="227">
        <v>3334.8135115984114</v>
      </c>
      <c r="AB45" s="227">
        <v>3147.8886512726099</v>
      </c>
      <c r="AC45" s="227">
        <v>4776.1901726291926</v>
      </c>
      <c r="AD45" s="227">
        <v>0</v>
      </c>
      <c r="AE45" s="420">
        <f t="shared" si="115"/>
        <v>11258.892335500213</v>
      </c>
      <c r="AF45" s="425">
        <v>22164.743032889317</v>
      </c>
      <c r="AG45" s="227">
        <v>32444.8728532528</v>
      </c>
      <c r="AH45" s="227">
        <v>61098.653917820331</v>
      </c>
      <c r="AI45" s="227">
        <v>0</v>
      </c>
      <c r="AJ45" s="422">
        <f t="shared" si="116"/>
        <v>115708.26980396244</v>
      </c>
      <c r="AK45" s="423">
        <f t="shared" si="117"/>
        <v>126967.16213946266</v>
      </c>
      <c r="AL45" s="225" t="s">
        <v>1426</v>
      </c>
      <c r="AM45" s="227">
        <v>361572.55170488561</v>
      </c>
      <c r="AN45" s="227">
        <v>334051.18756461807</v>
      </c>
      <c r="AO45" s="227">
        <v>324018.88406859734</v>
      </c>
      <c r="AP45" s="227">
        <v>0</v>
      </c>
      <c r="AQ45" s="420">
        <f t="shared" si="118"/>
        <v>1019642.623338101</v>
      </c>
      <c r="AR45" s="425">
        <v>1661538.4467594996</v>
      </c>
      <c r="AS45" s="227">
        <v>2114057.7196864006</v>
      </c>
      <c r="AT45" s="227">
        <v>2495099.130698923</v>
      </c>
      <c r="AU45" s="227">
        <v>0</v>
      </c>
      <c r="AV45" s="422">
        <f t="shared" si="119"/>
        <v>6270695.2971448228</v>
      </c>
      <c r="AW45" s="423">
        <f t="shared" si="120"/>
        <v>7290337.9204829242</v>
      </c>
      <c r="AX45" s="225" t="s">
        <v>1426</v>
      </c>
      <c r="AY45" s="227">
        <v>2469.7521954994172</v>
      </c>
      <c r="AZ45" s="227">
        <v>3711.5607421892901</v>
      </c>
      <c r="BA45" s="227">
        <v>4253.70652916171</v>
      </c>
      <c r="BB45" s="227">
        <v>0</v>
      </c>
      <c r="BC45" s="420">
        <f t="shared" si="121"/>
        <v>10435.019466850417</v>
      </c>
      <c r="BD45" s="425">
        <v>10369.996257688148</v>
      </c>
      <c r="BE45" s="227">
        <v>13241.1890330731</v>
      </c>
      <c r="BF45" s="227">
        <v>17090.914481586307</v>
      </c>
      <c r="BG45" s="227">
        <v>0</v>
      </c>
      <c r="BH45" s="422">
        <f t="shared" si="122"/>
        <v>40702.099772347559</v>
      </c>
      <c r="BI45" s="423">
        <f t="shared" si="123"/>
        <v>51137.119239197978</v>
      </c>
      <c r="BJ45" s="225" t="s">
        <v>1426</v>
      </c>
      <c r="BK45" s="227">
        <v>0</v>
      </c>
      <c r="BL45" s="227">
        <v>0</v>
      </c>
      <c r="BM45" s="227">
        <v>0</v>
      </c>
      <c r="BN45" s="227">
        <v>0</v>
      </c>
      <c r="BO45" s="420">
        <f t="shared" si="124"/>
        <v>0</v>
      </c>
      <c r="BP45" s="425">
        <v>0</v>
      </c>
      <c r="BQ45" s="227">
        <v>0</v>
      </c>
      <c r="BR45" s="227">
        <v>0</v>
      </c>
      <c r="BS45" s="227">
        <v>0</v>
      </c>
      <c r="BT45" s="422">
        <f t="shared" si="125"/>
        <v>0</v>
      </c>
      <c r="BU45" s="423">
        <f t="shared" si="126"/>
        <v>0</v>
      </c>
      <c r="BV45" s="225" t="s">
        <v>1426</v>
      </c>
      <c r="BW45" s="227">
        <v>2036.3725923613918</v>
      </c>
      <c r="BX45" s="227">
        <v>908.65963909182653</v>
      </c>
      <c r="BY45" s="227">
        <v>1180.6201735395307</v>
      </c>
      <c r="BZ45" s="227">
        <v>0</v>
      </c>
      <c r="CA45" s="420">
        <f t="shared" si="127"/>
        <v>4125.6524049927484</v>
      </c>
      <c r="CB45" s="425">
        <v>11192.471656202293</v>
      </c>
      <c r="CC45" s="227">
        <v>17117.549758511257</v>
      </c>
      <c r="CD45" s="227">
        <v>38425.659318998267</v>
      </c>
      <c r="CE45" s="227">
        <v>0</v>
      </c>
      <c r="CF45" s="422">
        <f t="shared" si="128"/>
        <v>66735.680733711808</v>
      </c>
      <c r="CG45" s="423">
        <f t="shared" si="129"/>
        <v>70861.333138704562</v>
      </c>
      <c r="CH45" s="225" t="s">
        <v>1426</v>
      </c>
      <c r="CI45" s="422">
        <f t="shared" si="130"/>
        <v>424006.18683016027</v>
      </c>
      <c r="CJ45" s="422">
        <f t="shared" si="130"/>
        <v>417477.53406450537</v>
      </c>
      <c r="CK45" s="422">
        <f t="shared" si="130"/>
        <v>393582.83360611176</v>
      </c>
      <c r="CL45" s="422">
        <f t="shared" si="130"/>
        <v>0</v>
      </c>
      <c r="CM45" s="424">
        <f t="shared" si="133"/>
        <v>1235066.5545007775</v>
      </c>
      <c r="CN45" s="422">
        <f t="shared" si="131"/>
        <v>2004924.7313312057</v>
      </c>
      <c r="CO45" s="422">
        <f t="shared" si="131"/>
        <v>2686010.8169907792</v>
      </c>
      <c r="CP45" s="422">
        <f t="shared" si="131"/>
        <v>3099758.4976708791</v>
      </c>
      <c r="CQ45" s="422">
        <f t="shared" si="131"/>
        <v>0</v>
      </c>
      <c r="CR45" s="424">
        <f t="shared" si="134"/>
        <v>7790694.0459928643</v>
      </c>
      <c r="CS45" s="422">
        <f t="shared" si="132"/>
        <v>2428930.9181613661</v>
      </c>
      <c r="CT45" s="422">
        <f t="shared" si="132"/>
        <v>3103488.3510552845</v>
      </c>
      <c r="CU45" s="422">
        <f t="shared" si="132"/>
        <v>3493341.3312769909</v>
      </c>
      <c r="CV45" s="422">
        <f t="shared" si="132"/>
        <v>0</v>
      </c>
      <c r="CW45" s="424">
        <f t="shared" si="135"/>
        <v>9025760.6004936416</v>
      </c>
    </row>
    <row r="46" spans="1:106" ht="15.75" customHeight="1" x14ac:dyDescent="0.2">
      <c r="A46" s="85" t="s">
        <v>1212</v>
      </c>
      <c r="B46" s="225" t="s">
        <v>1427</v>
      </c>
      <c r="C46" s="227">
        <v>23803.568077886721</v>
      </c>
      <c r="D46" s="227">
        <v>36548.06763828588</v>
      </c>
      <c r="E46" s="227">
        <v>22658.740836219349</v>
      </c>
      <c r="F46" s="227">
        <v>0</v>
      </c>
      <c r="G46" s="420">
        <f t="shared" si="109"/>
        <v>83010.376552391957</v>
      </c>
      <c r="H46" s="425">
        <v>107975.38269799283</v>
      </c>
      <c r="I46" s="227">
        <v>228028.47536996275</v>
      </c>
      <c r="J46" s="227">
        <v>148567.12344016362</v>
      </c>
      <c r="K46" s="227">
        <v>0</v>
      </c>
      <c r="L46" s="422">
        <f t="shared" si="110"/>
        <v>484570.98150811921</v>
      </c>
      <c r="M46" s="423">
        <f t="shared" si="111"/>
        <v>567581.35806051118</v>
      </c>
      <c r="N46" s="225" t="s">
        <v>1427</v>
      </c>
      <c r="O46" s="227">
        <v>25274.888307471931</v>
      </c>
      <c r="P46" s="227">
        <v>34337.182070614967</v>
      </c>
      <c r="Q46" s="227">
        <v>29930.400943643286</v>
      </c>
      <c r="R46" s="227">
        <v>0</v>
      </c>
      <c r="S46" s="420">
        <f t="shared" si="112"/>
        <v>89542.471321730176</v>
      </c>
      <c r="T46" s="425">
        <v>153879.59115745549</v>
      </c>
      <c r="U46" s="227">
        <v>231527.48492846102</v>
      </c>
      <c r="V46" s="227">
        <v>270894.89644766622</v>
      </c>
      <c r="W46" s="227">
        <v>0</v>
      </c>
      <c r="X46" s="422">
        <f t="shared" si="113"/>
        <v>656301.97253358271</v>
      </c>
      <c r="Y46" s="423">
        <f t="shared" si="114"/>
        <v>745844.44385531289</v>
      </c>
      <c r="Z46" s="225" t="s">
        <v>1427</v>
      </c>
      <c r="AA46" s="227">
        <v>3092.6367287406752</v>
      </c>
      <c r="AB46" s="227">
        <v>2919.8329082517084</v>
      </c>
      <c r="AC46" s="227">
        <v>4554.1529368496012</v>
      </c>
      <c r="AD46" s="227">
        <v>0</v>
      </c>
      <c r="AE46" s="420">
        <f t="shared" si="115"/>
        <v>10566.622573841985</v>
      </c>
      <c r="AF46" s="425">
        <v>19748.576537216344</v>
      </c>
      <c r="AG46" s="227">
        <v>28321.290032809324</v>
      </c>
      <c r="AH46" s="227">
        <v>54322.644633420809</v>
      </c>
      <c r="AI46" s="227">
        <v>0</v>
      </c>
      <c r="AJ46" s="422">
        <f t="shared" si="116"/>
        <v>102392.51120344648</v>
      </c>
      <c r="AK46" s="423">
        <f t="shared" si="117"/>
        <v>112959.13377728847</v>
      </c>
      <c r="AL46" s="225" t="s">
        <v>1427</v>
      </c>
      <c r="AM46" s="227">
        <v>333621.67012205662</v>
      </c>
      <c r="AN46" s="227">
        <v>306717.63868391188</v>
      </c>
      <c r="AO46" s="227">
        <v>292729.03771921305</v>
      </c>
      <c r="AP46" s="227">
        <v>0</v>
      </c>
      <c r="AQ46" s="420">
        <f t="shared" si="118"/>
        <v>933068.34652518155</v>
      </c>
      <c r="AR46" s="425">
        <v>1495664.9793447494</v>
      </c>
      <c r="AS46" s="227">
        <v>1888329.9008829494</v>
      </c>
      <c r="AT46" s="227">
        <v>2184542.7444119104</v>
      </c>
      <c r="AU46" s="227">
        <v>0</v>
      </c>
      <c r="AV46" s="422">
        <f t="shared" si="119"/>
        <v>5568537.6246396098</v>
      </c>
      <c r="AW46" s="423">
        <f t="shared" si="120"/>
        <v>6501605.9711647909</v>
      </c>
      <c r="AX46" s="225" t="s">
        <v>1427</v>
      </c>
      <c r="AY46" s="227">
        <v>2221.5325177842305</v>
      </c>
      <c r="AZ46" s="227">
        <v>3481.4327261084559</v>
      </c>
      <c r="BA46" s="227">
        <v>3986.1530911139016</v>
      </c>
      <c r="BB46" s="227">
        <v>0</v>
      </c>
      <c r="BC46" s="420">
        <f t="shared" si="121"/>
        <v>9689.1183350065876</v>
      </c>
      <c r="BD46" s="425">
        <v>8828.661011675109</v>
      </c>
      <c r="BE46" s="227">
        <v>11747.883230304538</v>
      </c>
      <c r="BF46" s="227">
        <v>15058.9581488401</v>
      </c>
      <c r="BG46" s="227">
        <v>0</v>
      </c>
      <c r="BH46" s="422">
        <f t="shared" si="122"/>
        <v>35635.502390819747</v>
      </c>
      <c r="BI46" s="423">
        <f t="shared" si="123"/>
        <v>45324.620725826331</v>
      </c>
      <c r="BJ46" s="225" t="s">
        <v>1427</v>
      </c>
      <c r="BK46" s="227">
        <v>0</v>
      </c>
      <c r="BL46" s="227">
        <v>0</v>
      </c>
      <c r="BM46" s="227">
        <v>0</v>
      </c>
      <c r="BN46" s="227">
        <v>0</v>
      </c>
      <c r="BO46" s="420">
        <f t="shared" si="124"/>
        <v>0</v>
      </c>
      <c r="BP46" s="425">
        <v>0</v>
      </c>
      <c r="BQ46" s="227">
        <v>0</v>
      </c>
      <c r="BR46" s="227">
        <v>0</v>
      </c>
      <c r="BS46" s="227">
        <v>0</v>
      </c>
      <c r="BT46" s="422">
        <f t="shared" si="125"/>
        <v>0</v>
      </c>
      <c r="BU46" s="423">
        <f t="shared" si="126"/>
        <v>0</v>
      </c>
      <c r="BV46" s="225" t="s">
        <v>1427</v>
      </c>
      <c r="BW46" s="227">
        <v>1992.4926723012984</v>
      </c>
      <c r="BX46" s="227">
        <v>849.17544974823818</v>
      </c>
      <c r="BY46" s="227">
        <v>1114.3337337884111</v>
      </c>
      <c r="BZ46" s="227">
        <v>0</v>
      </c>
      <c r="CA46" s="420">
        <f t="shared" si="127"/>
        <v>3956.0018558379479</v>
      </c>
      <c r="CB46" s="425">
        <v>10864.781599872726</v>
      </c>
      <c r="CC46" s="227">
        <v>16744.530252218239</v>
      </c>
      <c r="CD46" s="227">
        <v>37927.333110243839</v>
      </c>
      <c r="CE46" s="227">
        <v>0</v>
      </c>
      <c r="CF46" s="422">
        <f t="shared" si="128"/>
        <v>65536.644962334802</v>
      </c>
      <c r="CG46" s="423">
        <f t="shared" si="129"/>
        <v>69492.646818172754</v>
      </c>
      <c r="CH46" s="225" t="s">
        <v>1427</v>
      </c>
      <c r="CI46" s="422">
        <f t="shared" si="130"/>
        <v>390006.78842624149</v>
      </c>
      <c r="CJ46" s="422">
        <f t="shared" si="130"/>
        <v>384853.32947692112</v>
      </c>
      <c r="CK46" s="422">
        <f t="shared" si="130"/>
        <v>354972.81926082756</v>
      </c>
      <c r="CL46" s="422">
        <f t="shared" si="130"/>
        <v>0</v>
      </c>
      <c r="CM46" s="424">
        <f t="shared" si="133"/>
        <v>1129832.9371639902</v>
      </c>
      <c r="CN46" s="422">
        <f t="shared" si="131"/>
        <v>1796961.9723489617</v>
      </c>
      <c r="CO46" s="422">
        <f t="shared" si="131"/>
        <v>2404699.564696705</v>
      </c>
      <c r="CP46" s="422">
        <f t="shared" si="131"/>
        <v>2711313.7001922447</v>
      </c>
      <c r="CQ46" s="422">
        <f t="shared" si="131"/>
        <v>0</v>
      </c>
      <c r="CR46" s="424">
        <f t="shared" si="134"/>
        <v>6912975.2372379117</v>
      </c>
      <c r="CS46" s="422">
        <f t="shared" si="132"/>
        <v>2186968.7607752034</v>
      </c>
      <c r="CT46" s="422">
        <f t="shared" si="132"/>
        <v>2789552.8941736259</v>
      </c>
      <c r="CU46" s="422">
        <f t="shared" si="132"/>
        <v>3066286.5194530725</v>
      </c>
      <c r="CV46" s="422">
        <f t="shared" si="132"/>
        <v>0</v>
      </c>
      <c r="CW46" s="424">
        <f t="shared" si="135"/>
        <v>8042808.1744019017</v>
      </c>
    </row>
    <row r="47" spans="1:106" ht="15.75" customHeight="1" x14ac:dyDescent="0.2">
      <c r="A47" s="85" t="s">
        <v>211</v>
      </c>
      <c r="B47" s="225">
        <v>24</v>
      </c>
      <c r="C47" s="227">
        <v>30040.104195715128</v>
      </c>
      <c r="D47" s="227">
        <v>15780.42666636723</v>
      </c>
      <c r="E47" s="227">
        <v>18919.986128620134</v>
      </c>
      <c r="F47" s="227">
        <v>0</v>
      </c>
      <c r="G47" s="420">
        <f t="shared" si="109"/>
        <v>64740.51699070249</v>
      </c>
      <c r="H47" s="425">
        <v>162755.6259431878</v>
      </c>
      <c r="I47" s="227">
        <v>159596.56155865669</v>
      </c>
      <c r="J47" s="227">
        <v>168717.30728521902</v>
      </c>
      <c r="K47" s="227">
        <v>0</v>
      </c>
      <c r="L47" s="422">
        <f t="shared" si="110"/>
        <v>491069.49478706351</v>
      </c>
      <c r="M47" s="423">
        <f t="shared" si="111"/>
        <v>555810.01177776605</v>
      </c>
      <c r="N47" s="225">
        <v>24</v>
      </c>
      <c r="O47" s="227">
        <v>31530.40359624138</v>
      </c>
      <c r="P47" s="227">
        <v>19109.355969941891</v>
      </c>
      <c r="Q47" s="227">
        <v>20203.698199318849</v>
      </c>
      <c r="R47" s="227">
        <v>0</v>
      </c>
      <c r="S47" s="420">
        <f t="shared" si="112"/>
        <v>70843.457765502128</v>
      </c>
      <c r="T47" s="425">
        <v>222187.21482427811</v>
      </c>
      <c r="U47" s="227">
        <v>218685.79236666739</v>
      </c>
      <c r="V47" s="227">
        <v>203447.49601224027</v>
      </c>
      <c r="W47" s="227">
        <v>0</v>
      </c>
      <c r="X47" s="422">
        <f t="shared" si="113"/>
        <v>644320.50320318574</v>
      </c>
      <c r="Y47" s="423">
        <f t="shared" si="114"/>
        <v>715163.9609686879</v>
      </c>
      <c r="Z47" s="225">
        <v>24</v>
      </c>
      <c r="AA47" s="227">
        <v>5229.0906452432446</v>
      </c>
      <c r="AB47" s="227">
        <v>3914.4603992333718</v>
      </c>
      <c r="AC47" s="227">
        <v>3748.9657175854531</v>
      </c>
      <c r="AD47" s="227">
        <v>0</v>
      </c>
      <c r="AE47" s="420">
        <f t="shared" si="115"/>
        <v>12892.51676206207</v>
      </c>
      <c r="AF47" s="425">
        <v>68096.228396997758</v>
      </c>
      <c r="AG47" s="227">
        <v>60348.142665947853</v>
      </c>
      <c r="AH47" s="227">
        <v>41714.647586120605</v>
      </c>
      <c r="AI47" s="227">
        <v>0</v>
      </c>
      <c r="AJ47" s="422">
        <f t="shared" si="116"/>
        <v>170159.01864906622</v>
      </c>
      <c r="AK47" s="423">
        <f t="shared" si="117"/>
        <v>183051.53541112828</v>
      </c>
      <c r="AL47" s="225">
        <v>24</v>
      </c>
      <c r="AM47" s="227">
        <v>153151.36455827177</v>
      </c>
      <c r="AN47" s="227">
        <v>108630.18741607921</v>
      </c>
      <c r="AO47" s="227">
        <v>124621.94566026461</v>
      </c>
      <c r="AP47" s="227">
        <v>0</v>
      </c>
      <c r="AQ47" s="420">
        <f t="shared" si="118"/>
        <v>386403.49763461563</v>
      </c>
      <c r="AR47" s="425">
        <v>1101433.663469556</v>
      </c>
      <c r="AS47" s="227">
        <v>1168530.691240815</v>
      </c>
      <c r="AT47" s="227">
        <v>1185633.0683460848</v>
      </c>
      <c r="AU47" s="227">
        <v>0</v>
      </c>
      <c r="AV47" s="422">
        <f t="shared" si="119"/>
        <v>3455597.4230564563</v>
      </c>
      <c r="AW47" s="423">
        <f t="shared" si="120"/>
        <v>3842000.920691072</v>
      </c>
      <c r="AX47" s="225">
        <v>24</v>
      </c>
      <c r="AY47" s="227">
        <v>854.94400961072017</v>
      </c>
      <c r="AZ47" s="227">
        <v>829.13997920029965</v>
      </c>
      <c r="BA47" s="227">
        <v>653.8824211435533</v>
      </c>
      <c r="BB47" s="227">
        <v>0</v>
      </c>
      <c r="BC47" s="420">
        <f t="shared" si="121"/>
        <v>2337.9664099545735</v>
      </c>
      <c r="BD47" s="425">
        <v>3476.1618603197344</v>
      </c>
      <c r="BE47" s="227">
        <v>9685.9352696488586</v>
      </c>
      <c r="BF47" s="227">
        <v>4616.8846375794301</v>
      </c>
      <c r="BG47" s="227">
        <v>0</v>
      </c>
      <c r="BH47" s="422">
        <f t="shared" si="122"/>
        <v>17778.981767548023</v>
      </c>
      <c r="BI47" s="423">
        <f t="shared" si="123"/>
        <v>20116.948177502596</v>
      </c>
      <c r="BJ47" s="225">
        <v>24</v>
      </c>
      <c r="BK47" s="227">
        <v>0</v>
      </c>
      <c r="BL47" s="227">
        <v>0</v>
      </c>
      <c r="BM47" s="227">
        <v>0</v>
      </c>
      <c r="BN47" s="227">
        <v>0</v>
      </c>
      <c r="BO47" s="420">
        <f t="shared" si="124"/>
        <v>0</v>
      </c>
      <c r="BP47" s="425">
        <v>0</v>
      </c>
      <c r="BQ47" s="227">
        <v>0</v>
      </c>
      <c r="BR47" s="227">
        <v>0</v>
      </c>
      <c r="BS47" s="227">
        <v>0</v>
      </c>
      <c r="BT47" s="422">
        <f t="shared" si="125"/>
        <v>0</v>
      </c>
      <c r="BU47" s="423">
        <f t="shared" si="126"/>
        <v>0</v>
      </c>
      <c r="BV47" s="225">
        <v>24</v>
      </c>
      <c r="BW47" s="227">
        <v>1355.6815004037046</v>
      </c>
      <c r="BX47" s="227">
        <v>1636.1783756475429</v>
      </c>
      <c r="BY47" s="227">
        <v>1876.3640000434852</v>
      </c>
      <c r="BZ47" s="227">
        <v>0</v>
      </c>
      <c r="CA47" s="420">
        <f t="shared" si="127"/>
        <v>4868.223876094733</v>
      </c>
      <c r="CB47" s="425">
        <v>14824.271688714038</v>
      </c>
      <c r="CC47" s="227">
        <v>14365.711017313561</v>
      </c>
      <c r="CD47" s="227">
        <v>25331.12305533067</v>
      </c>
      <c r="CE47" s="227">
        <v>0</v>
      </c>
      <c r="CF47" s="422">
        <f t="shared" si="128"/>
        <v>54521.105761358267</v>
      </c>
      <c r="CG47" s="423">
        <f t="shared" si="129"/>
        <v>59389.329637453004</v>
      </c>
      <c r="CH47" s="225">
        <v>24</v>
      </c>
      <c r="CI47" s="422">
        <f t="shared" si="130"/>
        <v>222161.58850548594</v>
      </c>
      <c r="CJ47" s="422">
        <f t="shared" si="130"/>
        <v>149899.74880646955</v>
      </c>
      <c r="CK47" s="422">
        <f t="shared" si="130"/>
        <v>170024.84212697609</v>
      </c>
      <c r="CL47" s="422">
        <f t="shared" si="130"/>
        <v>0</v>
      </c>
      <c r="CM47" s="424">
        <f t="shared" si="133"/>
        <v>542086.17943893163</v>
      </c>
      <c r="CN47" s="422">
        <f t="shared" si="131"/>
        <v>1572773.1661830533</v>
      </c>
      <c r="CO47" s="422">
        <f t="shared" si="131"/>
        <v>1631212.8341190494</v>
      </c>
      <c r="CP47" s="422">
        <f t="shared" si="131"/>
        <v>1629460.5269225747</v>
      </c>
      <c r="CQ47" s="422">
        <f t="shared" si="131"/>
        <v>0</v>
      </c>
      <c r="CR47" s="424">
        <f t="shared" si="134"/>
        <v>4833446.5272246767</v>
      </c>
      <c r="CS47" s="422">
        <f t="shared" si="132"/>
        <v>1794934.7546885393</v>
      </c>
      <c r="CT47" s="422">
        <f t="shared" si="132"/>
        <v>1781112.582925519</v>
      </c>
      <c r="CU47" s="422">
        <f t="shared" si="132"/>
        <v>1799485.3690495507</v>
      </c>
      <c r="CV47" s="422">
        <f t="shared" si="132"/>
        <v>0</v>
      </c>
      <c r="CW47" s="424">
        <f t="shared" si="135"/>
        <v>5375532.7066636095</v>
      </c>
    </row>
    <row r="48" spans="1:106" ht="15.75" customHeight="1" x14ac:dyDescent="0.2">
      <c r="A48" s="85" t="s">
        <v>212</v>
      </c>
      <c r="B48" s="225">
        <v>25</v>
      </c>
      <c r="C48" s="227">
        <v>52737.926889029302</v>
      </c>
      <c r="D48" s="227">
        <v>82235.904296006862</v>
      </c>
      <c r="E48" s="227">
        <v>38616.273661677609</v>
      </c>
      <c r="F48" s="227">
        <v>0</v>
      </c>
      <c r="G48" s="420">
        <f t="shared" si="109"/>
        <v>173590.10484671377</v>
      </c>
      <c r="H48" s="425">
        <v>145796.53697159706</v>
      </c>
      <c r="I48" s="227">
        <v>143415.64665882065</v>
      </c>
      <c r="J48" s="227">
        <v>133885.5707448977</v>
      </c>
      <c r="K48" s="227">
        <v>0</v>
      </c>
      <c r="L48" s="422">
        <f t="shared" si="110"/>
        <v>423097.75437531539</v>
      </c>
      <c r="M48" s="423">
        <f t="shared" si="111"/>
        <v>596687.8592220291</v>
      </c>
      <c r="N48" s="225">
        <v>25</v>
      </c>
      <c r="O48" s="227">
        <v>3101.6297564903898</v>
      </c>
      <c r="P48" s="227">
        <v>5314.6010595518073</v>
      </c>
      <c r="Q48" s="227">
        <v>72.926819159933913</v>
      </c>
      <c r="R48" s="227">
        <v>0</v>
      </c>
      <c r="S48" s="420">
        <f t="shared" si="112"/>
        <v>8489.1576352021293</v>
      </c>
      <c r="T48" s="425">
        <v>37042.058480315725</v>
      </c>
      <c r="U48" s="227">
        <v>52244.158127026123</v>
      </c>
      <c r="V48" s="227">
        <v>1395.4397043463018</v>
      </c>
      <c r="W48" s="227">
        <v>0</v>
      </c>
      <c r="X48" s="422">
        <f t="shared" si="113"/>
        <v>90681.656311688144</v>
      </c>
      <c r="Y48" s="423">
        <f t="shared" si="114"/>
        <v>99170.813946890266</v>
      </c>
      <c r="Z48" s="225">
        <v>25</v>
      </c>
      <c r="AA48" s="227">
        <v>2561.7358821614189</v>
      </c>
      <c r="AB48" s="227">
        <v>9032.8528118122558</v>
      </c>
      <c r="AC48" s="227">
        <v>13501.914514726463</v>
      </c>
      <c r="AD48" s="227">
        <v>0</v>
      </c>
      <c r="AE48" s="420">
        <f t="shared" si="115"/>
        <v>25096.503208700138</v>
      </c>
      <c r="AF48" s="425">
        <v>25028.138229639706</v>
      </c>
      <c r="AG48" s="227">
        <v>27479.510381464992</v>
      </c>
      <c r="AH48" s="227">
        <v>19448.122987657123</v>
      </c>
      <c r="AI48" s="227">
        <v>0</v>
      </c>
      <c r="AJ48" s="422">
        <f t="shared" si="116"/>
        <v>71955.771598761814</v>
      </c>
      <c r="AK48" s="423">
        <f t="shared" si="117"/>
        <v>97052.274807461945</v>
      </c>
      <c r="AL48" s="225">
        <v>25</v>
      </c>
      <c r="AM48" s="227">
        <v>428569.16170141468</v>
      </c>
      <c r="AN48" s="227">
        <v>347462.15715780423</v>
      </c>
      <c r="AO48" s="227">
        <v>357331.75825769419</v>
      </c>
      <c r="AP48" s="227">
        <v>0</v>
      </c>
      <c r="AQ48" s="420">
        <f t="shared" si="118"/>
        <v>1133363.0771169132</v>
      </c>
      <c r="AR48" s="425">
        <v>1086817.9037370386</v>
      </c>
      <c r="AS48" s="227">
        <v>972278.77099578467</v>
      </c>
      <c r="AT48" s="227">
        <v>1087314.4060313944</v>
      </c>
      <c r="AU48" s="227">
        <v>0</v>
      </c>
      <c r="AV48" s="422">
        <f t="shared" si="119"/>
        <v>3146411.0807642178</v>
      </c>
      <c r="AW48" s="423">
        <f t="shared" si="120"/>
        <v>4279774.1578811314</v>
      </c>
      <c r="AX48" s="225">
        <v>25</v>
      </c>
      <c r="AY48" s="227">
        <v>0</v>
      </c>
      <c r="AZ48" s="227">
        <v>1487.7792125839931</v>
      </c>
      <c r="BA48" s="227">
        <v>11908.480338294725</v>
      </c>
      <c r="BB48" s="227">
        <v>0</v>
      </c>
      <c r="BC48" s="420">
        <f t="shared" si="121"/>
        <v>13396.259550878718</v>
      </c>
      <c r="BD48" s="425">
        <v>2488.2154848155897</v>
      </c>
      <c r="BE48" s="227">
        <v>23869.14273018216</v>
      </c>
      <c r="BF48" s="227">
        <v>11792.985246434888</v>
      </c>
      <c r="BG48" s="227">
        <v>0</v>
      </c>
      <c r="BH48" s="422">
        <f t="shared" si="122"/>
        <v>38150.34346143264</v>
      </c>
      <c r="BI48" s="423">
        <f t="shared" si="123"/>
        <v>51546.60301231136</v>
      </c>
      <c r="BJ48" s="225">
        <v>25</v>
      </c>
      <c r="BK48" s="227">
        <v>0</v>
      </c>
      <c r="BL48" s="227">
        <v>0</v>
      </c>
      <c r="BM48" s="227">
        <v>0</v>
      </c>
      <c r="BN48" s="227">
        <v>0</v>
      </c>
      <c r="BO48" s="420">
        <f t="shared" si="124"/>
        <v>0</v>
      </c>
      <c r="BP48" s="425">
        <v>0</v>
      </c>
      <c r="BQ48" s="227">
        <v>0</v>
      </c>
      <c r="BR48" s="227">
        <v>0</v>
      </c>
      <c r="BS48" s="227">
        <v>0</v>
      </c>
      <c r="BT48" s="422">
        <f t="shared" si="125"/>
        <v>0</v>
      </c>
      <c r="BU48" s="423">
        <f t="shared" si="126"/>
        <v>0</v>
      </c>
      <c r="BV48" s="225">
        <v>25</v>
      </c>
      <c r="BW48" s="227">
        <v>1044147.1454552806</v>
      </c>
      <c r="BX48" s="227">
        <v>1294162.3471814296</v>
      </c>
      <c r="BY48" s="227">
        <v>923770.86394948326</v>
      </c>
      <c r="BZ48" s="227">
        <v>0</v>
      </c>
      <c r="CA48" s="420">
        <f t="shared" si="127"/>
        <v>3262080.3565861937</v>
      </c>
      <c r="CB48" s="425">
        <v>340765.85852574068</v>
      </c>
      <c r="CC48" s="227">
        <v>230430.75635945366</v>
      </c>
      <c r="CD48" s="227">
        <v>737134.65180174913</v>
      </c>
      <c r="CE48" s="227">
        <v>0</v>
      </c>
      <c r="CF48" s="422">
        <f t="shared" si="128"/>
        <v>1308331.2666869434</v>
      </c>
      <c r="CG48" s="423">
        <f t="shared" si="129"/>
        <v>4570411.623273137</v>
      </c>
      <c r="CH48" s="225">
        <v>25</v>
      </c>
      <c r="CI48" s="422">
        <f t="shared" si="130"/>
        <v>1531117.5996843763</v>
      </c>
      <c r="CJ48" s="422">
        <f t="shared" si="130"/>
        <v>1739695.6417191888</v>
      </c>
      <c r="CK48" s="422">
        <f t="shared" si="130"/>
        <v>1345202.2175410362</v>
      </c>
      <c r="CL48" s="422">
        <f t="shared" si="130"/>
        <v>0</v>
      </c>
      <c r="CM48" s="424">
        <f t="shared" si="133"/>
        <v>4616015.458944601</v>
      </c>
      <c r="CN48" s="422">
        <f t="shared" si="131"/>
        <v>1637938.7114291475</v>
      </c>
      <c r="CO48" s="422">
        <f t="shared" si="131"/>
        <v>1449717.9852527324</v>
      </c>
      <c r="CP48" s="422">
        <f t="shared" si="131"/>
        <v>1990971.1765164793</v>
      </c>
      <c r="CQ48" s="422">
        <f t="shared" si="131"/>
        <v>0</v>
      </c>
      <c r="CR48" s="424">
        <f t="shared" si="134"/>
        <v>5078627.8731983593</v>
      </c>
      <c r="CS48" s="422">
        <f t="shared" si="132"/>
        <v>3169056.3111135238</v>
      </c>
      <c r="CT48" s="422">
        <f t="shared" si="132"/>
        <v>3189413.626971921</v>
      </c>
      <c r="CU48" s="422">
        <f t="shared" si="132"/>
        <v>3336173.3940575155</v>
      </c>
      <c r="CV48" s="422">
        <f t="shared" si="132"/>
        <v>0</v>
      </c>
      <c r="CW48" s="424">
        <f t="shared" si="135"/>
        <v>9694643.3321429603</v>
      </c>
    </row>
    <row r="49" spans="1:101" ht="15.75" customHeight="1" x14ac:dyDescent="0.2">
      <c r="A49" s="85" t="s">
        <v>1260</v>
      </c>
      <c r="B49" s="225">
        <v>26</v>
      </c>
      <c r="C49" s="227">
        <v>633621.79045228753</v>
      </c>
      <c r="D49" s="227">
        <v>284276.50935223047</v>
      </c>
      <c r="E49" s="227">
        <v>262243.5527334176</v>
      </c>
      <c r="F49" s="227">
        <v>0</v>
      </c>
      <c r="G49" s="420">
        <f t="shared" si="109"/>
        <v>1180141.8525379356</v>
      </c>
      <c r="H49" s="425">
        <v>1798.0277804227253</v>
      </c>
      <c r="I49" s="227">
        <v>491.14786536198147</v>
      </c>
      <c r="J49" s="227">
        <v>896.44562706074976</v>
      </c>
      <c r="K49" s="227">
        <v>0</v>
      </c>
      <c r="L49" s="422">
        <f t="shared" si="110"/>
        <v>3185.6212728454566</v>
      </c>
      <c r="M49" s="423">
        <f t="shared" si="111"/>
        <v>1183327.473810781</v>
      </c>
      <c r="N49" s="225">
        <v>26</v>
      </c>
      <c r="O49" s="227">
        <v>135742.20441733842</v>
      </c>
      <c r="P49" s="227">
        <v>121846.39844902066</v>
      </c>
      <c r="Q49" s="227">
        <v>86201.406991771655</v>
      </c>
      <c r="R49" s="227">
        <v>0</v>
      </c>
      <c r="S49" s="420">
        <f t="shared" si="112"/>
        <v>343790.00985813071</v>
      </c>
      <c r="T49" s="425">
        <v>591.30826336733674</v>
      </c>
      <c r="U49" s="227">
        <v>1661.8743051325434</v>
      </c>
      <c r="V49" s="227">
        <v>757.04595952647651</v>
      </c>
      <c r="W49" s="227">
        <v>0</v>
      </c>
      <c r="X49" s="422">
        <f t="shared" si="113"/>
        <v>3010.2285280263568</v>
      </c>
      <c r="Y49" s="423">
        <f t="shared" si="114"/>
        <v>346800.23838615709</v>
      </c>
      <c r="Z49" s="225">
        <v>26</v>
      </c>
      <c r="AA49" s="227">
        <v>17390.749214325107</v>
      </c>
      <c r="AB49" s="227">
        <v>24223.421170871901</v>
      </c>
      <c r="AC49" s="227">
        <v>13442.264463040565</v>
      </c>
      <c r="AD49" s="227">
        <v>0</v>
      </c>
      <c r="AE49" s="420">
        <f t="shared" si="115"/>
        <v>55056.434848237572</v>
      </c>
      <c r="AF49" s="425">
        <v>449.93800883893891</v>
      </c>
      <c r="AG49" s="227">
        <v>0</v>
      </c>
      <c r="AH49" s="227">
        <v>0</v>
      </c>
      <c r="AI49" s="227">
        <v>0</v>
      </c>
      <c r="AJ49" s="422">
        <f t="shared" si="116"/>
        <v>449.93800883893891</v>
      </c>
      <c r="AK49" s="423">
        <f t="shared" si="117"/>
        <v>55506.372857076509</v>
      </c>
      <c r="AL49" s="225">
        <v>26</v>
      </c>
      <c r="AM49" s="227">
        <v>21104825.078932051</v>
      </c>
      <c r="AN49" s="227">
        <v>21281656.176603395</v>
      </c>
      <c r="AO49" s="227">
        <v>22055150.505195353</v>
      </c>
      <c r="AP49" s="227">
        <v>0</v>
      </c>
      <c r="AQ49" s="420">
        <f t="shared" si="118"/>
        <v>64441631.760730803</v>
      </c>
      <c r="AR49" s="425">
        <v>67921.229321797815</v>
      </c>
      <c r="AS49" s="227">
        <v>62227.444480267492</v>
      </c>
      <c r="AT49" s="227">
        <v>65242.448843029139</v>
      </c>
      <c r="AU49" s="227">
        <v>0</v>
      </c>
      <c r="AV49" s="422">
        <f t="shared" si="119"/>
        <v>195391.12264509447</v>
      </c>
      <c r="AW49" s="423">
        <f t="shared" si="120"/>
        <v>64637022.883375898</v>
      </c>
      <c r="AX49" s="225">
        <v>26</v>
      </c>
      <c r="AY49" s="227">
        <v>1129267.845022877</v>
      </c>
      <c r="AZ49" s="227">
        <v>1210830.97252652</v>
      </c>
      <c r="BA49" s="227">
        <v>1327229.3332938403</v>
      </c>
      <c r="BB49" s="227">
        <v>0</v>
      </c>
      <c r="BC49" s="420">
        <f t="shared" si="121"/>
        <v>3667328.1508432375</v>
      </c>
      <c r="BD49" s="425">
        <v>1737.5685341091778</v>
      </c>
      <c r="BE49" s="227">
        <v>1647.2624346237903</v>
      </c>
      <c r="BF49" s="227">
        <v>2065.6590619133954</v>
      </c>
      <c r="BG49" s="227">
        <v>0</v>
      </c>
      <c r="BH49" s="422">
        <f t="shared" si="122"/>
        <v>5450.4900306463642</v>
      </c>
      <c r="BI49" s="423">
        <f t="shared" si="123"/>
        <v>3672778.6408738839</v>
      </c>
      <c r="BJ49" s="225">
        <v>26</v>
      </c>
      <c r="BK49" s="227">
        <v>0</v>
      </c>
      <c r="BL49" s="227">
        <v>0</v>
      </c>
      <c r="BM49" s="227">
        <v>0</v>
      </c>
      <c r="BN49" s="227">
        <v>0</v>
      </c>
      <c r="BO49" s="420">
        <f t="shared" si="124"/>
        <v>0</v>
      </c>
      <c r="BP49" s="425">
        <v>0</v>
      </c>
      <c r="BQ49" s="227">
        <v>0</v>
      </c>
      <c r="BR49" s="227">
        <v>0</v>
      </c>
      <c r="BS49" s="227">
        <v>0</v>
      </c>
      <c r="BT49" s="422">
        <f t="shared" si="125"/>
        <v>0</v>
      </c>
      <c r="BU49" s="423">
        <f t="shared" si="126"/>
        <v>0</v>
      </c>
      <c r="BV49" s="225">
        <v>26</v>
      </c>
      <c r="BW49" s="227">
        <v>16836.069812206584</v>
      </c>
      <c r="BX49" s="227">
        <v>20561.028774942239</v>
      </c>
      <c r="BY49" s="227">
        <v>41746.68421238826</v>
      </c>
      <c r="BZ49" s="227">
        <v>0</v>
      </c>
      <c r="CA49" s="420">
        <f t="shared" si="127"/>
        <v>79143.78279953709</v>
      </c>
      <c r="CB49" s="425">
        <v>250.29177572335669</v>
      </c>
      <c r="CC49" s="227">
        <v>315.82098276695626</v>
      </c>
      <c r="CD49" s="227">
        <v>162.98800027334468</v>
      </c>
      <c r="CE49" s="227">
        <v>0</v>
      </c>
      <c r="CF49" s="422">
        <f t="shared" si="128"/>
        <v>729.10075876365761</v>
      </c>
      <c r="CG49" s="423">
        <f t="shared" si="129"/>
        <v>79872.883558300746</v>
      </c>
      <c r="CH49" s="225">
        <v>26</v>
      </c>
      <c r="CI49" s="422">
        <f t="shared" si="130"/>
        <v>23037683.737851087</v>
      </c>
      <c r="CJ49" s="422">
        <f t="shared" si="130"/>
        <v>22943394.506876983</v>
      </c>
      <c r="CK49" s="422">
        <f t="shared" si="130"/>
        <v>23786013.746889811</v>
      </c>
      <c r="CL49" s="422">
        <f t="shared" si="130"/>
        <v>0</v>
      </c>
      <c r="CM49" s="424">
        <f t="shared" si="133"/>
        <v>69767091.991617888</v>
      </c>
      <c r="CN49" s="422">
        <f t="shared" si="131"/>
        <v>72748.363684259341</v>
      </c>
      <c r="CO49" s="422">
        <f t="shared" si="131"/>
        <v>66343.550068152763</v>
      </c>
      <c r="CP49" s="422">
        <f t="shared" si="131"/>
        <v>69124.587491803104</v>
      </c>
      <c r="CQ49" s="422">
        <f t="shared" si="131"/>
        <v>0</v>
      </c>
      <c r="CR49" s="424">
        <f t="shared" si="134"/>
        <v>208216.50124421521</v>
      </c>
      <c r="CS49" s="422">
        <f t="shared" si="132"/>
        <v>23110432.101535346</v>
      </c>
      <c r="CT49" s="422">
        <f t="shared" si="132"/>
        <v>23009738.056945134</v>
      </c>
      <c r="CU49" s="422">
        <f t="shared" si="132"/>
        <v>23855138.334381614</v>
      </c>
      <c r="CV49" s="422">
        <f t="shared" si="132"/>
        <v>0</v>
      </c>
      <c r="CW49" s="424">
        <f t="shared" si="135"/>
        <v>69975308.49286209</v>
      </c>
    </row>
    <row r="50" spans="1:101" ht="15.75" customHeight="1" x14ac:dyDescent="0.2">
      <c r="A50" s="85" t="s">
        <v>397</v>
      </c>
      <c r="B50" s="225">
        <v>27</v>
      </c>
      <c r="C50" s="227">
        <v>49096.987246424447</v>
      </c>
      <c r="D50" s="227">
        <v>34085.154157515703</v>
      </c>
      <c r="E50" s="227">
        <v>31688.058131840524</v>
      </c>
      <c r="F50" s="227">
        <v>0</v>
      </c>
      <c r="G50" s="420">
        <f t="shared" si="109"/>
        <v>114870.19953578067</v>
      </c>
      <c r="H50" s="425">
        <v>244051.15735126883</v>
      </c>
      <c r="I50" s="227">
        <v>166457.11528055501</v>
      </c>
      <c r="J50" s="227">
        <v>144379.26677497529</v>
      </c>
      <c r="K50" s="227">
        <v>0</v>
      </c>
      <c r="L50" s="422">
        <f t="shared" si="110"/>
        <v>554887.53940679913</v>
      </c>
      <c r="M50" s="423">
        <f t="shared" si="111"/>
        <v>669757.73894257983</v>
      </c>
      <c r="N50" s="225">
        <v>27</v>
      </c>
      <c r="O50" s="227">
        <v>34692.075495132827</v>
      </c>
      <c r="P50" s="227">
        <v>34383.21670330919</v>
      </c>
      <c r="Q50" s="227">
        <v>28134.869102390498</v>
      </c>
      <c r="R50" s="227">
        <v>0</v>
      </c>
      <c r="S50" s="420">
        <f t="shared" si="112"/>
        <v>97210.161300832508</v>
      </c>
      <c r="T50" s="425">
        <v>157412.88527603119</v>
      </c>
      <c r="U50" s="227">
        <v>202159.66959429265</v>
      </c>
      <c r="V50" s="227">
        <v>194912.45543426802</v>
      </c>
      <c r="W50" s="227">
        <v>0</v>
      </c>
      <c r="X50" s="422">
        <f t="shared" si="113"/>
        <v>554485.01030459185</v>
      </c>
      <c r="Y50" s="423">
        <f t="shared" si="114"/>
        <v>651695.17160542437</v>
      </c>
      <c r="Z50" s="225">
        <v>27</v>
      </c>
      <c r="AA50" s="227">
        <v>7867.6636487925862</v>
      </c>
      <c r="AB50" s="227">
        <v>10647.453760948536</v>
      </c>
      <c r="AC50" s="227">
        <v>10740.007122899244</v>
      </c>
      <c r="AD50" s="227">
        <v>0</v>
      </c>
      <c r="AE50" s="420">
        <f t="shared" si="115"/>
        <v>29255.124532640366</v>
      </c>
      <c r="AF50" s="425">
        <v>45634.48230216276</v>
      </c>
      <c r="AG50" s="227">
        <v>50623.20331008872</v>
      </c>
      <c r="AH50" s="227">
        <v>49022.491859461566</v>
      </c>
      <c r="AI50" s="227">
        <v>0</v>
      </c>
      <c r="AJ50" s="422">
        <f t="shared" si="116"/>
        <v>145280.17747171305</v>
      </c>
      <c r="AK50" s="423">
        <f t="shared" si="117"/>
        <v>174535.30200435341</v>
      </c>
      <c r="AL50" s="225">
        <v>27</v>
      </c>
      <c r="AM50" s="227">
        <v>1036447.3565369033</v>
      </c>
      <c r="AN50" s="227">
        <v>972493.60866417945</v>
      </c>
      <c r="AO50" s="227">
        <v>871439.94366470934</v>
      </c>
      <c r="AP50" s="227">
        <v>0</v>
      </c>
      <c r="AQ50" s="420">
        <f t="shared" si="118"/>
        <v>2880380.9088657917</v>
      </c>
      <c r="AR50" s="425">
        <v>4362424.0154068638</v>
      </c>
      <c r="AS50" s="227">
        <v>4348762.9969464615</v>
      </c>
      <c r="AT50" s="227">
        <v>4302497.4102281891</v>
      </c>
      <c r="AU50" s="227">
        <v>0</v>
      </c>
      <c r="AV50" s="422">
        <f t="shared" si="119"/>
        <v>13013684.422581514</v>
      </c>
      <c r="AW50" s="423">
        <f t="shared" si="120"/>
        <v>15894065.331447307</v>
      </c>
      <c r="AX50" s="225">
        <v>27</v>
      </c>
      <c r="AY50" s="227">
        <v>84829.677478935351</v>
      </c>
      <c r="AZ50" s="227">
        <v>90466.40274877187</v>
      </c>
      <c r="BA50" s="227">
        <v>193748.27772228001</v>
      </c>
      <c r="BB50" s="227">
        <v>0</v>
      </c>
      <c r="BC50" s="420">
        <f t="shared" si="121"/>
        <v>369044.35794998723</v>
      </c>
      <c r="BD50" s="425">
        <v>20607.932931238567</v>
      </c>
      <c r="BE50" s="227">
        <v>24457.757370807096</v>
      </c>
      <c r="BF50" s="227">
        <v>20721.162548095272</v>
      </c>
      <c r="BG50" s="227">
        <v>0</v>
      </c>
      <c r="BH50" s="422">
        <f t="shared" si="122"/>
        <v>65786.852850140946</v>
      </c>
      <c r="BI50" s="423">
        <f t="shared" si="123"/>
        <v>434831.21080012817</v>
      </c>
      <c r="BJ50" s="225">
        <v>27</v>
      </c>
      <c r="BK50" s="227">
        <v>0</v>
      </c>
      <c r="BL50" s="227">
        <v>0</v>
      </c>
      <c r="BM50" s="227">
        <v>0</v>
      </c>
      <c r="BN50" s="227">
        <v>0</v>
      </c>
      <c r="BO50" s="420">
        <f t="shared" si="124"/>
        <v>0</v>
      </c>
      <c r="BP50" s="425">
        <v>0</v>
      </c>
      <c r="BQ50" s="227">
        <v>0</v>
      </c>
      <c r="BR50" s="227">
        <v>0</v>
      </c>
      <c r="BS50" s="227">
        <v>0</v>
      </c>
      <c r="BT50" s="422">
        <f t="shared" si="125"/>
        <v>0</v>
      </c>
      <c r="BU50" s="423">
        <f t="shared" si="126"/>
        <v>0</v>
      </c>
      <c r="BV50" s="225">
        <v>27</v>
      </c>
      <c r="BW50" s="227">
        <v>3838.2352708625167</v>
      </c>
      <c r="BX50" s="227">
        <v>1817.7567288671778</v>
      </c>
      <c r="BY50" s="227">
        <v>7760.5853437641745</v>
      </c>
      <c r="BZ50" s="227">
        <v>0</v>
      </c>
      <c r="CA50" s="420">
        <f t="shared" si="127"/>
        <v>13416.577343493869</v>
      </c>
      <c r="CB50" s="425">
        <v>16802.752618508599</v>
      </c>
      <c r="CC50" s="227">
        <v>21182.883044235161</v>
      </c>
      <c r="CD50" s="227">
        <v>50017.35524003848</v>
      </c>
      <c r="CE50" s="227">
        <v>0</v>
      </c>
      <c r="CF50" s="422">
        <f t="shared" si="128"/>
        <v>88002.990902782243</v>
      </c>
      <c r="CG50" s="423">
        <f t="shared" si="129"/>
        <v>101419.56824627612</v>
      </c>
      <c r="CH50" s="225">
        <v>27</v>
      </c>
      <c r="CI50" s="422">
        <f t="shared" si="130"/>
        <v>1216771.9956770509</v>
      </c>
      <c r="CJ50" s="422">
        <f t="shared" si="130"/>
        <v>1143893.5927635918</v>
      </c>
      <c r="CK50" s="422">
        <f t="shared" si="130"/>
        <v>1143511.7410878837</v>
      </c>
      <c r="CL50" s="422">
        <f t="shared" si="130"/>
        <v>0</v>
      </c>
      <c r="CM50" s="424">
        <f t="shared" si="133"/>
        <v>3504177.3295285264</v>
      </c>
      <c r="CN50" s="422">
        <f t="shared" si="131"/>
        <v>4846933.2258860739</v>
      </c>
      <c r="CO50" s="422">
        <f t="shared" si="131"/>
        <v>4813643.6255464405</v>
      </c>
      <c r="CP50" s="422">
        <f t="shared" si="131"/>
        <v>4761550.1420850279</v>
      </c>
      <c r="CQ50" s="422">
        <f t="shared" si="131"/>
        <v>0</v>
      </c>
      <c r="CR50" s="424">
        <f t="shared" si="134"/>
        <v>14422126.99351754</v>
      </c>
      <c r="CS50" s="422">
        <f t="shared" si="132"/>
        <v>6063705.221563125</v>
      </c>
      <c r="CT50" s="422">
        <f t="shared" si="132"/>
        <v>5957537.218310032</v>
      </c>
      <c r="CU50" s="422">
        <f t="shared" si="132"/>
        <v>5905061.8831729116</v>
      </c>
      <c r="CV50" s="422">
        <f t="shared" si="132"/>
        <v>0</v>
      </c>
      <c r="CW50" s="424">
        <f t="shared" si="135"/>
        <v>17926304.32304607</v>
      </c>
    </row>
    <row r="51" spans="1:101" ht="15.75" customHeight="1" x14ac:dyDescent="0.2">
      <c r="A51" s="85" t="s">
        <v>1261</v>
      </c>
      <c r="B51" s="225">
        <v>28</v>
      </c>
      <c r="C51" s="227">
        <v>45366.026091587504</v>
      </c>
      <c r="D51" s="227">
        <v>79416.809190124317</v>
      </c>
      <c r="E51" s="227">
        <v>68920.922644912062</v>
      </c>
      <c r="F51" s="227">
        <v>0</v>
      </c>
      <c r="G51" s="420">
        <f t="shared" si="109"/>
        <v>193703.75792662389</v>
      </c>
      <c r="H51" s="425">
        <v>122.7096892542356</v>
      </c>
      <c r="I51" s="227">
        <v>0</v>
      </c>
      <c r="J51" s="227">
        <v>0</v>
      </c>
      <c r="K51" s="227">
        <v>0</v>
      </c>
      <c r="L51" s="422">
        <f t="shared" si="110"/>
        <v>122.7096892542356</v>
      </c>
      <c r="M51" s="423">
        <f t="shared" si="111"/>
        <v>193826.46761587812</v>
      </c>
      <c r="N51" s="225">
        <v>28</v>
      </c>
      <c r="O51" s="227">
        <v>22550.734306531493</v>
      </c>
      <c r="P51" s="227">
        <v>20516.534508773202</v>
      </c>
      <c r="Q51" s="227">
        <v>34793.01739022242</v>
      </c>
      <c r="R51" s="227">
        <v>0</v>
      </c>
      <c r="S51" s="420">
        <f t="shared" si="112"/>
        <v>77860.286205527111</v>
      </c>
      <c r="T51" s="425">
        <v>0</v>
      </c>
      <c r="U51" s="227">
        <v>0</v>
      </c>
      <c r="V51" s="227">
        <v>0</v>
      </c>
      <c r="W51" s="227">
        <v>0</v>
      </c>
      <c r="X51" s="422">
        <f t="shared" si="113"/>
        <v>0</v>
      </c>
      <c r="Y51" s="423">
        <f t="shared" si="114"/>
        <v>77860.286205527111</v>
      </c>
      <c r="Z51" s="225">
        <v>28</v>
      </c>
      <c r="AA51" s="227">
        <v>5064.3496740327291</v>
      </c>
      <c r="AB51" s="227">
        <v>5137.2454983188145</v>
      </c>
      <c r="AC51" s="227">
        <v>3721.3578913433321</v>
      </c>
      <c r="AD51" s="227">
        <v>0</v>
      </c>
      <c r="AE51" s="420">
        <f t="shared" si="115"/>
        <v>13922.953063694875</v>
      </c>
      <c r="AF51" s="425">
        <v>0</v>
      </c>
      <c r="AG51" s="227">
        <v>0</v>
      </c>
      <c r="AH51" s="227">
        <v>0</v>
      </c>
      <c r="AI51" s="227">
        <v>0</v>
      </c>
      <c r="AJ51" s="422">
        <f t="shared" si="116"/>
        <v>0</v>
      </c>
      <c r="AK51" s="423">
        <f t="shared" si="117"/>
        <v>13922.953063694875</v>
      </c>
      <c r="AL51" s="225">
        <v>28</v>
      </c>
      <c r="AM51" s="227">
        <v>2173074.3023575572</v>
      </c>
      <c r="AN51" s="227">
        <v>2227808.7709806035</v>
      </c>
      <c r="AO51" s="227">
        <v>2442313.5944583178</v>
      </c>
      <c r="AP51" s="227">
        <v>0</v>
      </c>
      <c r="AQ51" s="420">
        <f t="shared" si="118"/>
        <v>6843196.6677964777</v>
      </c>
      <c r="AR51" s="425">
        <v>1537.6693273481806</v>
      </c>
      <c r="AS51" s="227">
        <v>309.6034576772654</v>
      </c>
      <c r="AT51" s="227">
        <v>0</v>
      </c>
      <c r="AU51" s="227">
        <v>0</v>
      </c>
      <c r="AV51" s="422">
        <f t="shared" si="119"/>
        <v>1847.272785025446</v>
      </c>
      <c r="AW51" s="423">
        <f t="shared" si="120"/>
        <v>6845043.9405815033</v>
      </c>
      <c r="AX51" s="225">
        <v>28</v>
      </c>
      <c r="AY51" s="227">
        <v>21064.974779887838</v>
      </c>
      <c r="AZ51" s="227">
        <v>22129.36034350405</v>
      </c>
      <c r="BA51" s="227">
        <v>19451.703203559915</v>
      </c>
      <c r="BB51" s="227">
        <v>0</v>
      </c>
      <c r="BC51" s="420">
        <f t="shared" si="121"/>
        <v>62646.038326951806</v>
      </c>
      <c r="BD51" s="425">
        <v>0</v>
      </c>
      <c r="BE51" s="227">
        <v>0</v>
      </c>
      <c r="BF51" s="227">
        <v>0</v>
      </c>
      <c r="BG51" s="227">
        <v>0</v>
      </c>
      <c r="BH51" s="422">
        <f t="shared" si="122"/>
        <v>0</v>
      </c>
      <c r="BI51" s="423">
        <f t="shared" si="123"/>
        <v>62646.038326951806</v>
      </c>
      <c r="BJ51" s="225">
        <v>28</v>
      </c>
      <c r="BK51" s="227">
        <v>0</v>
      </c>
      <c r="BL51" s="227">
        <v>0</v>
      </c>
      <c r="BM51" s="227">
        <v>0</v>
      </c>
      <c r="BN51" s="227">
        <v>0</v>
      </c>
      <c r="BO51" s="420">
        <f t="shared" si="124"/>
        <v>0</v>
      </c>
      <c r="BP51" s="425">
        <v>0</v>
      </c>
      <c r="BQ51" s="227">
        <v>0</v>
      </c>
      <c r="BR51" s="227">
        <v>0</v>
      </c>
      <c r="BS51" s="227">
        <v>0</v>
      </c>
      <c r="BT51" s="422">
        <f t="shared" si="125"/>
        <v>0</v>
      </c>
      <c r="BU51" s="423">
        <f t="shared" si="126"/>
        <v>0</v>
      </c>
      <c r="BV51" s="225">
        <v>28</v>
      </c>
      <c r="BW51" s="227">
        <v>0</v>
      </c>
      <c r="BX51" s="227">
        <v>0</v>
      </c>
      <c r="BY51" s="227">
        <v>0</v>
      </c>
      <c r="BZ51" s="227">
        <v>0</v>
      </c>
      <c r="CA51" s="420">
        <f t="shared" si="127"/>
        <v>0</v>
      </c>
      <c r="CB51" s="425">
        <v>0</v>
      </c>
      <c r="CC51" s="227">
        <v>0</v>
      </c>
      <c r="CD51" s="227">
        <v>0</v>
      </c>
      <c r="CE51" s="227">
        <v>0</v>
      </c>
      <c r="CF51" s="422">
        <f t="shared" si="128"/>
        <v>0</v>
      </c>
      <c r="CG51" s="423">
        <f t="shared" si="129"/>
        <v>0</v>
      </c>
      <c r="CH51" s="225">
        <v>28</v>
      </c>
      <c r="CI51" s="422">
        <f t="shared" si="130"/>
        <v>2267120.387209597</v>
      </c>
      <c r="CJ51" s="422">
        <f t="shared" si="130"/>
        <v>2355008.7205213238</v>
      </c>
      <c r="CK51" s="422">
        <f t="shared" si="130"/>
        <v>2569200.5955883553</v>
      </c>
      <c r="CL51" s="422">
        <f t="shared" si="130"/>
        <v>0</v>
      </c>
      <c r="CM51" s="424">
        <f t="shared" si="133"/>
        <v>7191329.7033192767</v>
      </c>
      <c r="CN51" s="422">
        <f t="shared" si="131"/>
        <v>1660.3790166024162</v>
      </c>
      <c r="CO51" s="422">
        <f t="shared" si="131"/>
        <v>309.6034576772654</v>
      </c>
      <c r="CP51" s="422">
        <f t="shared" si="131"/>
        <v>0</v>
      </c>
      <c r="CQ51" s="422">
        <f t="shared" si="131"/>
        <v>0</v>
      </c>
      <c r="CR51" s="424">
        <f t="shared" si="134"/>
        <v>1969.9824742796816</v>
      </c>
      <c r="CS51" s="422">
        <f t="shared" si="132"/>
        <v>2268780.7662261995</v>
      </c>
      <c r="CT51" s="422">
        <f t="shared" si="132"/>
        <v>2355318.323979001</v>
      </c>
      <c r="CU51" s="422">
        <f t="shared" si="132"/>
        <v>2569200.5955883553</v>
      </c>
      <c r="CV51" s="422">
        <f t="shared" si="132"/>
        <v>0</v>
      </c>
      <c r="CW51" s="424">
        <f t="shared" si="135"/>
        <v>7193299.6857935553</v>
      </c>
    </row>
    <row r="52" spans="1:101" ht="15.75" customHeight="1" x14ac:dyDescent="0.2">
      <c r="A52" s="85" t="s">
        <v>369</v>
      </c>
      <c r="B52" s="225">
        <v>29</v>
      </c>
      <c r="C52" s="227">
        <v>14924.437598740504</v>
      </c>
      <c r="D52" s="227">
        <v>22375.380936448757</v>
      </c>
      <c r="E52" s="227">
        <v>23880.499650245099</v>
      </c>
      <c r="F52" s="227">
        <v>0</v>
      </c>
      <c r="G52" s="420">
        <f t="shared" si="109"/>
        <v>61180.318185434357</v>
      </c>
      <c r="H52" s="425">
        <v>0</v>
      </c>
      <c r="I52" s="227">
        <v>0</v>
      </c>
      <c r="J52" s="227">
        <v>0</v>
      </c>
      <c r="K52" s="227">
        <v>0</v>
      </c>
      <c r="L52" s="422">
        <f t="shared" si="110"/>
        <v>0</v>
      </c>
      <c r="M52" s="423">
        <f t="shared" si="111"/>
        <v>61180.318185434357</v>
      </c>
      <c r="N52" s="225">
        <v>29</v>
      </c>
      <c r="O52" s="227">
        <v>7481.4787660560678</v>
      </c>
      <c r="P52" s="227">
        <v>11499.492392221275</v>
      </c>
      <c r="Q52" s="227">
        <v>16244.127706698544</v>
      </c>
      <c r="R52" s="227">
        <v>0</v>
      </c>
      <c r="S52" s="420">
        <f t="shared" si="112"/>
        <v>35225.098864975887</v>
      </c>
      <c r="T52" s="425">
        <v>0</v>
      </c>
      <c r="U52" s="227">
        <v>0</v>
      </c>
      <c r="V52" s="227">
        <v>0</v>
      </c>
      <c r="W52" s="227">
        <v>0</v>
      </c>
      <c r="X52" s="422">
        <f t="shared" si="113"/>
        <v>0</v>
      </c>
      <c r="Y52" s="423">
        <f t="shared" si="114"/>
        <v>35225.098864975887</v>
      </c>
      <c r="Z52" s="225">
        <v>29</v>
      </c>
      <c r="AA52" s="227">
        <v>0</v>
      </c>
      <c r="AB52" s="227">
        <v>0</v>
      </c>
      <c r="AC52" s="227">
        <v>0</v>
      </c>
      <c r="AD52" s="227">
        <v>0</v>
      </c>
      <c r="AE52" s="420">
        <f t="shared" si="115"/>
        <v>0</v>
      </c>
      <c r="AF52" s="425">
        <v>0</v>
      </c>
      <c r="AG52" s="227">
        <v>0</v>
      </c>
      <c r="AH52" s="227">
        <v>0</v>
      </c>
      <c r="AI52" s="227">
        <v>0</v>
      </c>
      <c r="AJ52" s="422">
        <f t="shared" si="116"/>
        <v>0</v>
      </c>
      <c r="AK52" s="423">
        <f t="shared" si="117"/>
        <v>0</v>
      </c>
      <c r="AL52" s="225">
        <v>29</v>
      </c>
      <c r="AM52" s="227">
        <v>735722.59141738922</v>
      </c>
      <c r="AN52" s="227">
        <v>849130.39078880323</v>
      </c>
      <c r="AO52" s="227">
        <v>973446.89006826072</v>
      </c>
      <c r="AP52" s="227">
        <v>0</v>
      </c>
      <c r="AQ52" s="420">
        <f t="shared" si="118"/>
        <v>2558299.8722744528</v>
      </c>
      <c r="AR52" s="425">
        <v>0</v>
      </c>
      <c r="AS52" s="227">
        <v>0</v>
      </c>
      <c r="AT52" s="227">
        <v>0</v>
      </c>
      <c r="AU52" s="227">
        <v>0</v>
      </c>
      <c r="AV52" s="422">
        <f t="shared" si="119"/>
        <v>0</v>
      </c>
      <c r="AW52" s="423">
        <f t="shared" si="120"/>
        <v>2558299.8722744528</v>
      </c>
      <c r="AX52" s="225">
        <v>29</v>
      </c>
      <c r="AY52" s="227">
        <v>35781.856147103528</v>
      </c>
      <c r="AZ52" s="227">
        <v>38190.359731720906</v>
      </c>
      <c r="BA52" s="227">
        <v>42084.581523944173</v>
      </c>
      <c r="BB52" s="227">
        <v>0</v>
      </c>
      <c r="BC52" s="420">
        <f t="shared" si="121"/>
        <v>116056.79740276861</v>
      </c>
      <c r="BD52" s="425">
        <v>0</v>
      </c>
      <c r="BE52" s="227">
        <v>0</v>
      </c>
      <c r="BF52" s="227">
        <v>0</v>
      </c>
      <c r="BG52" s="227">
        <v>0</v>
      </c>
      <c r="BH52" s="422">
        <f t="shared" si="122"/>
        <v>0</v>
      </c>
      <c r="BI52" s="423">
        <f t="shared" si="123"/>
        <v>116056.79740276861</v>
      </c>
      <c r="BJ52" s="225">
        <v>29</v>
      </c>
      <c r="BK52" s="227">
        <v>0</v>
      </c>
      <c r="BL52" s="227">
        <v>0</v>
      </c>
      <c r="BM52" s="227">
        <v>0</v>
      </c>
      <c r="BN52" s="227">
        <v>0</v>
      </c>
      <c r="BO52" s="420">
        <f t="shared" si="124"/>
        <v>0</v>
      </c>
      <c r="BP52" s="425">
        <v>0</v>
      </c>
      <c r="BQ52" s="227">
        <v>0</v>
      </c>
      <c r="BR52" s="227">
        <v>0</v>
      </c>
      <c r="BS52" s="227">
        <v>0</v>
      </c>
      <c r="BT52" s="422">
        <f t="shared" si="125"/>
        <v>0</v>
      </c>
      <c r="BU52" s="423">
        <f t="shared" si="126"/>
        <v>0</v>
      </c>
      <c r="BV52" s="225">
        <v>29</v>
      </c>
      <c r="BW52" s="227">
        <v>0</v>
      </c>
      <c r="BX52" s="227">
        <v>0</v>
      </c>
      <c r="BY52" s="227">
        <v>0</v>
      </c>
      <c r="BZ52" s="227">
        <v>0</v>
      </c>
      <c r="CA52" s="420">
        <f t="shared" si="127"/>
        <v>0</v>
      </c>
      <c r="CB52" s="425">
        <v>0</v>
      </c>
      <c r="CC52" s="227">
        <v>0</v>
      </c>
      <c r="CD52" s="227">
        <v>0</v>
      </c>
      <c r="CE52" s="227">
        <v>0</v>
      </c>
      <c r="CF52" s="422">
        <f t="shared" si="128"/>
        <v>0</v>
      </c>
      <c r="CG52" s="423">
        <f t="shared" si="129"/>
        <v>0</v>
      </c>
      <c r="CH52" s="225">
        <v>29</v>
      </c>
      <c r="CI52" s="422">
        <f t="shared" si="130"/>
        <v>793910.36392928928</v>
      </c>
      <c r="CJ52" s="422">
        <f t="shared" si="130"/>
        <v>921195.62384919415</v>
      </c>
      <c r="CK52" s="422">
        <f t="shared" si="130"/>
        <v>1055656.0989491486</v>
      </c>
      <c r="CL52" s="422">
        <f t="shared" si="130"/>
        <v>0</v>
      </c>
      <c r="CM52" s="424">
        <f t="shared" si="133"/>
        <v>2770762.0867276322</v>
      </c>
      <c r="CN52" s="422">
        <f t="shared" si="131"/>
        <v>0</v>
      </c>
      <c r="CO52" s="422">
        <f t="shared" si="131"/>
        <v>0</v>
      </c>
      <c r="CP52" s="422">
        <f t="shared" si="131"/>
        <v>0</v>
      </c>
      <c r="CQ52" s="422">
        <f t="shared" si="131"/>
        <v>0</v>
      </c>
      <c r="CR52" s="424">
        <f t="shared" si="134"/>
        <v>0</v>
      </c>
      <c r="CS52" s="422">
        <f t="shared" si="132"/>
        <v>793910.36392928928</v>
      </c>
      <c r="CT52" s="422">
        <f t="shared" si="132"/>
        <v>921195.62384919415</v>
      </c>
      <c r="CU52" s="422">
        <f t="shared" si="132"/>
        <v>1055656.0989491486</v>
      </c>
      <c r="CV52" s="422">
        <f t="shared" si="132"/>
        <v>0</v>
      </c>
      <c r="CW52" s="424">
        <f t="shared" si="135"/>
        <v>2770762.0867276322</v>
      </c>
    </row>
    <row r="53" spans="1:101" ht="15.75" customHeight="1" x14ac:dyDescent="0.2">
      <c r="A53" s="85" t="s">
        <v>387</v>
      </c>
      <c r="B53" s="225">
        <v>30</v>
      </c>
      <c r="C53" s="227">
        <v>20415.178391696973</v>
      </c>
      <c r="D53" s="227">
        <v>12948.426353087498</v>
      </c>
      <c r="E53" s="227">
        <v>22176.000104574145</v>
      </c>
      <c r="F53" s="227">
        <v>0</v>
      </c>
      <c r="G53" s="420">
        <f t="shared" si="109"/>
        <v>55539.604849358613</v>
      </c>
      <c r="H53" s="425">
        <v>1706.5894603953216</v>
      </c>
      <c r="I53" s="227">
        <v>0</v>
      </c>
      <c r="J53" s="227">
        <v>101.32763074885786</v>
      </c>
      <c r="K53" s="227">
        <v>0</v>
      </c>
      <c r="L53" s="422">
        <f t="shared" si="110"/>
        <v>1807.9170911441795</v>
      </c>
      <c r="M53" s="423">
        <f t="shared" si="111"/>
        <v>57347.521940502789</v>
      </c>
      <c r="N53" s="225">
        <v>30</v>
      </c>
      <c r="O53" s="227">
        <v>48756.908414107282</v>
      </c>
      <c r="P53" s="227">
        <v>35439.914720783621</v>
      </c>
      <c r="Q53" s="227">
        <v>28646.523489537278</v>
      </c>
      <c r="R53" s="227">
        <v>0</v>
      </c>
      <c r="S53" s="420">
        <f t="shared" si="112"/>
        <v>112843.34662442817</v>
      </c>
      <c r="T53" s="425">
        <v>398.03464625676787</v>
      </c>
      <c r="U53" s="227">
        <v>0</v>
      </c>
      <c r="V53" s="227">
        <v>103.88323265454133</v>
      </c>
      <c r="W53" s="227">
        <v>0</v>
      </c>
      <c r="X53" s="422">
        <f t="shared" si="113"/>
        <v>501.91787891130923</v>
      </c>
      <c r="Y53" s="423">
        <f t="shared" si="114"/>
        <v>113345.26450333948</v>
      </c>
      <c r="Z53" s="225">
        <v>30</v>
      </c>
      <c r="AA53" s="227">
        <v>23646.920863432657</v>
      </c>
      <c r="AB53" s="227">
        <v>26684.625341829724</v>
      </c>
      <c r="AC53" s="227">
        <v>23847.148736156396</v>
      </c>
      <c r="AD53" s="227">
        <v>0</v>
      </c>
      <c r="AE53" s="420">
        <f t="shared" si="115"/>
        <v>74178.694941418769</v>
      </c>
      <c r="AF53" s="425">
        <v>0</v>
      </c>
      <c r="AG53" s="227">
        <v>5.6972788428078127</v>
      </c>
      <c r="AH53" s="227">
        <v>102.21256889686452</v>
      </c>
      <c r="AI53" s="227">
        <v>0</v>
      </c>
      <c r="AJ53" s="422">
        <f t="shared" si="116"/>
        <v>107.90984773967234</v>
      </c>
      <c r="AK53" s="423">
        <f t="shared" si="117"/>
        <v>74286.604789158446</v>
      </c>
      <c r="AL53" s="225">
        <v>30</v>
      </c>
      <c r="AM53" s="227">
        <v>163708.42754632709</v>
      </c>
      <c r="AN53" s="227">
        <v>174338.2561690828</v>
      </c>
      <c r="AO53" s="227">
        <v>215660.80728805353</v>
      </c>
      <c r="AP53" s="227">
        <v>0</v>
      </c>
      <c r="AQ53" s="420">
        <f t="shared" si="118"/>
        <v>553707.49100346339</v>
      </c>
      <c r="AR53" s="425">
        <v>10268.224941193877</v>
      </c>
      <c r="AS53" s="227">
        <v>41.174628143706364</v>
      </c>
      <c r="AT53" s="227">
        <v>807.84523075073355</v>
      </c>
      <c r="AU53" s="227">
        <v>0</v>
      </c>
      <c r="AV53" s="422">
        <f t="shared" si="119"/>
        <v>11117.244800088318</v>
      </c>
      <c r="AW53" s="423">
        <f t="shared" si="120"/>
        <v>564824.73580355174</v>
      </c>
      <c r="AX53" s="225">
        <v>30</v>
      </c>
      <c r="AY53" s="227">
        <v>0</v>
      </c>
      <c r="AZ53" s="227">
        <v>0</v>
      </c>
      <c r="BA53" s="227">
        <v>0</v>
      </c>
      <c r="BB53" s="227">
        <v>0</v>
      </c>
      <c r="BC53" s="420">
        <f t="shared" si="121"/>
        <v>0</v>
      </c>
      <c r="BD53" s="425">
        <v>0</v>
      </c>
      <c r="BE53" s="227">
        <v>0</v>
      </c>
      <c r="BF53" s="227">
        <v>0</v>
      </c>
      <c r="BG53" s="227">
        <v>0</v>
      </c>
      <c r="BH53" s="422">
        <f t="shared" si="122"/>
        <v>0</v>
      </c>
      <c r="BI53" s="423">
        <f t="shared" si="123"/>
        <v>0</v>
      </c>
      <c r="BJ53" s="225">
        <v>30</v>
      </c>
      <c r="BK53" s="227">
        <v>0</v>
      </c>
      <c r="BL53" s="227">
        <v>0</v>
      </c>
      <c r="BM53" s="227">
        <v>0</v>
      </c>
      <c r="BN53" s="227">
        <v>0</v>
      </c>
      <c r="BO53" s="420">
        <f t="shared" si="124"/>
        <v>0</v>
      </c>
      <c r="BP53" s="425">
        <v>0</v>
      </c>
      <c r="BQ53" s="227">
        <v>0</v>
      </c>
      <c r="BR53" s="227">
        <v>0</v>
      </c>
      <c r="BS53" s="227">
        <v>0</v>
      </c>
      <c r="BT53" s="422">
        <f t="shared" si="125"/>
        <v>0</v>
      </c>
      <c r="BU53" s="423">
        <f t="shared" si="126"/>
        <v>0</v>
      </c>
      <c r="BV53" s="225">
        <v>30</v>
      </c>
      <c r="BW53" s="227">
        <v>585.7736254190188</v>
      </c>
      <c r="BX53" s="227">
        <v>1861.3893013956347</v>
      </c>
      <c r="BY53" s="227">
        <v>2191.2176048268511</v>
      </c>
      <c r="BZ53" s="227">
        <v>0</v>
      </c>
      <c r="CA53" s="420">
        <f t="shared" si="127"/>
        <v>4638.3805316415046</v>
      </c>
      <c r="CB53" s="425">
        <v>0</v>
      </c>
      <c r="CC53" s="227">
        <v>0</v>
      </c>
      <c r="CD53" s="227">
        <v>14.287333167255067</v>
      </c>
      <c r="CE53" s="227">
        <v>0</v>
      </c>
      <c r="CF53" s="422">
        <f t="shared" si="128"/>
        <v>14.287333167255067</v>
      </c>
      <c r="CG53" s="423">
        <f t="shared" si="129"/>
        <v>4652.66786480876</v>
      </c>
      <c r="CH53" s="225">
        <v>30</v>
      </c>
      <c r="CI53" s="422">
        <f t="shared" si="130"/>
        <v>257113.20884098302</v>
      </c>
      <c r="CJ53" s="422">
        <f t="shared" si="130"/>
        <v>251272.61188617925</v>
      </c>
      <c r="CK53" s="422">
        <f t="shared" si="130"/>
        <v>292521.69722314819</v>
      </c>
      <c r="CL53" s="422">
        <f t="shared" si="130"/>
        <v>0</v>
      </c>
      <c r="CM53" s="424">
        <f t="shared" si="133"/>
        <v>800907.51795031049</v>
      </c>
      <c r="CN53" s="422">
        <f t="shared" si="131"/>
        <v>12372.849047845966</v>
      </c>
      <c r="CO53" s="422">
        <f t="shared" si="131"/>
        <v>46.871906986514176</v>
      </c>
      <c r="CP53" s="422">
        <f t="shared" si="131"/>
        <v>1129.5559962182524</v>
      </c>
      <c r="CQ53" s="422">
        <f t="shared" si="131"/>
        <v>0</v>
      </c>
      <c r="CR53" s="424">
        <f t="shared" si="134"/>
        <v>13549.276951050733</v>
      </c>
      <c r="CS53" s="422">
        <f t="shared" si="132"/>
        <v>269486.05788882897</v>
      </c>
      <c r="CT53" s="422">
        <f t="shared" si="132"/>
        <v>251319.48379316577</v>
      </c>
      <c r="CU53" s="422">
        <f t="shared" si="132"/>
        <v>293651.25321936642</v>
      </c>
      <c r="CV53" s="422">
        <f t="shared" si="132"/>
        <v>0</v>
      </c>
      <c r="CW53" s="424">
        <f t="shared" si="135"/>
        <v>814456.79490136122</v>
      </c>
    </row>
    <row r="54" spans="1:101" ht="15.75" customHeight="1" x14ac:dyDescent="0.2">
      <c r="A54" s="85" t="s">
        <v>1480</v>
      </c>
      <c r="B54" s="225">
        <v>31</v>
      </c>
      <c r="C54" s="227">
        <v>241790.1381336207</v>
      </c>
      <c r="D54" s="227">
        <v>214361.27857471051</v>
      </c>
      <c r="E54" s="227">
        <v>204378.13546443899</v>
      </c>
      <c r="F54" s="227">
        <v>0</v>
      </c>
      <c r="G54" s="420">
        <f t="shared" si="109"/>
        <v>660529.55217277026</v>
      </c>
      <c r="H54" s="425">
        <v>3254.6560042135811</v>
      </c>
      <c r="I54" s="227">
        <v>3866.0760334980887</v>
      </c>
      <c r="J54" s="227">
        <v>3083.2416290109763</v>
      </c>
      <c r="K54" s="227">
        <v>0</v>
      </c>
      <c r="L54" s="422">
        <f t="shared" si="110"/>
        <v>10203.973666722646</v>
      </c>
      <c r="M54" s="423">
        <f t="shared" si="111"/>
        <v>670733.52583949291</v>
      </c>
      <c r="N54" s="225">
        <v>31</v>
      </c>
      <c r="O54" s="227">
        <v>603272.07977658324</v>
      </c>
      <c r="P54" s="227">
        <v>544219.89349998056</v>
      </c>
      <c r="Q54" s="227">
        <v>511468.616620716</v>
      </c>
      <c r="R54" s="227">
        <v>0</v>
      </c>
      <c r="S54" s="420">
        <f t="shared" si="112"/>
        <v>1658960.5898972799</v>
      </c>
      <c r="T54" s="425">
        <v>3818.4309480155989</v>
      </c>
      <c r="U54" s="227">
        <v>5179.7588979851562</v>
      </c>
      <c r="V54" s="227">
        <v>4147.5033346102837</v>
      </c>
      <c r="W54" s="227">
        <v>0</v>
      </c>
      <c r="X54" s="422">
        <f t="shared" si="113"/>
        <v>13145.693180611037</v>
      </c>
      <c r="Y54" s="423">
        <f t="shared" si="114"/>
        <v>1672106.283077891</v>
      </c>
      <c r="Z54" s="225">
        <v>31</v>
      </c>
      <c r="AA54" s="227">
        <v>122495.42624461486</v>
      </c>
      <c r="AB54" s="227">
        <v>107182.3993367753</v>
      </c>
      <c r="AC54" s="227">
        <v>103291.6330409431</v>
      </c>
      <c r="AD54" s="227">
        <v>0</v>
      </c>
      <c r="AE54" s="420">
        <f t="shared" si="115"/>
        <v>332969.45862233324</v>
      </c>
      <c r="AF54" s="425">
        <v>807.43641153731517</v>
      </c>
      <c r="AG54" s="227">
        <v>1741.4804644171645</v>
      </c>
      <c r="AH54" s="227">
        <v>936.92277854719259</v>
      </c>
      <c r="AI54" s="227">
        <v>0</v>
      </c>
      <c r="AJ54" s="422">
        <f t="shared" si="116"/>
        <v>3485.8396545016722</v>
      </c>
      <c r="AK54" s="423">
        <f t="shared" si="117"/>
        <v>336455.29827683489</v>
      </c>
      <c r="AL54" s="225">
        <v>31</v>
      </c>
      <c r="AM54" s="227">
        <v>5714677.2055112114</v>
      </c>
      <c r="AN54" s="227">
        <v>6013684.0690797819</v>
      </c>
      <c r="AO54" s="227">
        <v>6377507.7299989946</v>
      </c>
      <c r="AP54" s="227">
        <v>0</v>
      </c>
      <c r="AQ54" s="420">
        <f t="shared" si="118"/>
        <v>18105869.00458999</v>
      </c>
      <c r="AR54" s="425">
        <v>34178.039588634427</v>
      </c>
      <c r="AS54" s="227">
        <v>38534.231441166419</v>
      </c>
      <c r="AT54" s="227">
        <v>38702.377189651052</v>
      </c>
      <c r="AU54" s="227">
        <v>0</v>
      </c>
      <c r="AV54" s="422">
        <f t="shared" si="119"/>
        <v>111414.64821945189</v>
      </c>
      <c r="AW54" s="423">
        <f t="shared" si="120"/>
        <v>18217283.652809441</v>
      </c>
      <c r="AX54" s="225">
        <v>31</v>
      </c>
      <c r="AY54" s="227">
        <v>29278.69754961865</v>
      </c>
      <c r="AZ54" s="227">
        <v>31354.829278257235</v>
      </c>
      <c r="BA54" s="227">
        <v>36410.889212752714</v>
      </c>
      <c r="BB54" s="227">
        <v>0</v>
      </c>
      <c r="BC54" s="420">
        <f t="shared" si="121"/>
        <v>97044.416040628596</v>
      </c>
      <c r="BD54" s="425">
        <v>926.84908389833163</v>
      </c>
      <c r="BE54" s="227">
        <v>1399.8663603603559</v>
      </c>
      <c r="BF54" s="227">
        <v>1060.2379503825887</v>
      </c>
      <c r="BG54" s="227">
        <v>0</v>
      </c>
      <c r="BH54" s="422">
        <f t="shared" si="122"/>
        <v>3386.9533946412762</v>
      </c>
      <c r="BI54" s="423">
        <f t="shared" si="123"/>
        <v>100431.36943526987</v>
      </c>
      <c r="BJ54" s="225">
        <v>31</v>
      </c>
      <c r="BK54" s="227">
        <v>0</v>
      </c>
      <c r="BL54" s="227">
        <v>0</v>
      </c>
      <c r="BM54" s="227">
        <v>0</v>
      </c>
      <c r="BN54" s="227">
        <v>0</v>
      </c>
      <c r="BO54" s="420">
        <f t="shared" si="124"/>
        <v>0</v>
      </c>
      <c r="BP54" s="425">
        <v>0</v>
      </c>
      <c r="BQ54" s="227">
        <v>0</v>
      </c>
      <c r="BR54" s="227">
        <v>0</v>
      </c>
      <c r="BS54" s="227">
        <v>0</v>
      </c>
      <c r="BT54" s="422">
        <f t="shared" si="125"/>
        <v>0</v>
      </c>
      <c r="BU54" s="423">
        <f t="shared" si="126"/>
        <v>0</v>
      </c>
      <c r="BV54" s="225">
        <v>31</v>
      </c>
      <c r="BW54" s="227">
        <v>28706.734235446293</v>
      </c>
      <c r="BX54" s="227">
        <v>40755.178113810907</v>
      </c>
      <c r="BY54" s="227">
        <v>34932.080150194219</v>
      </c>
      <c r="BZ54" s="227">
        <v>0</v>
      </c>
      <c r="CA54" s="420">
        <f t="shared" si="127"/>
        <v>104393.99249945141</v>
      </c>
      <c r="CB54" s="425">
        <v>2.3385946577256775</v>
      </c>
      <c r="CC54" s="227">
        <v>154.86384378405708</v>
      </c>
      <c r="CD54" s="227">
        <v>532.13738341041358</v>
      </c>
      <c r="CE54" s="227">
        <v>0</v>
      </c>
      <c r="CF54" s="422">
        <f t="shared" si="128"/>
        <v>689.33982185219634</v>
      </c>
      <c r="CG54" s="423">
        <f t="shared" si="129"/>
        <v>105083.33232130361</v>
      </c>
      <c r="CH54" s="225">
        <v>31</v>
      </c>
      <c r="CI54" s="422">
        <f t="shared" si="130"/>
        <v>6740220.2814510949</v>
      </c>
      <c r="CJ54" s="422">
        <f t="shared" si="130"/>
        <v>6951557.6478833165</v>
      </c>
      <c r="CK54" s="422">
        <f t="shared" si="130"/>
        <v>7267989.0844880398</v>
      </c>
      <c r="CL54" s="422">
        <f t="shared" si="130"/>
        <v>0</v>
      </c>
      <c r="CM54" s="424">
        <f t="shared" si="133"/>
        <v>20959767.013822451</v>
      </c>
      <c r="CN54" s="422">
        <f t="shared" si="131"/>
        <v>42987.75063095698</v>
      </c>
      <c r="CO54" s="422">
        <f t="shared" si="131"/>
        <v>50876.277041211237</v>
      </c>
      <c r="CP54" s="422">
        <f t="shared" si="131"/>
        <v>48462.420265612505</v>
      </c>
      <c r="CQ54" s="422">
        <f t="shared" si="131"/>
        <v>0</v>
      </c>
      <c r="CR54" s="424">
        <f t="shared" si="134"/>
        <v>142326.44793778073</v>
      </c>
      <c r="CS54" s="422">
        <f t="shared" si="132"/>
        <v>6783208.032082052</v>
      </c>
      <c r="CT54" s="422">
        <f t="shared" si="132"/>
        <v>7002433.9249245273</v>
      </c>
      <c r="CU54" s="422">
        <f t="shared" si="132"/>
        <v>7316451.504753652</v>
      </c>
      <c r="CV54" s="422">
        <f t="shared" si="132"/>
        <v>0</v>
      </c>
      <c r="CW54" s="424">
        <f t="shared" si="135"/>
        <v>21102093.46176023</v>
      </c>
    </row>
    <row r="55" spans="1:101" ht="15.75" customHeight="1" x14ac:dyDescent="0.2">
      <c r="A55" s="85" t="s">
        <v>257</v>
      </c>
      <c r="B55" s="225">
        <v>32</v>
      </c>
      <c r="C55" s="227">
        <v>181323.18672806845</v>
      </c>
      <c r="D55" s="227">
        <v>167849.88639941812</v>
      </c>
      <c r="E55" s="227">
        <v>147294.22167797931</v>
      </c>
      <c r="F55" s="227">
        <v>0</v>
      </c>
      <c r="G55" s="420">
        <f t="shared" si="109"/>
        <v>496467.29480546585</v>
      </c>
      <c r="H55" s="425">
        <v>86830.765242648296</v>
      </c>
      <c r="I55" s="227">
        <v>64851.186874668012</v>
      </c>
      <c r="J55" s="227">
        <v>84719.551988793566</v>
      </c>
      <c r="K55" s="227">
        <v>0</v>
      </c>
      <c r="L55" s="422">
        <f t="shared" si="110"/>
        <v>236401.50410610987</v>
      </c>
      <c r="M55" s="423">
        <f t="shared" si="111"/>
        <v>732868.79891157569</v>
      </c>
      <c r="N55" s="225">
        <v>32</v>
      </c>
      <c r="O55" s="227">
        <v>235352.66547237438</v>
      </c>
      <c r="P55" s="227">
        <v>264208.15584870026</v>
      </c>
      <c r="Q55" s="227">
        <v>233646.69516220194</v>
      </c>
      <c r="R55" s="227">
        <v>0</v>
      </c>
      <c r="S55" s="420">
        <f t="shared" si="112"/>
        <v>733207.51648327662</v>
      </c>
      <c r="T55" s="425">
        <v>83900.775009592937</v>
      </c>
      <c r="U55" s="227">
        <v>91672.708652211659</v>
      </c>
      <c r="V55" s="227">
        <v>105254.39615838099</v>
      </c>
      <c r="W55" s="227">
        <v>0</v>
      </c>
      <c r="X55" s="422">
        <f t="shared" si="113"/>
        <v>280827.8798201856</v>
      </c>
      <c r="Y55" s="423">
        <f t="shared" si="114"/>
        <v>1014035.3963034622</v>
      </c>
      <c r="Z55" s="225">
        <v>32</v>
      </c>
      <c r="AA55" s="227">
        <v>101488.12830024444</v>
      </c>
      <c r="AB55" s="227">
        <v>106997.86811579177</v>
      </c>
      <c r="AC55" s="227">
        <v>125486.72771615555</v>
      </c>
      <c r="AD55" s="227">
        <v>0</v>
      </c>
      <c r="AE55" s="420">
        <f t="shared" si="115"/>
        <v>333972.72413219174</v>
      </c>
      <c r="AF55" s="425">
        <v>45617.776097956958</v>
      </c>
      <c r="AG55" s="227">
        <v>46171.310048190186</v>
      </c>
      <c r="AH55" s="227">
        <v>60518.593120325233</v>
      </c>
      <c r="AI55" s="227">
        <v>0</v>
      </c>
      <c r="AJ55" s="422">
        <f t="shared" si="116"/>
        <v>152307.67926647238</v>
      </c>
      <c r="AK55" s="423">
        <f t="shared" si="117"/>
        <v>486280.40339866409</v>
      </c>
      <c r="AL55" s="225">
        <v>32</v>
      </c>
      <c r="AM55" s="227">
        <v>2843983.3971797167</v>
      </c>
      <c r="AN55" s="227">
        <v>2824984.6269394932</v>
      </c>
      <c r="AO55" s="227">
        <v>2921183.0534219565</v>
      </c>
      <c r="AP55" s="227">
        <v>0</v>
      </c>
      <c r="AQ55" s="420">
        <f t="shared" si="118"/>
        <v>8590151.0775411651</v>
      </c>
      <c r="AR55" s="425">
        <v>859551.1235615717</v>
      </c>
      <c r="AS55" s="227">
        <v>913771.00708594522</v>
      </c>
      <c r="AT55" s="227">
        <v>1054748.9505265565</v>
      </c>
      <c r="AU55" s="227">
        <v>0</v>
      </c>
      <c r="AV55" s="422">
        <f t="shared" si="119"/>
        <v>2828071.0811740733</v>
      </c>
      <c r="AW55" s="423">
        <f t="shared" si="120"/>
        <v>11418222.158715239</v>
      </c>
      <c r="AX55" s="225">
        <v>32</v>
      </c>
      <c r="AY55" s="227">
        <v>77888.283686507944</v>
      </c>
      <c r="AZ55" s="227">
        <v>67316.367704282136</v>
      </c>
      <c r="BA55" s="227">
        <v>61859.218846705706</v>
      </c>
      <c r="BB55" s="227">
        <v>0</v>
      </c>
      <c r="BC55" s="420">
        <f t="shared" si="121"/>
        <v>207063.87023749578</v>
      </c>
      <c r="BD55" s="425">
        <v>13260.92087372202</v>
      </c>
      <c r="BE55" s="227">
        <v>16781.949681562855</v>
      </c>
      <c r="BF55" s="227">
        <v>17993.447516146396</v>
      </c>
      <c r="BG55" s="227">
        <v>0</v>
      </c>
      <c r="BH55" s="422">
        <f t="shared" si="122"/>
        <v>48036.318071431277</v>
      </c>
      <c r="BI55" s="423">
        <f t="shared" si="123"/>
        <v>255100.18830892706</v>
      </c>
      <c r="BJ55" s="225">
        <v>32</v>
      </c>
      <c r="BK55" s="227">
        <v>0</v>
      </c>
      <c r="BL55" s="227">
        <v>0</v>
      </c>
      <c r="BM55" s="227">
        <v>0</v>
      </c>
      <c r="BN55" s="227">
        <v>0</v>
      </c>
      <c r="BO55" s="420">
        <f t="shared" si="124"/>
        <v>0</v>
      </c>
      <c r="BP55" s="425">
        <v>0</v>
      </c>
      <c r="BQ55" s="227">
        <v>0</v>
      </c>
      <c r="BR55" s="227">
        <v>0</v>
      </c>
      <c r="BS55" s="227">
        <v>0</v>
      </c>
      <c r="BT55" s="422">
        <f t="shared" si="125"/>
        <v>0</v>
      </c>
      <c r="BU55" s="423">
        <f t="shared" si="126"/>
        <v>0</v>
      </c>
      <c r="BV55" s="225">
        <v>32</v>
      </c>
      <c r="BW55" s="227">
        <v>88051.565101943197</v>
      </c>
      <c r="BX55" s="227">
        <v>48538.85380098717</v>
      </c>
      <c r="BY55" s="227">
        <v>74951.068523550857</v>
      </c>
      <c r="BZ55" s="227">
        <v>0</v>
      </c>
      <c r="CA55" s="420">
        <f t="shared" si="127"/>
        <v>211541.48742648121</v>
      </c>
      <c r="CB55" s="425">
        <v>35278.510724933112</v>
      </c>
      <c r="CC55" s="227">
        <v>48822.634805579568</v>
      </c>
      <c r="CD55" s="227">
        <v>54211.155586191671</v>
      </c>
      <c r="CE55" s="227">
        <v>0</v>
      </c>
      <c r="CF55" s="422">
        <f t="shared" si="128"/>
        <v>138312.30111670436</v>
      </c>
      <c r="CG55" s="423">
        <f t="shared" si="129"/>
        <v>349853.78854318557</v>
      </c>
      <c r="CH55" s="225">
        <v>32</v>
      </c>
      <c r="CI55" s="422">
        <f t="shared" si="130"/>
        <v>3528087.226468855</v>
      </c>
      <c r="CJ55" s="422">
        <f t="shared" si="130"/>
        <v>3479895.7588086729</v>
      </c>
      <c r="CK55" s="422">
        <f t="shared" si="130"/>
        <v>3564420.9853485501</v>
      </c>
      <c r="CL55" s="422">
        <f t="shared" si="130"/>
        <v>0</v>
      </c>
      <c r="CM55" s="424">
        <f t="shared" si="133"/>
        <v>10572403.970626079</v>
      </c>
      <c r="CN55" s="422">
        <f t="shared" si="131"/>
        <v>1124439.8715104251</v>
      </c>
      <c r="CO55" s="422">
        <f t="shared" si="131"/>
        <v>1182070.7971481576</v>
      </c>
      <c r="CP55" s="422">
        <f t="shared" si="131"/>
        <v>1377446.0948963943</v>
      </c>
      <c r="CQ55" s="422">
        <f t="shared" si="131"/>
        <v>0</v>
      </c>
      <c r="CR55" s="424">
        <f t="shared" si="134"/>
        <v>3683956.7635549768</v>
      </c>
      <c r="CS55" s="422">
        <f t="shared" si="132"/>
        <v>4652527.0979792802</v>
      </c>
      <c r="CT55" s="422">
        <f t="shared" si="132"/>
        <v>4661966.5559568303</v>
      </c>
      <c r="CU55" s="422">
        <f t="shared" si="132"/>
        <v>4941867.0802449444</v>
      </c>
      <c r="CV55" s="422">
        <f t="shared" si="132"/>
        <v>0</v>
      </c>
      <c r="CW55" s="424">
        <f t="shared" si="135"/>
        <v>14256360.734181054</v>
      </c>
    </row>
    <row r="56" spans="1:101" ht="15.75" customHeight="1" x14ac:dyDescent="0.2">
      <c r="A56" s="85" t="s">
        <v>223</v>
      </c>
      <c r="B56" s="225">
        <v>33</v>
      </c>
      <c r="C56" s="227">
        <v>48604.995742414321</v>
      </c>
      <c r="D56" s="227">
        <v>30946.534624043798</v>
      </c>
      <c r="E56" s="227">
        <v>36217.125671061702</v>
      </c>
      <c r="F56" s="227">
        <v>0</v>
      </c>
      <c r="G56" s="420">
        <f t="shared" si="109"/>
        <v>115768.65603751982</v>
      </c>
      <c r="H56" s="425">
        <v>89645.910734705903</v>
      </c>
      <c r="I56" s="227">
        <v>78760.40531056984</v>
      </c>
      <c r="J56" s="227">
        <v>105689.64257400839</v>
      </c>
      <c r="K56" s="227">
        <v>0</v>
      </c>
      <c r="L56" s="422">
        <f t="shared" si="110"/>
        <v>274095.95861928415</v>
      </c>
      <c r="M56" s="423">
        <f t="shared" si="111"/>
        <v>389864.61465680395</v>
      </c>
      <c r="N56" s="225">
        <v>33</v>
      </c>
      <c r="O56" s="227">
        <v>40130.25574824644</v>
      </c>
      <c r="P56" s="227">
        <v>31040.23898989915</v>
      </c>
      <c r="Q56" s="227">
        <v>33621.172414113142</v>
      </c>
      <c r="R56" s="227">
        <v>0</v>
      </c>
      <c r="S56" s="420">
        <f t="shared" si="112"/>
        <v>104791.66715225873</v>
      </c>
      <c r="T56" s="425">
        <v>59660.891715589372</v>
      </c>
      <c r="U56" s="227">
        <v>86420.58052001246</v>
      </c>
      <c r="V56" s="227">
        <v>88988.312002760431</v>
      </c>
      <c r="W56" s="227">
        <v>0</v>
      </c>
      <c r="X56" s="422">
        <f t="shared" si="113"/>
        <v>235069.78423836228</v>
      </c>
      <c r="Y56" s="423">
        <f t="shared" si="114"/>
        <v>339861.45139062102</v>
      </c>
      <c r="Z56" s="225">
        <v>33</v>
      </c>
      <c r="AA56" s="227">
        <v>4457.7851166352621</v>
      </c>
      <c r="AB56" s="227">
        <v>3780.7652039410891</v>
      </c>
      <c r="AC56" s="227">
        <v>3852.4740216885693</v>
      </c>
      <c r="AD56" s="227">
        <v>0</v>
      </c>
      <c r="AE56" s="420">
        <f t="shared" si="115"/>
        <v>12091.02434226492</v>
      </c>
      <c r="AF56" s="425">
        <v>5151.4642122053847</v>
      </c>
      <c r="AG56" s="227">
        <v>7943.3846406919547</v>
      </c>
      <c r="AH56" s="227">
        <v>8497.8039789836148</v>
      </c>
      <c r="AI56" s="227">
        <v>0</v>
      </c>
      <c r="AJ56" s="422">
        <f t="shared" si="116"/>
        <v>21592.652831880954</v>
      </c>
      <c r="AK56" s="423">
        <f t="shared" si="117"/>
        <v>33683.677174145872</v>
      </c>
      <c r="AL56" s="225">
        <v>33</v>
      </c>
      <c r="AM56" s="227">
        <v>699972.06031316007</v>
      </c>
      <c r="AN56" s="227">
        <v>635342.34685580956</v>
      </c>
      <c r="AO56" s="227">
        <v>752582.85158209328</v>
      </c>
      <c r="AP56" s="227">
        <v>0</v>
      </c>
      <c r="AQ56" s="420">
        <f t="shared" si="118"/>
        <v>2087897.2587510627</v>
      </c>
      <c r="AR56" s="425">
        <v>1182485.7316952534</v>
      </c>
      <c r="AS56" s="227">
        <v>1376476.8859083704</v>
      </c>
      <c r="AT56" s="227">
        <v>1672793.6222000215</v>
      </c>
      <c r="AU56" s="227">
        <v>0</v>
      </c>
      <c r="AV56" s="422">
        <f t="shared" si="119"/>
        <v>4231756.2398036458</v>
      </c>
      <c r="AW56" s="423">
        <f t="shared" si="120"/>
        <v>6319653.4985547084</v>
      </c>
      <c r="AX56" s="225">
        <v>33</v>
      </c>
      <c r="AY56" s="227">
        <v>46131.599414552824</v>
      </c>
      <c r="AZ56" s="227">
        <v>45472.697479924544</v>
      </c>
      <c r="BA56" s="227">
        <v>61219.152412316849</v>
      </c>
      <c r="BB56" s="227">
        <v>0</v>
      </c>
      <c r="BC56" s="420">
        <f t="shared" si="121"/>
        <v>152823.44930679421</v>
      </c>
      <c r="BD56" s="425">
        <v>113314.03247282398</v>
      </c>
      <c r="BE56" s="227">
        <v>116723.42669977964</v>
      </c>
      <c r="BF56" s="227">
        <v>168870.61937190106</v>
      </c>
      <c r="BG56" s="227">
        <v>0</v>
      </c>
      <c r="BH56" s="422">
        <f t="shared" si="122"/>
        <v>398908.07854450471</v>
      </c>
      <c r="BI56" s="423">
        <f t="shared" si="123"/>
        <v>551731.52785129892</v>
      </c>
      <c r="BJ56" s="225">
        <v>33</v>
      </c>
      <c r="BK56" s="227">
        <v>0</v>
      </c>
      <c r="BL56" s="227">
        <v>0</v>
      </c>
      <c r="BM56" s="227">
        <v>0</v>
      </c>
      <c r="BN56" s="227">
        <v>0</v>
      </c>
      <c r="BO56" s="420">
        <f t="shared" si="124"/>
        <v>0</v>
      </c>
      <c r="BP56" s="425">
        <v>0</v>
      </c>
      <c r="BQ56" s="227">
        <v>0</v>
      </c>
      <c r="BR56" s="227">
        <v>0</v>
      </c>
      <c r="BS56" s="227">
        <v>0</v>
      </c>
      <c r="BT56" s="422">
        <f t="shared" si="125"/>
        <v>0</v>
      </c>
      <c r="BU56" s="423">
        <f t="shared" si="126"/>
        <v>0</v>
      </c>
      <c r="BV56" s="225">
        <v>33</v>
      </c>
      <c r="BW56" s="227">
        <v>4747.740263563961</v>
      </c>
      <c r="BX56" s="227">
        <v>6180.2499307113603</v>
      </c>
      <c r="BY56" s="227">
        <v>6944.4271715029936</v>
      </c>
      <c r="BZ56" s="227">
        <v>0</v>
      </c>
      <c r="CA56" s="420">
        <f t="shared" si="127"/>
        <v>17872.417365778314</v>
      </c>
      <c r="CB56" s="425">
        <v>14870.028368117039</v>
      </c>
      <c r="CC56" s="227">
        <v>28966.143631151772</v>
      </c>
      <c r="CD56" s="227">
        <v>32014.833442674204</v>
      </c>
      <c r="CE56" s="227">
        <v>0</v>
      </c>
      <c r="CF56" s="422">
        <f t="shared" si="128"/>
        <v>75851.005441943009</v>
      </c>
      <c r="CG56" s="423">
        <f t="shared" si="129"/>
        <v>93723.422807721319</v>
      </c>
      <c r="CH56" s="225">
        <v>33</v>
      </c>
      <c r="CI56" s="422">
        <f t="shared" si="130"/>
        <v>844044.43659857276</v>
      </c>
      <c r="CJ56" s="422">
        <f t="shared" si="130"/>
        <v>752762.8330843295</v>
      </c>
      <c r="CK56" s="422">
        <f t="shared" si="130"/>
        <v>894437.20327277656</v>
      </c>
      <c r="CL56" s="422">
        <f t="shared" si="130"/>
        <v>0</v>
      </c>
      <c r="CM56" s="424">
        <f t="shared" si="133"/>
        <v>2491244.4729556791</v>
      </c>
      <c r="CN56" s="422">
        <f t="shared" si="131"/>
        <v>1465128.059198695</v>
      </c>
      <c r="CO56" s="422">
        <f t="shared" si="131"/>
        <v>1695290.8267105762</v>
      </c>
      <c r="CP56" s="422">
        <f t="shared" si="131"/>
        <v>2076854.8335703493</v>
      </c>
      <c r="CQ56" s="422">
        <f t="shared" si="131"/>
        <v>0</v>
      </c>
      <c r="CR56" s="424">
        <f t="shared" si="134"/>
        <v>5237273.7194796205</v>
      </c>
      <c r="CS56" s="422">
        <f t="shared" si="132"/>
        <v>2309172.4957972676</v>
      </c>
      <c r="CT56" s="422">
        <f t="shared" si="132"/>
        <v>2448053.6597949057</v>
      </c>
      <c r="CU56" s="422">
        <f t="shared" si="132"/>
        <v>2971292.0368431257</v>
      </c>
      <c r="CV56" s="422">
        <f t="shared" si="132"/>
        <v>0</v>
      </c>
      <c r="CW56" s="424">
        <f t="shared" si="135"/>
        <v>7728518.192435299</v>
      </c>
    </row>
    <row r="57" spans="1:101" ht="15.75" customHeight="1" x14ac:dyDescent="0.2">
      <c r="A57" s="85" t="s">
        <v>213</v>
      </c>
      <c r="B57" s="225">
        <v>34</v>
      </c>
      <c r="C57" s="227">
        <v>0</v>
      </c>
      <c r="D57" s="227">
        <v>0</v>
      </c>
      <c r="E57" s="227">
        <v>0</v>
      </c>
      <c r="F57" s="227">
        <v>0</v>
      </c>
      <c r="G57" s="420">
        <f t="shared" si="109"/>
        <v>0</v>
      </c>
      <c r="H57" s="425">
        <v>0</v>
      </c>
      <c r="I57" s="227">
        <v>0</v>
      </c>
      <c r="J57" s="227">
        <v>0</v>
      </c>
      <c r="K57" s="227">
        <v>0</v>
      </c>
      <c r="L57" s="422">
        <f t="shared" si="110"/>
        <v>0</v>
      </c>
      <c r="M57" s="423">
        <f t="shared" si="111"/>
        <v>0</v>
      </c>
      <c r="N57" s="225">
        <v>34</v>
      </c>
      <c r="O57" s="227">
        <v>0</v>
      </c>
      <c r="P57" s="227">
        <v>0</v>
      </c>
      <c r="Q57" s="227">
        <v>0</v>
      </c>
      <c r="R57" s="227">
        <v>0</v>
      </c>
      <c r="S57" s="420">
        <f t="shared" si="112"/>
        <v>0</v>
      </c>
      <c r="T57" s="425">
        <v>0</v>
      </c>
      <c r="U57" s="227">
        <v>0</v>
      </c>
      <c r="V57" s="227">
        <v>0</v>
      </c>
      <c r="W57" s="227">
        <v>0</v>
      </c>
      <c r="X57" s="422">
        <f t="shared" si="113"/>
        <v>0</v>
      </c>
      <c r="Y57" s="423">
        <f t="shared" si="114"/>
        <v>0</v>
      </c>
      <c r="Z57" s="225">
        <v>34</v>
      </c>
      <c r="AA57" s="227">
        <v>0</v>
      </c>
      <c r="AB57" s="227">
        <v>0</v>
      </c>
      <c r="AC57" s="227">
        <v>0</v>
      </c>
      <c r="AD57" s="227">
        <v>0</v>
      </c>
      <c r="AE57" s="420">
        <f t="shared" si="115"/>
        <v>0</v>
      </c>
      <c r="AF57" s="425">
        <v>0</v>
      </c>
      <c r="AG57" s="227">
        <v>0</v>
      </c>
      <c r="AH57" s="227">
        <v>0</v>
      </c>
      <c r="AI57" s="227">
        <v>0</v>
      </c>
      <c r="AJ57" s="422">
        <f t="shared" si="116"/>
        <v>0</v>
      </c>
      <c r="AK57" s="423">
        <f t="shared" si="117"/>
        <v>0</v>
      </c>
      <c r="AL57" s="225">
        <v>34</v>
      </c>
      <c r="AM57" s="227">
        <v>0</v>
      </c>
      <c r="AN57" s="227">
        <v>0</v>
      </c>
      <c r="AO57" s="227">
        <v>0</v>
      </c>
      <c r="AP57" s="227">
        <v>0</v>
      </c>
      <c r="AQ57" s="420">
        <f t="shared" si="118"/>
        <v>0</v>
      </c>
      <c r="AR57" s="425">
        <v>873.73883231370007</v>
      </c>
      <c r="AS57" s="227">
        <v>0</v>
      </c>
      <c r="AT57" s="227">
        <v>0</v>
      </c>
      <c r="AU57" s="227">
        <v>0</v>
      </c>
      <c r="AV57" s="422">
        <f t="shared" si="119"/>
        <v>873.73883231370007</v>
      </c>
      <c r="AW57" s="423">
        <f t="shared" si="120"/>
        <v>873.73883231370007</v>
      </c>
      <c r="AX57" s="225">
        <v>34</v>
      </c>
      <c r="AY57" s="227">
        <v>0</v>
      </c>
      <c r="AZ57" s="227">
        <v>0</v>
      </c>
      <c r="BA57" s="227">
        <v>0</v>
      </c>
      <c r="BB57" s="227">
        <v>0</v>
      </c>
      <c r="BC57" s="420">
        <f t="shared" si="121"/>
        <v>0</v>
      </c>
      <c r="BD57" s="425">
        <v>0</v>
      </c>
      <c r="BE57" s="227">
        <v>0</v>
      </c>
      <c r="BF57" s="227">
        <v>0</v>
      </c>
      <c r="BG57" s="227">
        <v>0</v>
      </c>
      <c r="BH57" s="422">
        <f t="shared" si="122"/>
        <v>0</v>
      </c>
      <c r="BI57" s="423">
        <f t="shared" si="123"/>
        <v>0</v>
      </c>
      <c r="BJ57" s="225">
        <v>34</v>
      </c>
      <c r="BK57" s="227">
        <v>0</v>
      </c>
      <c r="BL57" s="227">
        <v>0</v>
      </c>
      <c r="BM57" s="227">
        <v>0</v>
      </c>
      <c r="BN57" s="227">
        <v>0</v>
      </c>
      <c r="BO57" s="420">
        <f t="shared" si="124"/>
        <v>0</v>
      </c>
      <c r="BP57" s="425">
        <v>0</v>
      </c>
      <c r="BQ57" s="227">
        <v>0</v>
      </c>
      <c r="BR57" s="227">
        <v>0</v>
      </c>
      <c r="BS57" s="227">
        <v>0</v>
      </c>
      <c r="BT57" s="422">
        <f t="shared" si="125"/>
        <v>0</v>
      </c>
      <c r="BU57" s="423">
        <f t="shared" si="126"/>
        <v>0</v>
      </c>
      <c r="BV57" s="225">
        <v>34</v>
      </c>
      <c r="BW57" s="227">
        <v>0</v>
      </c>
      <c r="BX57" s="227">
        <v>0</v>
      </c>
      <c r="BY57" s="227">
        <v>0</v>
      </c>
      <c r="BZ57" s="227">
        <v>0</v>
      </c>
      <c r="CA57" s="420">
        <f t="shared" si="127"/>
        <v>0</v>
      </c>
      <c r="CB57" s="425">
        <v>0</v>
      </c>
      <c r="CC57" s="227">
        <v>0</v>
      </c>
      <c r="CD57" s="227">
        <v>0</v>
      </c>
      <c r="CE57" s="227">
        <v>0</v>
      </c>
      <c r="CF57" s="422">
        <f t="shared" si="128"/>
        <v>0</v>
      </c>
      <c r="CG57" s="423">
        <f t="shared" si="129"/>
        <v>0</v>
      </c>
      <c r="CH57" s="225">
        <v>34</v>
      </c>
      <c r="CI57" s="422">
        <f t="shared" si="130"/>
        <v>0</v>
      </c>
      <c r="CJ57" s="422">
        <f t="shared" si="130"/>
        <v>0</v>
      </c>
      <c r="CK57" s="422">
        <f t="shared" si="130"/>
        <v>0</v>
      </c>
      <c r="CL57" s="422">
        <f t="shared" si="130"/>
        <v>0</v>
      </c>
      <c r="CM57" s="424">
        <f t="shared" si="133"/>
        <v>0</v>
      </c>
      <c r="CN57" s="422">
        <f t="shared" si="131"/>
        <v>873.73883231370007</v>
      </c>
      <c r="CO57" s="422">
        <f t="shared" si="131"/>
        <v>0</v>
      </c>
      <c r="CP57" s="422">
        <f t="shared" si="131"/>
        <v>0</v>
      </c>
      <c r="CQ57" s="422">
        <f t="shared" si="131"/>
        <v>0</v>
      </c>
      <c r="CR57" s="424">
        <f t="shared" si="134"/>
        <v>873.73883231370007</v>
      </c>
      <c r="CS57" s="422">
        <f t="shared" si="132"/>
        <v>873.73883231370007</v>
      </c>
      <c r="CT57" s="422">
        <f t="shared" si="132"/>
        <v>0</v>
      </c>
      <c r="CU57" s="422">
        <f t="shared" si="132"/>
        <v>0</v>
      </c>
      <c r="CV57" s="422">
        <f t="shared" si="132"/>
        <v>0</v>
      </c>
      <c r="CW57" s="424">
        <f t="shared" si="135"/>
        <v>873.73883231370007</v>
      </c>
    </row>
    <row r="58" spans="1:101" ht="15.75" customHeight="1" x14ac:dyDescent="0.2">
      <c r="A58" s="85" t="s">
        <v>289</v>
      </c>
      <c r="B58" s="225">
        <v>35</v>
      </c>
      <c r="C58" s="227">
        <v>24245.843602247514</v>
      </c>
      <c r="D58" s="227">
        <v>17438.86759080338</v>
      </c>
      <c r="E58" s="227">
        <v>14163.480204543039</v>
      </c>
      <c r="F58" s="227">
        <v>0</v>
      </c>
      <c r="G58" s="420">
        <f t="shared" si="109"/>
        <v>55848.191397593939</v>
      </c>
      <c r="H58" s="425">
        <v>100981.15639775249</v>
      </c>
      <c r="I58" s="227">
        <v>72630.882409196609</v>
      </c>
      <c r="J58" s="227">
        <v>58989.269795456908</v>
      </c>
      <c r="K58" s="227">
        <v>0</v>
      </c>
      <c r="L58" s="422">
        <f t="shared" si="110"/>
        <v>232601.308602406</v>
      </c>
      <c r="M58" s="423">
        <f t="shared" si="111"/>
        <v>288449.49999999994</v>
      </c>
      <c r="N58" s="225">
        <v>35</v>
      </c>
      <c r="O58" s="227">
        <v>35800.190331953316</v>
      </c>
      <c r="P58" s="227">
        <v>33247.569558393785</v>
      </c>
      <c r="Q58" s="227">
        <v>31809.709614267249</v>
      </c>
      <c r="R58" s="227">
        <v>0</v>
      </c>
      <c r="S58" s="420">
        <f t="shared" si="112"/>
        <v>100857.46950461436</v>
      </c>
      <c r="T58" s="425">
        <v>149103.68466804636</v>
      </c>
      <c r="U58" s="227">
        <v>138347.92185872956</v>
      </c>
      <c r="V58" s="227">
        <v>132483.79038573246</v>
      </c>
      <c r="W58" s="227">
        <v>0</v>
      </c>
      <c r="X58" s="422">
        <f t="shared" si="113"/>
        <v>419935.39691250841</v>
      </c>
      <c r="Y58" s="423">
        <f t="shared" si="114"/>
        <v>520792.86641712277</v>
      </c>
      <c r="Z58" s="225">
        <v>35</v>
      </c>
      <c r="AA58" s="227">
        <v>10561.391465153243</v>
      </c>
      <c r="AB58" s="227">
        <v>10057.701668773499</v>
      </c>
      <c r="AC58" s="227">
        <v>9822.8177814670544</v>
      </c>
      <c r="AD58" s="227">
        <v>0</v>
      </c>
      <c r="AE58" s="420">
        <f t="shared" si="115"/>
        <v>30441.910915393797</v>
      </c>
      <c r="AF58" s="425">
        <v>43986.98353484671</v>
      </c>
      <c r="AG58" s="227">
        <v>41889.173331226491</v>
      </c>
      <c r="AH58" s="227">
        <v>38299.714610949944</v>
      </c>
      <c r="AI58" s="227">
        <v>0</v>
      </c>
      <c r="AJ58" s="422">
        <f t="shared" si="116"/>
        <v>124175.87147702315</v>
      </c>
      <c r="AK58" s="423">
        <f t="shared" si="117"/>
        <v>154617.78239241694</v>
      </c>
      <c r="AL58" s="225">
        <v>35</v>
      </c>
      <c r="AM58" s="227">
        <v>474306.15712193545</v>
      </c>
      <c r="AN58" s="227">
        <v>482213.03351299244</v>
      </c>
      <c r="AO58" s="227">
        <v>488396.54961242643</v>
      </c>
      <c r="AP58" s="227">
        <v>0</v>
      </c>
      <c r="AQ58" s="420">
        <f t="shared" si="118"/>
        <v>1444915.7402473544</v>
      </c>
      <c r="AR58" s="425">
        <v>1975430.7178780674</v>
      </c>
      <c r="AS58" s="227">
        <v>2008237.1753805494</v>
      </c>
      <c r="AT58" s="227">
        <v>2028845.9788337955</v>
      </c>
      <c r="AU58" s="227">
        <v>0</v>
      </c>
      <c r="AV58" s="422">
        <f t="shared" si="119"/>
        <v>6012513.8720924128</v>
      </c>
      <c r="AW58" s="423">
        <f t="shared" si="120"/>
        <v>7457429.6123397667</v>
      </c>
      <c r="AX58" s="225">
        <v>35</v>
      </c>
      <c r="AY58" s="227">
        <v>1804.1059091549107</v>
      </c>
      <c r="AZ58" s="227">
        <v>2117.1815965452834</v>
      </c>
      <c r="BA58" s="227">
        <v>2301.3095982201407</v>
      </c>
      <c r="BB58" s="227">
        <v>0</v>
      </c>
      <c r="BC58" s="420">
        <f t="shared" si="121"/>
        <v>6222.5971039203341</v>
      </c>
      <c r="BD58" s="425">
        <v>7513.8940908450886</v>
      </c>
      <c r="BE58" s="227">
        <v>8817.8184034547139</v>
      </c>
      <c r="BF58" s="227">
        <v>9584.690401779857</v>
      </c>
      <c r="BG58" s="227">
        <v>0</v>
      </c>
      <c r="BH58" s="422">
        <f t="shared" si="122"/>
        <v>25916.402896079657</v>
      </c>
      <c r="BI58" s="423">
        <f t="shared" si="123"/>
        <v>32138.999999999993</v>
      </c>
      <c r="BJ58" s="225">
        <v>35</v>
      </c>
      <c r="BK58" s="227">
        <v>0</v>
      </c>
      <c r="BL58" s="227">
        <v>0</v>
      </c>
      <c r="BM58" s="227">
        <v>0</v>
      </c>
      <c r="BN58" s="227">
        <v>0</v>
      </c>
      <c r="BO58" s="420">
        <f t="shared" si="124"/>
        <v>0</v>
      </c>
      <c r="BP58" s="425">
        <v>0</v>
      </c>
      <c r="BQ58" s="227">
        <v>0</v>
      </c>
      <c r="BR58" s="227">
        <v>0</v>
      </c>
      <c r="BS58" s="227">
        <v>0</v>
      </c>
      <c r="BT58" s="422">
        <f t="shared" si="125"/>
        <v>0</v>
      </c>
      <c r="BU58" s="423">
        <f t="shared" si="126"/>
        <v>0</v>
      </c>
      <c r="BV58" s="225">
        <v>35</v>
      </c>
      <c r="BW58" s="227">
        <v>855.82733901502388</v>
      </c>
      <c r="BX58" s="227">
        <v>930.70799584756958</v>
      </c>
      <c r="BY58" s="227">
        <v>1219.5817902733181</v>
      </c>
      <c r="BZ58" s="227">
        <v>0</v>
      </c>
      <c r="CA58" s="420">
        <f t="shared" si="127"/>
        <v>3006.1171251359119</v>
      </c>
      <c r="CB58" s="425">
        <v>3564.4226609849761</v>
      </c>
      <c r="CC58" s="227">
        <v>3876.2920041524294</v>
      </c>
      <c r="CD58" s="227">
        <v>5079.4182097266794</v>
      </c>
      <c r="CE58" s="227">
        <v>0</v>
      </c>
      <c r="CF58" s="422">
        <f t="shared" si="128"/>
        <v>12520.132874864084</v>
      </c>
      <c r="CG58" s="423">
        <f t="shared" si="129"/>
        <v>15526.249999999996</v>
      </c>
      <c r="CH58" s="225">
        <v>35</v>
      </c>
      <c r="CI58" s="422">
        <f t="shared" si="130"/>
        <v>547573.51576945942</v>
      </c>
      <c r="CJ58" s="422">
        <f t="shared" si="130"/>
        <v>546005.06192335591</v>
      </c>
      <c r="CK58" s="422">
        <f t="shared" si="130"/>
        <v>547713.44860119722</v>
      </c>
      <c r="CL58" s="422">
        <f t="shared" si="130"/>
        <v>0</v>
      </c>
      <c r="CM58" s="424">
        <f t="shared" si="133"/>
        <v>1641292.0262940126</v>
      </c>
      <c r="CN58" s="422">
        <f t="shared" si="131"/>
        <v>2280580.8592305435</v>
      </c>
      <c r="CO58" s="422">
        <f t="shared" si="131"/>
        <v>2273799.2633873089</v>
      </c>
      <c r="CP58" s="422">
        <f t="shared" si="131"/>
        <v>2273282.8622374414</v>
      </c>
      <c r="CQ58" s="422">
        <f t="shared" si="131"/>
        <v>0</v>
      </c>
      <c r="CR58" s="424">
        <f t="shared" si="134"/>
        <v>6827662.9848552933</v>
      </c>
      <c r="CS58" s="422">
        <f t="shared" si="132"/>
        <v>2828154.3750000028</v>
      </c>
      <c r="CT58" s="422">
        <f t="shared" si="132"/>
        <v>2819804.3253106647</v>
      </c>
      <c r="CU58" s="422">
        <f t="shared" si="132"/>
        <v>2820996.3108386388</v>
      </c>
      <c r="CV58" s="422">
        <f t="shared" si="132"/>
        <v>0</v>
      </c>
      <c r="CW58" s="424">
        <f t="shared" si="135"/>
        <v>8468955.0111493059</v>
      </c>
    </row>
    <row r="59" spans="1:101" ht="15.75" customHeight="1" x14ac:dyDescent="0.2">
      <c r="A59" s="637" t="s">
        <v>1430</v>
      </c>
      <c r="B59" s="638">
        <v>36</v>
      </c>
      <c r="C59" s="428">
        <v>0</v>
      </c>
      <c r="D59" s="428">
        <v>0</v>
      </c>
      <c r="E59" s="428">
        <v>0</v>
      </c>
      <c r="F59" s="428">
        <v>0</v>
      </c>
      <c r="G59" s="420">
        <f t="shared" si="109"/>
        <v>0</v>
      </c>
      <c r="H59" s="429">
        <v>0</v>
      </c>
      <c r="I59" s="428">
        <v>0</v>
      </c>
      <c r="J59" s="428">
        <v>0</v>
      </c>
      <c r="K59" s="428">
        <v>0</v>
      </c>
      <c r="L59" s="422">
        <f t="shared" si="110"/>
        <v>0</v>
      </c>
      <c r="M59" s="423">
        <f t="shared" si="111"/>
        <v>0</v>
      </c>
      <c r="N59" s="638">
        <v>36</v>
      </c>
      <c r="O59" s="428">
        <v>0</v>
      </c>
      <c r="P59" s="428">
        <v>0</v>
      </c>
      <c r="Q59" s="428">
        <v>0</v>
      </c>
      <c r="R59" s="428">
        <v>0</v>
      </c>
      <c r="S59" s="420">
        <f t="shared" si="112"/>
        <v>0</v>
      </c>
      <c r="T59" s="429">
        <v>0</v>
      </c>
      <c r="U59" s="428">
        <v>0</v>
      </c>
      <c r="V59" s="428">
        <v>0</v>
      </c>
      <c r="W59" s="428">
        <v>0</v>
      </c>
      <c r="X59" s="422">
        <f t="shared" si="113"/>
        <v>0</v>
      </c>
      <c r="Y59" s="423">
        <f t="shared" si="114"/>
        <v>0</v>
      </c>
      <c r="Z59" s="638">
        <v>36</v>
      </c>
      <c r="AA59" s="428">
        <v>0</v>
      </c>
      <c r="AB59" s="428">
        <v>0</v>
      </c>
      <c r="AC59" s="428">
        <v>0</v>
      </c>
      <c r="AD59" s="428">
        <v>0</v>
      </c>
      <c r="AE59" s="420">
        <f t="shared" si="115"/>
        <v>0</v>
      </c>
      <c r="AF59" s="429">
        <v>0</v>
      </c>
      <c r="AG59" s="428">
        <v>0</v>
      </c>
      <c r="AH59" s="428">
        <v>0</v>
      </c>
      <c r="AI59" s="428">
        <v>0</v>
      </c>
      <c r="AJ59" s="422">
        <f t="shared" si="116"/>
        <v>0</v>
      </c>
      <c r="AK59" s="423">
        <f t="shared" si="117"/>
        <v>0</v>
      </c>
      <c r="AL59" s="638">
        <v>36</v>
      </c>
      <c r="AM59" s="428">
        <v>0</v>
      </c>
      <c r="AN59" s="428">
        <v>0</v>
      </c>
      <c r="AO59" s="428">
        <v>0</v>
      </c>
      <c r="AP59" s="428">
        <v>0</v>
      </c>
      <c r="AQ59" s="420">
        <f t="shared" si="118"/>
        <v>0</v>
      </c>
      <c r="AR59" s="429">
        <v>0</v>
      </c>
      <c r="AS59" s="428">
        <v>0</v>
      </c>
      <c r="AT59" s="428">
        <v>0</v>
      </c>
      <c r="AU59" s="428">
        <v>0</v>
      </c>
      <c r="AV59" s="422">
        <f t="shared" si="119"/>
        <v>0</v>
      </c>
      <c r="AW59" s="423">
        <f t="shared" si="120"/>
        <v>0</v>
      </c>
      <c r="AX59" s="638">
        <v>36</v>
      </c>
      <c r="AY59" s="428">
        <v>0</v>
      </c>
      <c r="AZ59" s="428">
        <v>0</v>
      </c>
      <c r="BA59" s="428">
        <v>0</v>
      </c>
      <c r="BB59" s="428">
        <v>0</v>
      </c>
      <c r="BC59" s="420">
        <f t="shared" si="121"/>
        <v>0</v>
      </c>
      <c r="BD59" s="429">
        <v>0</v>
      </c>
      <c r="BE59" s="428">
        <v>0</v>
      </c>
      <c r="BF59" s="428">
        <v>0</v>
      </c>
      <c r="BG59" s="428">
        <v>0</v>
      </c>
      <c r="BH59" s="422">
        <f t="shared" si="122"/>
        <v>0</v>
      </c>
      <c r="BI59" s="423">
        <f t="shared" si="123"/>
        <v>0</v>
      </c>
      <c r="BJ59" s="638">
        <v>36</v>
      </c>
      <c r="BK59" s="428">
        <v>0</v>
      </c>
      <c r="BL59" s="428">
        <v>0</v>
      </c>
      <c r="BM59" s="428">
        <v>0</v>
      </c>
      <c r="BN59" s="428">
        <v>0</v>
      </c>
      <c r="BO59" s="420">
        <f t="shared" si="124"/>
        <v>0</v>
      </c>
      <c r="BP59" s="429">
        <v>0</v>
      </c>
      <c r="BQ59" s="428">
        <v>0</v>
      </c>
      <c r="BR59" s="428">
        <v>0</v>
      </c>
      <c r="BS59" s="428">
        <v>0</v>
      </c>
      <c r="BT59" s="422">
        <f t="shared" si="125"/>
        <v>0</v>
      </c>
      <c r="BU59" s="423">
        <f t="shared" si="126"/>
        <v>0</v>
      </c>
      <c r="BV59" s="638">
        <v>36</v>
      </c>
      <c r="BW59" s="428">
        <v>0</v>
      </c>
      <c r="BX59" s="428">
        <v>0</v>
      </c>
      <c r="BY59" s="428">
        <v>0</v>
      </c>
      <c r="BZ59" s="428">
        <v>0</v>
      </c>
      <c r="CA59" s="420">
        <f t="shared" si="127"/>
        <v>0</v>
      </c>
      <c r="CB59" s="429">
        <v>0</v>
      </c>
      <c r="CC59" s="428">
        <v>0</v>
      </c>
      <c r="CD59" s="428">
        <v>0</v>
      </c>
      <c r="CE59" s="428">
        <v>0</v>
      </c>
      <c r="CF59" s="422">
        <f t="shared" si="128"/>
        <v>0</v>
      </c>
      <c r="CG59" s="423">
        <f t="shared" si="129"/>
        <v>0</v>
      </c>
      <c r="CH59" s="638">
        <v>36</v>
      </c>
      <c r="CI59" s="422">
        <f t="shared" si="130"/>
        <v>0</v>
      </c>
      <c r="CJ59" s="422">
        <f t="shared" si="130"/>
        <v>0</v>
      </c>
      <c r="CK59" s="422">
        <f t="shared" si="130"/>
        <v>0</v>
      </c>
      <c r="CL59" s="422">
        <f t="shared" si="130"/>
        <v>0</v>
      </c>
      <c r="CM59" s="424">
        <f t="shared" si="133"/>
        <v>0</v>
      </c>
      <c r="CN59" s="422">
        <f t="shared" si="131"/>
        <v>0</v>
      </c>
      <c r="CO59" s="422">
        <f t="shared" si="131"/>
        <v>0</v>
      </c>
      <c r="CP59" s="422">
        <f t="shared" si="131"/>
        <v>0</v>
      </c>
      <c r="CQ59" s="422">
        <f t="shared" si="131"/>
        <v>0</v>
      </c>
      <c r="CR59" s="424">
        <f t="shared" si="134"/>
        <v>0</v>
      </c>
      <c r="CS59" s="422">
        <f t="shared" si="132"/>
        <v>0</v>
      </c>
      <c r="CT59" s="422">
        <f t="shared" si="132"/>
        <v>0</v>
      </c>
      <c r="CU59" s="422">
        <f t="shared" si="132"/>
        <v>0</v>
      </c>
      <c r="CV59" s="422">
        <f t="shared" si="132"/>
        <v>0</v>
      </c>
      <c r="CW59" s="424">
        <f t="shared" si="135"/>
        <v>0</v>
      </c>
    </row>
    <row r="60" spans="1:101" ht="15.75" customHeight="1" x14ac:dyDescent="0.2">
      <c r="A60" s="85" t="s">
        <v>258</v>
      </c>
      <c r="B60" s="638">
        <v>37</v>
      </c>
      <c r="C60" s="227">
        <v>27485.904572784642</v>
      </c>
      <c r="D60" s="227">
        <v>20555.247285705522</v>
      </c>
      <c r="E60" s="227">
        <v>15167.03700502259</v>
      </c>
      <c r="F60" s="227">
        <v>0</v>
      </c>
      <c r="G60" s="420">
        <f t="shared" si="109"/>
        <v>63208.188863512754</v>
      </c>
      <c r="H60" s="425">
        <v>12883.722107359972</v>
      </c>
      <c r="I60" s="227">
        <v>-6667.8209504214792</v>
      </c>
      <c r="J60" s="227">
        <v>-266.1025754347902</v>
      </c>
      <c r="K60" s="227">
        <v>0</v>
      </c>
      <c r="L60" s="422">
        <f t="shared" si="110"/>
        <v>5949.7985815037027</v>
      </c>
      <c r="M60" s="423">
        <f t="shared" si="111"/>
        <v>69157.98744501645</v>
      </c>
      <c r="N60" s="638">
        <v>37</v>
      </c>
      <c r="O60" s="227">
        <v>17822.818299335104</v>
      </c>
      <c r="P60" s="227">
        <v>20503.1358443836</v>
      </c>
      <c r="Q60" s="227">
        <v>19425.793364636615</v>
      </c>
      <c r="R60" s="227">
        <v>0</v>
      </c>
      <c r="S60" s="420">
        <f t="shared" si="112"/>
        <v>57751.747508355314</v>
      </c>
      <c r="T60" s="425">
        <v>-2610.7373863518696</v>
      </c>
      <c r="U60" s="227">
        <v>-5893.7312714450991</v>
      </c>
      <c r="V60" s="227">
        <v>-4682.7667079233861</v>
      </c>
      <c r="W60" s="227">
        <v>0</v>
      </c>
      <c r="X60" s="422">
        <f t="shared" si="113"/>
        <v>-13187.235365720357</v>
      </c>
      <c r="Y60" s="423">
        <f t="shared" si="114"/>
        <v>44564.512142634958</v>
      </c>
      <c r="Z60" s="638">
        <v>37</v>
      </c>
      <c r="AA60" s="227">
        <v>1138.5670458012783</v>
      </c>
      <c r="AB60" s="227">
        <v>964.81407946339277</v>
      </c>
      <c r="AC60" s="227">
        <v>4528.3233878319552</v>
      </c>
      <c r="AD60" s="227">
        <v>0</v>
      </c>
      <c r="AE60" s="420">
        <f t="shared" si="115"/>
        <v>6631.7045130966262</v>
      </c>
      <c r="AF60" s="425">
        <v>4778.0168061846834</v>
      </c>
      <c r="AG60" s="227">
        <v>494.5920151506175</v>
      </c>
      <c r="AH60" s="227">
        <v>13534.914204668257</v>
      </c>
      <c r="AI60" s="227">
        <v>0</v>
      </c>
      <c r="AJ60" s="422">
        <f t="shared" si="116"/>
        <v>18807.523026003561</v>
      </c>
      <c r="AK60" s="423">
        <f t="shared" si="117"/>
        <v>25439.227539100186</v>
      </c>
      <c r="AL60" s="638">
        <v>37</v>
      </c>
      <c r="AM60" s="227">
        <v>84042.639017914451</v>
      </c>
      <c r="AN60" s="227">
        <v>93282.600798970612</v>
      </c>
      <c r="AO60" s="227">
        <v>95744.429348582635</v>
      </c>
      <c r="AP60" s="227">
        <v>0</v>
      </c>
      <c r="AQ60" s="420">
        <f t="shared" si="118"/>
        <v>273069.66916546773</v>
      </c>
      <c r="AR60" s="425">
        <v>61876.049525751718</v>
      </c>
      <c r="AS60" s="227">
        <v>5204.8537428029813</v>
      </c>
      <c r="AT60" s="227">
        <v>37586.849575881046</v>
      </c>
      <c r="AU60" s="227">
        <v>0</v>
      </c>
      <c r="AV60" s="422">
        <f t="shared" si="119"/>
        <v>104667.75284443574</v>
      </c>
      <c r="AW60" s="423">
        <f t="shared" si="120"/>
        <v>377737.42200990347</v>
      </c>
      <c r="AX60" s="638">
        <v>37</v>
      </c>
      <c r="AY60" s="227">
        <v>-725.99465179069193</v>
      </c>
      <c r="AZ60" s="227">
        <v>-1381.6994917955426</v>
      </c>
      <c r="BA60" s="227">
        <v>-2919.0029294353048</v>
      </c>
      <c r="BB60" s="227">
        <v>0</v>
      </c>
      <c r="BC60" s="420">
        <f t="shared" si="121"/>
        <v>-5026.6970730215398</v>
      </c>
      <c r="BD60" s="425">
        <v>5217.5435501310585</v>
      </c>
      <c r="BE60" s="227">
        <v>4106.4660026495949</v>
      </c>
      <c r="BF60" s="227">
        <v>4966.4063300801208</v>
      </c>
      <c r="BG60" s="227">
        <v>0</v>
      </c>
      <c r="BH60" s="422">
        <f t="shared" si="122"/>
        <v>14290.415882860774</v>
      </c>
      <c r="BI60" s="423">
        <f t="shared" si="123"/>
        <v>9263.7188098392344</v>
      </c>
      <c r="BJ60" s="638">
        <v>37</v>
      </c>
      <c r="BK60" s="227">
        <v>0</v>
      </c>
      <c r="BL60" s="227">
        <v>0</v>
      </c>
      <c r="BM60" s="227">
        <v>0</v>
      </c>
      <c r="BN60" s="227">
        <v>0</v>
      </c>
      <c r="BO60" s="420">
        <f t="shared" si="124"/>
        <v>0</v>
      </c>
      <c r="BP60" s="425">
        <v>0</v>
      </c>
      <c r="BQ60" s="227">
        <v>0</v>
      </c>
      <c r="BR60" s="227">
        <v>0</v>
      </c>
      <c r="BS60" s="227">
        <v>0</v>
      </c>
      <c r="BT60" s="422">
        <f t="shared" si="125"/>
        <v>0</v>
      </c>
      <c r="BU60" s="423">
        <f t="shared" si="126"/>
        <v>0</v>
      </c>
      <c r="BV60" s="638">
        <v>37</v>
      </c>
      <c r="BW60" s="227">
        <v>-6780.2003256313274</v>
      </c>
      <c r="BX60" s="227">
        <v>-4721.2224753519531</v>
      </c>
      <c r="BY60" s="227">
        <v>-6055.080479393172</v>
      </c>
      <c r="BZ60" s="227">
        <v>0</v>
      </c>
      <c r="CA60" s="420">
        <f t="shared" si="127"/>
        <v>-17556.503280376452</v>
      </c>
      <c r="CB60" s="425">
        <v>-932.53955255223877</v>
      </c>
      <c r="CC60" s="227">
        <v>-1423.3755946582833</v>
      </c>
      <c r="CD60" s="227">
        <v>-1252.3466084651748</v>
      </c>
      <c r="CE60" s="227">
        <v>0</v>
      </c>
      <c r="CF60" s="422">
        <f t="shared" si="128"/>
        <v>-3608.2617556756968</v>
      </c>
      <c r="CG60" s="423">
        <f t="shared" si="129"/>
        <v>-21164.765036052147</v>
      </c>
      <c r="CH60" s="638">
        <v>37</v>
      </c>
      <c r="CI60" s="422">
        <f t="shared" si="130"/>
        <v>122983.73395841345</v>
      </c>
      <c r="CJ60" s="422">
        <f t="shared" si="130"/>
        <v>129202.87604137564</v>
      </c>
      <c r="CK60" s="422">
        <f t="shared" si="130"/>
        <v>125891.49969724529</v>
      </c>
      <c r="CL60" s="422">
        <f t="shared" si="130"/>
        <v>0</v>
      </c>
      <c r="CM60" s="424">
        <f t="shared" si="133"/>
        <v>378078.10969703441</v>
      </c>
      <c r="CN60" s="422">
        <f t="shared" si="131"/>
        <v>81212.055050523326</v>
      </c>
      <c r="CO60" s="422">
        <f t="shared" si="131"/>
        <v>-4179.0160559216683</v>
      </c>
      <c r="CP60" s="422">
        <f t="shared" si="131"/>
        <v>49886.954218806073</v>
      </c>
      <c r="CQ60" s="422">
        <f t="shared" si="131"/>
        <v>0</v>
      </c>
      <c r="CR60" s="424">
        <f t="shared" si="134"/>
        <v>126919.99321340772</v>
      </c>
      <c r="CS60" s="422">
        <f t="shared" si="132"/>
        <v>204195.78900893679</v>
      </c>
      <c r="CT60" s="422">
        <f t="shared" si="132"/>
        <v>125023.85998545396</v>
      </c>
      <c r="CU60" s="422">
        <f t="shared" si="132"/>
        <v>175778.45391605137</v>
      </c>
      <c r="CV60" s="422">
        <f t="shared" si="132"/>
        <v>0</v>
      </c>
      <c r="CW60" s="424">
        <f t="shared" si="135"/>
        <v>504998.1029104421</v>
      </c>
    </row>
    <row r="61" spans="1:101" ht="15.75" customHeight="1" x14ac:dyDescent="0.2">
      <c r="A61" s="85" t="s">
        <v>265</v>
      </c>
      <c r="B61" s="638">
        <v>38</v>
      </c>
      <c r="C61" s="227">
        <v>0</v>
      </c>
      <c r="D61" s="227">
        <v>0</v>
      </c>
      <c r="E61" s="227">
        <v>0</v>
      </c>
      <c r="F61" s="227">
        <v>0</v>
      </c>
      <c r="G61" s="420">
        <f t="shared" si="109"/>
        <v>0</v>
      </c>
      <c r="H61" s="425">
        <v>0</v>
      </c>
      <c r="I61" s="227">
        <v>0</v>
      </c>
      <c r="J61" s="227">
        <v>0</v>
      </c>
      <c r="K61" s="227">
        <v>0</v>
      </c>
      <c r="L61" s="422">
        <f t="shared" si="110"/>
        <v>0</v>
      </c>
      <c r="M61" s="423">
        <f t="shared" si="111"/>
        <v>0</v>
      </c>
      <c r="N61" s="638">
        <v>38</v>
      </c>
      <c r="O61" s="227">
        <v>0</v>
      </c>
      <c r="P61" s="227">
        <v>0</v>
      </c>
      <c r="Q61" s="227">
        <v>0</v>
      </c>
      <c r="R61" s="227">
        <v>0</v>
      </c>
      <c r="S61" s="420">
        <f t="shared" si="112"/>
        <v>0</v>
      </c>
      <c r="T61" s="425">
        <v>0</v>
      </c>
      <c r="U61" s="227">
        <v>0</v>
      </c>
      <c r="V61" s="227">
        <v>0</v>
      </c>
      <c r="W61" s="227">
        <v>0</v>
      </c>
      <c r="X61" s="422">
        <f t="shared" si="113"/>
        <v>0</v>
      </c>
      <c r="Y61" s="423">
        <f t="shared" si="114"/>
        <v>0</v>
      </c>
      <c r="Z61" s="638">
        <v>38</v>
      </c>
      <c r="AA61" s="227">
        <v>0</v>
      </c>
      <c r="AB61" s="227">
        <v>0</v>
      </c>
      <c r="AC61" s="227">
        <v>0</v>
      </c>
      <c r="AD61" s="227">
        <v>0</v>
      </c>
      <c r="AE61" s="420">
        <f t="shared" si="115"/>
        <v>0</v>
      </c>
      <c r="AF61" s="425">
        <v>0</v>
      </c>
      <c r="AG61" s="227">
        <v>0</v>
      </c>
      <c r="AH61" s="227">
        <v>0</v>
      </c>
      <c r="AI61" s="227">
        <v>0</v>
      </c>
      <c r="AJ61" s="422">
        <f t="shared" si="116"/>
        <v>0</v>
      </c>
      <c r="AK61" s="423">
        <f t="shared" si="117"/>
        <v>0</v>
      </c>
      <c r="AL61" s="638">
        <v>38</v>
      </c>
      <c r="AM61" s="227">
        <v>0</v>
      </c>
      <c r="AN61" s="227">
        <v>0</v>
      </c>
      <c r="AO61" s="227">
        <v>0</v>
      </c>
      <c r="AP61" s="227">
        <v>0</v>
      </c>
      <c r="AQ61" s="420">
        <f t="shared" si="118"/>
        <v>0</v>
      </c>
      <c r="AR61" s="425">
        <v>0</v>
      </c>
      <c r="AS61" s="227">
        <v>0</v>
      </c>
      <c r="AT61" s="227">
        <v>0</v>
      </c>
      <c r="AU61" s="227">
        <v>0</v>
      </c>
      <c r="AV61" s="422">
        <f t="shared" si="119"/>
        <v>0</v>
      </c>
      <c r="AW61" s="423">
        <f t="shared" si="120"/>
        <v>0</v>
      </c>
      <c r="AX61" s="638">
        <v>38</v>
      </c>
      <c r="AY61" s="227">
        <v>0</v>
      </c>
      <c r="AZ61" s="227">
        <v>0</v>
      </c>
      <c r="BA61" s="227">
        <v>0</v>
      </c>
      <c r="BB61" s="227">
        <v>0</v>
      </c>
      <c r="BC61" s="420">
        <f t="shared" si="121"/>
        <v>0</v>
      </c>
      <c r="BD61" s="425">
        <v>0</v>
      </c>
      <c r="BE61" s="227">
        <v>0</v>
      </c>
      <c r="BF61" s="227">
        <v>0</v>
      </c>
      <c r="BG61" s="227">
        <v>0</v>
      </c>
      <c r="BH61" s="422">
        <f t="shared" si="122"/>
        <v>0</v>
      </c>
      <c r="BI61" s="423">
        <f t="shared" si="123"/>
        <v>0</v>
      </c>
      <c r="BJ61" s="638">
        <v>38</v>
      </c>
      <c r="BK61" s="227">
        <v>0</v>
      </c>
      <c r="BL61" s="227">
        <v>0</v>
      </c>
      <c r="BM61" s="227">
        <v>0</v>
      </c>
      <c r="BN61" s="227">
        <v>0</v>
      </c>
      <c r="BO61" s="420">
        <f t="shared" si="124"/>
        <v>0</v>
      </c>
      <c r="BP61" s="425">
        <v>0</v>
      </c>
      <c r="BQ61" s="227">
        <v>0</v>
      </c>
      <c r="BR61" s="227">
        <v>0</v>
      </c>
      <c r="BS61" s="227">
        <v>0</v>
      </c>
      <c r="BT61" s="422">
        <f t="shared" si="125"/>
        <v>0</v>
      </c>
      <c r="BU61" s="423">
        <f t="shared" si="126"/>
        <v>0</v>
      </c>
      <c r="BV61" s="638">
        <v>38</v>
      </c>
      <c r="BW61" s="227">
        <v>0</v>
      </c>
      <c r="BX61" s="227">
        <v>0</v>
      </c>
      <c r="BY61" s="227">
        <v>0</v>
      </c>
      <c r="BZ61" s="227">
        <v>0</v>
      </c>
      <c r="CA61" s="420">
        <f t="shared" si="127"/>
        <v>0</v>
      </c>
      <c r="CB61" s="425">
        <v>0</v>
      </c>
      <c r="CC61" s="227">
        <v>0</v>
      </c>
      <c r="CD61" s="227">
        <v>0</v>
      </c>
      <c r="CE61" s="227">
        <v>0</v>
      </c>
      <c r="CF61" s="422">
        <f t="shared" si="128"/>
        <v>0</v>
      </c>
      <c r="CG61" s="423">
        <f t="shared" si="129"/>
        <v>0</v>
      </c>
      <c r="CH61" s="638">
        <v>38</v>
      </c>
      <c r="CI61" s="422">
        <f t="shared" si="130"/>
        <v>0</v>
      </c>
      <c r="CJ61" s="422">
        <f t="shared" si="130"/>
        <v>0</v>
      </c>
      <c r="CK61" s="422">
        <f t="shared" si="130"/>
        <v>0</v>
      </c>
      <c r="CL61" s="422">
        <f t="shared" si="130"/>
        <v>0</v>
      </c>
      <c r="CM61" s="424">
        <f t="shared" si="133"/>
        <v>0</v>
      </c>
      <c r="CN61" s="422">
        <f t="shared" si="131"/>
        <v>0</v>
      </c>
      <c r="CO61" s="422">
        <f t="shared" si="131"/>
        <v>0</v>
      </c>
      <c r="CP61" s="422">
        <f t="shared" si="131"/>
        <v>0</v>
      </c>
      <c r="CQ61" s="422">
        <f t="shared" si="131"/>
        <v>0</v>
      </c>
      <c r="CR61" s="424">
        <f t="shared" si="134"/>
        <v>0</v>
      </c>
      <c r="CS61" s="422">
        <f t="shared" si="132"/>
        <v>0</v>
      </c>
      <c r="CT61" s="422">
        <f t="shared" si="132"/>
        <v>0</v>
      </c>
      <c r="CU61" s="422">
        <f t="shared" si="132"/>
        <v>0</v>
      </c>
      <c r="CV61" s="422">
        <f t="shared" si="132"/>
        <v>0</v>
      </c>
      <c r="CW61" s="424">
        <f t="shared" si="135"/>
        <v>0</v>
      </c>
    </row>
    <row r="62" spans="1:101" ht="15.75" customHeight="1" x14ac:dyDescent="0.2">
      <c r="A62" s="85" t="s">
        <v>225</v>
      </c>
      <c r="B62" s="638">
        <v>39</v>
      </c>
      <c r="C62" s="227">
        <v>-1057.5723541331806</v>
      </c>
      <c r="D62" s="227">
        <v>-892.56523835884343</v>
      </c>
      <c r="E62" s="227">
        <v>-836.19817722945936</v>
      </c>
      <c r="F62" s="227">
        <v>0</v>
      </c>
      <c r="G62" s="420">
        <f t="shared" si="109"/>
        <v>-2786.3357697214833</v>
      </c>
      <c r="H62" s="425">
        <v>-6706.5546493704469</v>
      </c>
      <c r="I62" s="227">
        <v>-5339.9548562220034</v>
      </c>
      <c r="J62" s="227">
        <v>-4820.0211924146506</v>
      </c>
      <c r="K62" s="227">
        <v>0</v>
      </c>
      <c r="L62" s="422">
        <f t="shared" si="110"/>
        <v>-16866.5306980071</v>
      </c>
      <c r="M62" s="423">
        <f t="shared" si="111"/>
        <v>-19652.866467728585</v>
      </c>
      <c r="N62" s="638">
        <v>39</v>
      </c>
      <c r="O62" s="227">
        <v>-2758.4706665771109</v>
      </c>
      <c r="P62" s="227">
        <v>-2571.540722878769</v>
      </c>
      <c r="Q62" s="227">
        <v>-2431.5697502317835</v>
      </c>
      <c r="R62" s="227">
        <v>0</v>
      </c>
      <c r="S62" s="420">
        <f t="shared" si="112"/>
        <v>-7761.5811396876634</v>
      </c>
      <c r="T62" s="425">
        <v>-7117.710616633085</v>
      </c>
      <c r="U62" s="227">
        <v>-6674.5962787525777</v>
      </c>
      <c r="V62" s="227">
        <v>-6066.6966593246079</v>
      </c>
      <c r="W62" s="227">
        <v>0</v>
      </c>
      <c r="X62" s="422">
        <f t="shared" si="113"/>
        <v>-19859.003554710271</v>
      </c>
      <c r="Y62" s="423">
        <f t="shared" si="114"/>
        <v>-27620.584694397934</v>
      </c>
      <c r="Z62" s="638">
        <v>39</v>
      </c>
      <c r="AA62" s="227">
        <v>-802.69354414935981</v>
      </c>
      <c r="AB62" s="227">
        <v>-737.37897609502488</v>
      </c>
      <c r="AC62" s="227">
        <v>-708.32253342107742</v>
      </c>
      <c r="AD62" s="227">
        <v>0</v>
      </c>
      <c r="AE62" s="420">
        <f t="shared" si="115"/>
        <v>-2248.395053665462</v>
      </c>
      <c r="AF62" s="425">
        <v>-1585.0843220412344</v>
      </c>
      <c r="AG62" s="227">
        <v>-1439.8805254509871</v>
      </c>
      <c r="AH62" s="227">
        <v>-1350.6424282012738</v>
      </c>
      <c r="AI62" s="227">
        <v>0</v>
      </c>
      <c r="AJ62" s="422">
        <f t="shared" si="116"/>
        <v>-4375.6072756934955</v>
      </c>
      <c r="AK62" s="423">
        <f t="shared" si="117"/>
        <v>-6624.0023293589575</v>
      </c>
      <c r="AL62" s="638">
        <v>39</v>
      </c>
      <c r="AM62" s="227">
        <v>-38116.987942026179</v>
      </c>
      <c r="AN62" s="227">
        <v>-38225.30289908297</v>
      </c>
      <c r="AO62" s="227">
        <v>-38718.806022197081</v>
      </c>
      <c r="AP62" s="227">
        <v>0</v>
      </c>
      <c r="AQ62" s="420">
        <f t="shared" si="118"/>
        <v>-115061.09686330623</v>
      </c>
      <c r="AR62" s="425">
        <v>-46422.520444297421</v>
      </c>
      <c r="AS62" s="227">
        <v>-45548.1477442658</v>
      </c>
      <c r="AT62" s="227">
        <v>-45348.175767356479</v>
      </c>
      <c r="AU62" s="227">
        <v>0</v>
      </c>
      <c r="AV62" s="422">
        <f t="shared" si="119"/>
        <v>-137318.8439559197</v>
      </c>
      <c r="AW62" s="423">
        <f t="shared" si="120"/>
        <v>-252379.94081922591</v>
      </c>
      <c r="AX62" s="638">
        <v>39</v>
      </c>
      <c r="AY62" s="227">
        <v>-967.74545197279872</v>
      </c>
      <c r="AZ62" s="227">
        <v>-1027.9211762283833</v>
      </c>
      <c r="BA62" s="227">
        <v>-1066.6055703926875</v>
      </c>
      <c r="BB62" s="227">
        <v>0</v>
      </c>
      <c r="BC62" s="420">
        <f t="shared" si="121"/>
        <v>-3062.2721985938697</v>
      </c>
      <c r="BD62" s="425">
        <v>-657.53441252308073</v>
      </c>
      <c r="BE62" s="227">
        <v>-692.13021016328378</v>
      </c>
      <c r="BF62" s="227">
        <v>-704.10866384897395</v>
      </c>
      <c r="BG62" s="227">
        <v>0</v>
      </c>
      <c r="BH62" s="422">
        <f t="shared" si="122"/>
        <v>-2053.7732865353382</v>
      </c>
      <c r="BI62" s="423">
        <f t="shared" si="123"/>
        <v>-5116.0454851292079</v>
      </c>
      <c r="BJ62" s="638">
        <v>39</v>
      </c>
      <c r="BK62" s="227">
        <v>0</v>
      </c>
      <c r="BL62" s="227">
        <v>0</v>
      </c>
      <c r="BM62" s="227">
        <v>0</v>
      </c>
      <c r="BN62" s="227">
        <v>0</v>
      </c>
      <c r="BO62" s="420">
        <f t="shared" si="124"/>
        <v>0</v>
      </c>
      <c r="BP62" s="425">
        <v>0</v>
      </c>
      <c r="BQ62" s="227">
        <v>0</v>
      </c>
      <c r="BR62" s="227">
        <v>0</v>
      </c>
      <c r="BS62" s="227">
        <v>0</v>
      </c>
      <c r="BT62" s="422">
        <f t="shared" si="125"/>
        <v>0</v>
      </c>
      <c r="BU62" s="423">
        <f t="shared" si="126"/>
        <v>0</v>
      </c>
      <c r="BV62" s="638">
        <v>39</v>
      </c>
      <c r="BW62" s="227">
        <v>-1245.9363757277872</v>
      </c>
      <c r="BX62" s="227">
        <v>-1227.9499141768474</v>
      </c>
      <c r="BY62" s="227">
        <v>-1298.9580074628288</v>
      </c>
      <c r="BZ62" s="227">
        <v>0</v>
      </c>
      <c r="CA62" s="420">
        <f t="shared" si="127"/>
        <v>-3772.8442973674632</v>
      </c>
      <c r="CB62" s="425">
        <v>-984.57552465987908</v>
      </c>
      <c r="CC62" s="227">
        <v>-970.92603888019471</v>
      </c>
      <c r="CD62" s="227">
        <v>-1132.6373260830856</v>
      </c>
      <c r="CE62" s="227">
        <v>0</v>
      </c>
      <c r="CF62" s="422">
        <f t="shared" si="128"/>
        <v>-3088.1388896231592</v>
      </c>
      <c r="CG62" s="423">
        <f t="shared" si="129"/>
        <v>-6860.9831869906229</v>
      </c>
      <c r="CH62" s="638">
        <v>39</v>
      </c>
      <c r="CI62" s="422">
        <f t="shared" si="130"/>
        <v>-44949.40633458642</v>
      </c>
      <c r="CJ62" s="422">
        <f t="shared" si="130"/>
        <v>-44682.658926820834</v>
      </c>
      <c r="CK62" s="422">
        <f t="shared" si="130"/>
        <v>-45060.460060934922</v>
      </c>
      <c r="CL62" s="422">
        <f t="shared" si="130"/>
        <v>0</v>
      </c>
      <c r="CM62" s="424">
        <f t="shared" si="133"/>
        <v>-134692.52532234218</v>
      </c>
      <c r="CN62" s="422">
        <f t="shared" si="131"/>
        <v>-63473.979969525149</v>
      </c>
      <c r="CO62" s="422">
        <f t="shared" si="131"/>
        <v>-60665.63565373484</v>
      </c>
      <c r="CP62" s="422">
        <f t="shared" si="131"/>
        <v>-59422.282037229073</v>
      </c>
      <c r="CQ62" s="422">
        <f t="shared" si="131"/>
        <v>0</v>
      </c>
      <c r="CR62" s="424">
        <f t="shared" si="134"/>
        <v>-183561.89766048908</v>
      </c>
      <c r="CS62" s="422">
        <f t="shared" si="132"/>
        <v>-108423.38630411157</v>
      </c>
      <c r="CT62" s="422">
        <f t="shared" si="132"/>
        <v>-105348.29458055567</v>
      </c>
      <c r="CU62" s="422">
        <f t="shared" si="132"/>
        <v>-104482.74209816399</v>
      </c>
      <c r="CV62" s="422">
        <f t="shared" si="132"/>
        <v>0</v>
      </c>
      <c r="CW62" s="424">
        <f t="shared" si="135"/>
        <v>-318254.42298283125</v>
      </c>
    </row>
    <row r="63" spans="1:101" ht="15.75" customHeight="1" x14ac:dyDescent="0.2">
      <c r="A63" s="637" t="s">
        <v>1254</v>
      </c>
      <c r="B63" s="638">
        <v>40</v>
      </c>
      <c r="C63" s="227">
        <v>0</v>
      </c>
      <c r="D63" s="227">
        <v>0</v>
      </c>
      <c r="E63" s="227">
        <v>0</v>
      </c>
      <c r="F63" s="227">
        <v>0</v>
      </c>
      <c r="G63" s="420">
        <f t="shared" si="109"/>
        <v>0</v>
      </c>
      <c r="H63" s="425">
        <v>0</v>
      </c>
      <c r="I63" s="227">
        <v>0</v>
      </c>
      <c r="J63" s="227">
        <v>0</v>
      </c>
      <c r="K63" s="227">
        <v>0</v>
      </c>
      <c r="L63" s="422">
        <f t="shared" si="110"/>
        <v>0</v>
      </c>
      <c r="M63" s="423">
        <f t="shared" si="111"/>
        <v>0</v>
      </c>
      <c r="N63" s="638">
        <v>40</v>
      </c>
      <c r="O63" s="227">
        <v>0</v>
      </c>
      <c r="P63" s="227">
        <v>0</v>
      </c>
      <c r="Q63" s="227">
        <v>0</v>
      </c>
      <c r="R63" s="227">
        <v>0</v>
      </c>
      <c r="S63" s="420">
        <f t="shared" si="112"/>
        <v>0</v>
      </c>
      <c r="T63" s="425">
        <v>0</v>
      </c>
      <c r="U63" s="227">
        <v>0</v>
      </c>
      <c r="V63" s="227">
        <v>0</v>
      </c>
      <c r="W63" s="227">
        <v>0</v>
      </c>
      <c r="X63" s="422">
        <f t="shared" si="113"/>
        <v>0</v>
      </c>
      <c r="Y63" s="423">
        <f t="shared" si="114"/>
        <v>0</v>
      </c>
      <c r="Z63" s="638">
        <v>40</v>
      </c>
      <c r="AA63" s="227">
        <v>0</v>
      </c>
      <c r="AB63" s="227">
        <v>0</v>
      </c>
      <c r="AC63" s="227">
        <v>0</v>
      </c>
      <c r="AD63" s="227">
        <v>0</v>
      </c>
      <c r="AE63" s="420">
        <f t="shared" si="115"/>
        <v>0</v>
      </c>
      <c r="AF63" s="425">
        <v>0</v>
      </c>
      <c r="AG63" s="227">
        <v>0</v>
      </c>
      <c r="AH63" s="227">
        <v>0</v>
      </c>
      <c r="AI63" s="227">
        <v>0</v>
      </c>
      <c r="AJ63" s="422">
        <f t="shared" si="116"/>
        <v>0</v>
      </c>
      <c r="AK63" s="423">
        <f t="shared" si="117"/>
        <v>0</v>
      </c>
      <c r="AL63" s="638">
        <v>40</v>
      </c>
      <c r="AM63" s="227">
        <v>0</v>
      </c>
      <c r="AN63" s="227">
        <v>0</v>
      </c>
      <c r="AO63" s="227">
        <v>0</v>
      </c>
      <c r="AP63" s="227">
        <v>0</v>
      </c>
      <c r="AQ63" s="420">
        <f t="shared" si="118"/>
        <v>0</v>
      </c>
      <c r="AR63" s="425">
        <v>0</v>
      </c>
      <c r="AS63" s="227">
        <v>0</v>
      </c>
      <c r="AT63" s="227">
        <v>0</v>
      </c>
      <c r="AU63" s="227">
        <v>0</v>
      </c>
      <c r="AV63" s="422">
        <f t="shared" si="119"/>
        <v>0</v>
      </c>
      <c r="AW63" s="423">
        <f t="shared" si="120"/>
        <v>0</v>
      </c>
      <c r="AX63" s="638">
        <v>40</v>
      </c>
      <c r="AY63" s="227">
        <v>0</v>
      </c>
      <c r="AZ63" s="227">
        <v>0</v>
      </c>
      <c r="BA63" s="227">
        <v>0</v>
      </c>
      <c r="BB63" s="227">
        <v>0</v>
      </c>
      <c r="BC63" s="420">
        <f t="shared" si="121"/>
        <v>0</v>
      </c>
      <c r="BD63" s="425">
        <v>0</v>
      </c>
      <c r="BE63" s="227">
        <v>0</v>
      </c>
      <c r="BF63" s="227">
        <v>0</v>
      </c>
      <c r="BG63" s="227">
        <v>0</v>
      </c>
      <c r="BH63" s="422">
        <f t="shared" si="122"/>
        <v>0</v>
      </c>
      <c r="BI63" s="423">
        <f t="shared" si="123"/>
        <v>0</v>
      </c>
      <c r="BJ63" s="638">
        <v>40</v>
      </c>
      <c r="BK63" s="227">
        <v>0</v>
      </c>
      <c r="BL63" s="227">
        <v>0</v>
      </c>
      <c r="BM63" s="227">
        <v>0</v>
      </c>
      <c r="BN63" s="227">
        <v>0</v>
      </c>
      <c r="BO63" s="420">
        <f t="shared" si="124"/>
        <v>0</v>
      </c>
      <c r="BP63" s="425">
        <v>0</v>
      </c>
      <c r="BQ63" s="227">
        <v>0</v>
      </c>
      <c r="BR63" s="227">
        <v>0</v>
      </c>
      <c r="BS63" s="227">
        <v>0</v>
      </c>
      <c r="BT63" s="422">
        <f t="shared" si="125"/>
        <v>0</v>
      </c>
      <c r="BU63" s="423">
        <f t="shared" si="126"/>
        <v>0</v>
      </c>
      <c r="BV63" s="638">
        <v>40</v>
      </c>
      <c r="BW63" s="227">
        <v>0</v>
      </c>
      <c r="BX63" s="227">
        <v>0</v>
      </c>
      <c r="BY63" s="227">
        <v>0</v>
      </c>
      <c r="BZ63" s="227">
        <v>0</v>
      </c>
      <c r="CA63" s="420">
        <f t="shared" si="127"/>
        <v>0</v>
      </c>
      <c r="CB63" s="425">
        <v>0</v>
      </c>
      <c r="CC63" s="227">
        <v>0</v>
      </c>
      <c r="CD63" s="227">
        <v>0</v>
      </c>
      <c r="CE63" s="227">
        <v>0</v>
      </c>
      <c r="CF63" s="422">
        <f t="shared" si="128"/>
        <v>0</v>
      </c>
      <c r="CG63" s="423">
        <f t="shared" si="129"/>
        <v>0</v>
      </c>
      <c r="CH63" s="638">
        <v>40</v>
      </c>
      <c r="CI63" s="422">
        <f t="shared" si="130"/>
        <v>0</v>
      </c>
      <c r="CJ63" s="422">
        <f t="shared" si="130"/>
        <v>0</v>
      </c>
      <c r="CK63" s="422">
        <f t="shared" si="130"/>
        <v>0</v>
      </c>
      <c r="CL63" s="422">
        <f t="shared" si="130"/>
        <v>0</v>
      </c>
      <c r="CM63" s="424">
        <f t="shared" si="133"/>
        <v>0</v>
      </c>
      <c r="CN63" s="422">
        <f t="shared" si="131"/>
        <v>0</v>
      </c>
      <c r="CO63" s="422">
        <f t="shared" si="131"/>
        <v>0</v>
      </c>
      <c r="CP63" s="422">
        <f t="shared" si="131"/>
        <v>0</v>
      </c>
      <c r="CQ63" s="422">
        <f t="shared" si="131"/>
        <v>0</v>
      </c>
      <c r="CR63" s="424">
        <f t="shared" si="134"/>
        <v>0</v>
      </c>
      <c r="CS63" s="422">
        <f t="shared" si="132"/>
        <v>0</v>
      </c>
      <c r="CT63" s="422">
        <f t="shared" si="132"/>
        <v>0</v>
      </c>
      <c r="CU63" s="422">
        <f t="shared" si="132"/>
        <v>0</v>
      </c>
      <c r="CV63" s="422">
        <f t="shared" si="132"/>
        <v>0</v>
      </c>
      <c r="CW63" s="424">
        <f t="shared" si="135"/>
        <v>0</v>
      </c>
    </row>
    <row r="64" spans="1:101" ht="15.75" customHeight="1" x14ac:dyDescent="0.2">
      <c r="A64" s="85"/>
      <c r="B64" s="638"/>
      <c r="C64" s="186" t="s">
        <v>32</v>
      </c>
      <c r="D64" s="186" t="s">
        <v>32</v>
      </c>
      <c r="E64" s="186" t="s">
        <v>32</v>
      </c>
      <c r="F64" s="186" t="s">
        <v>32</v>
      </c>
      <c r="G64" s="389"/>
      <c r="H64" s="390" t="s">
        <v>32</v>
      </c>
      <c r="I64" s="186" t="s">
        <v>32</v>
      </c>
      <c r="J64" s="186" t="s">
        <v>32</v>
      </c>
      <c r="K64" s="186" t="s">
        <v>32</v>
      </c>
      <c r="L64" s="391"/>
      <c r="M64" s="390" t="s">
        <v>32</v>
      </c>
      <c r="N64" s="638"/>
      <c r="O64" s="186" t="s">
        <v>32</v>
      </c>
      <c r="P64" s="186" t="s">
        <v>32</v>
      </c>
      <c r="Q64" s="186" t="s">
        <v>32</v>
      </c>
      <c r="R64" s="186" t="s">
        <v>32</v>
      </c>
      <c r="S64" s="389"/>
      <c r="T64" s="390" t="s">
        <v>32</v>
      </c>
      <c r="U64" s="186" t="s">
        <v>32</v>
      </c>
      <c r="V64" s="186" t="s">
        <v>32</v>
      </c>
      <c r="W64" s="186" t="s">
        <v>32</v>
      </c>
      <c r="X64" s="391"/>
      <c r="Y64" s="390" t="s">
        <v>32</v>
      </c>
      <c r="Z64" s="638"/>
      <c r="AA64" s="186" t="s">
        <v>32</v>
      </c>
      <c r="AB64" s="186" t="s">
        <v>32</v>
      </c>
      <c r="AC64" s="186" t="s">
        <v>32</v>
      </c>
      <c r="AD64" s="186" t="s">
        <v>32</v>
      </c>
      <c r="AE64" s="389"/>
      <c r="AF64" s="390" t="s">
        <v>32</v>
      </c>
      <c r="AG64" s="186" t="s">
        <v>32</v>
      </c>
      <c r="AH64" s="186" t="s">
        <v>32</v>
      </c>
      <c r="AI64" s="186" t="s">
        <v>32</v>
      </c>
      <c r="AJ64" s="391"/>
      <c r="AK64" s="390" t="s">
        <v>32</v>
      </c>
      <c r="AL64" s="638"/>
      <c r="AM64" s="186" t="s">
        <v>32</v>
      </c>
      <c r="AN64" s="186" t="s">
        <v>32</v>
      </c>
      <c r="AO64" s="186" t="s">
        <v>32</v>
      </c>
      <c r="AP64" s="186" t="s">
        <v>32</v>
      </c>
      <c r="AQ64" s="389"/>
      <c r="AR64" s="390" t="s">
        <v>32</v>
      </c>
      <c r="AS64" s="186" t="s">
        <v>32</v>
      </c>
      <c r="AT64" s="186" t="s">
        <v>32</v>
      </c>
      <c r="AU64" s="186" t="s">
        <v>32</v>
      </c>
      <c r="AV64" s="391"/>
      <c r="AW64" s="390" t="s">
        <v>32</v>
      </c>
      <c r="AX64" s="638"/>
      <c r="AY64" s="186" t="s">
        <v>32</v>
      </c>
      <c r="AZ64" s="186" t="s">
        <v>32</v>
      </c>
      <c r="BA64" s="186" t="s">
        <v>32</v>
      </c>
      <c r="BB64" s="186" t="s">
        <v>32</v>
      </c>
      <c r="BC64" s="389"/>
      <c r="BD64" s="390" t="s">
        <v>32</v>
      </c>
      <c r="BE64" s="186" t="s">
        <v>32</v>
      </c>
      <c r="BF64" s="186" t="s">
        <v>32</v>
      </c>
      <c r="BG64" s="186" t="s">
        <v>32</v>
      </c>
      <c r="BH64" s="391"/>
      <c r="BI64" s="390" t="s">
        <v>32</v>
      </c>
      <c r="BJ64" s="638"/>
      <c r="BK64" s="186" t="s">
        <v>32</v>
      </c>
      <c r="BL64" s="186" t="s">
        <v>32</v>
      </c>
      <c r="BM64" s="186" t="s">
        <v>32</v>
      </c>
      <c r="BN64" s="186" t="s">
        <v>32</v>
      </c>
      <c r="BO64" s="389"/>
      <c r="BP64" s="390" t="s">
        <v>32</v>
      </c>
      <c r="BQ64" s="186" t="s">
        <v>32</v>
      </c>
      <c r="BR64" s="186" t="s">
        <v>32</v>
      </c>
      <c r="BS64" s="186" t="s">
        <v>32</v>
      </c>
      <c r="BT64" s="391"/>
      <c r="BU64" s="390" t="s">
        <v>32</v>
      </c>
      <c r="BV64" s="638"/>
      <c r="BW64" s="186" t="s">
        <v>32</v>
      </c>
      <c r="BX64" s="186" t="s">
        <v>32</v>
      </c>
      <c r="BY64" s="186" t="s">
        <v>32</v>
      </c>
      <c r="BZ64" s="186" t="s">
        <v>32</v>
      </c>
      <c r="CA64" s="389"/>
      <c r="CB64" s="390" t="s">
        <v>32</v>
      </c>
      <c r="CC64" s="186" t="s">
        <v>32</v>
      </c>
      <c r="CD64" s="186" t="s">
        <v>32</v>
      </c>
      <c r="CE64" s="186" t="s">
        <v>32</v>
      </c>
      <c r="CF64" s="391"/>
      <c r="CG64" s="390" t="s">
        <v>32</v>
      </c>
      <c r="CH64" s="638"/>
      <c r="CI64" s="391"/>
      <c r="CJ64" s="391"/>
      <c r="CK64" s="391"/>
      <c r="CL64" s="391"/>
      <c r="CM64" s="186"/>
      <c r="CN64" s="391"/>
      <c r="CO64" s="391"/>
      <c r="CP64" s="391"/>
      <c r="CQ64" s="391"/>
      <c r="CR64" s="186"/>
      <c r="CS64" s="391"/>
      <c r="CT64" s="391"/>
      <c r="CU64" s="391"/>
      <c r="CV64" s="391"/>
      <c r="CW64" s="186"/>
    </row>
    <row r="65" spans="1:135" s="17" customFormat="1" ht="15.75" customHeight="1" x14ac:dyDescent="0.2">
      <c r="A65" s="19" t="s">
        <v>359</v>
      </c>
      <c r="B65" s="638">
        <v>41</v>
      </c>
      <c r="C65" s="213">
        <f>SUM(C34:C63)-C43-C45</f>
        <v>2799460.2389039313</v>
      </c>
      <c r="D65" s="213">
        <f t="shared" ref="D65:M65" si="136">SUM(D34:D63)-D43-D45</f>
        <v>1957592.7146479674</v>
      </c>
      <c r="E65" s="213">
        <f t="shared" si="136"/>
        <v>1769837.4499190568</v>
      </c>
      <c r="F65" s="213">
        <f t="shared" si="136"/>
        <v>0</v>
      </c>
      <c r="G65" s="218">
        <f t="shared" si="136"/>
        <v>6526890.4034709577</v>
      </c>
      <c r="H65" s="215">
        <f t="shared" si="136"/>
        <v>9030056.7091276553</v>
      </c>
      <c r="I65" s="215">
        <f t="shared" si="136"/>
        <v>8201076.557337312</v>
      </c>
      <c r="J65" s="215">
        <f t="shared" si="136"/>
        <v>7445350.2293559033</v>
      </c>
      <c r="K65" s="215">
        <f t="shared" si="136"/>
        <v>0</v>
      </c>
      <c r="L65" s="216">
        <f t="shared" si="136"/>
        <v>24676483.495820876</v>
      </c>
      <c r="M65" s="215">
        <f t="shared" si="136"/>
        <v>31203373.899291836</v>
      </c>
      <c r="N65" s="638">
        <v>41</v>
      </c>
      <c r="O65" s="213">
        <f>SUM(O34:O63)-O43-O45</f>
        <v>3121584.1171069294</v>
      </c>
      <c r="P65" s="213">
        <f t="shared" ref="P65:Y65" si="137">SUM(P34:P63)-P43-P45</f>
        <v>2688986.3216548017</v>
      </c>
      <c r="Q65" s="213">
        <f t="shared" si="137"/>
        <v>2501161.1546192653</v>
      </c>
      <c r="R65" s="213">
        <f t="shared" si="137"/>
        <v>0</v>
      </c>
      <c r="S65" s="218">
        <f t="shared" si="137"/>
        <v>8311731.5933809951</v>
      </c>
      <c r="T65" s="215">
        <f t="shared" si="137"/>
        <v>9394838.7081477661</v>
      </c>
      <c r="U65" s="215">
        <f t="shared" si="137"/>
        <v>9421909.7208553292</v>
      </c>
      <c r="V65" s="215">
        <f t="shared" si="137"/>
        <v>9631713.2602148186</v>
      </c>
      <c r="W65" s="215">
        <f t="shared" si="137"/>
        <v>0</v>
      </c>
      <c r="X65" s="216">
        <f t="shared" si="137"/>
        <v>28448461.689217914</v>
      </c>
      <c r="Y65" s="215">
        <f t="shared" si="137"/>
        <v>36760193.282598905</v>
      </c>
      <c r="Z65" s="638">
        <v>41</v>
      </c>
      <c r="AA65" s="213">
        <f>SUM(AA34:AA63)-AA43-AA45</f>
        <v>961334.21943717147</v>
      </c>
      <c r="AB65" s="213">
        <f t="shared" ref="AB65:AK65" si="138">SUM(AB34:AB63)-AB43-AB45</f>
        <v>944124.51581937051</v>
      </c>
      <c r="AC65" s="213">
        <f t="shared" si="138"/>
        <v>1092482.6135057667</v>
      </c>
      <c r="AD65" s="213">
        <f t="shared" si="138"/>
        <v>0</v>
      </c>
      <c r="AE65" s="218">
        <f t="shared" si="138"/>
        <v>2997941.3487623087</v>
      </c>
      <c r="AF65" s="215">
        <f t="shared" si="138"/>
        <v>2087438.0541261488</v>
      </c>
      <c r="AG65" s="215">
        <f t="shared" si="138"/>
        <v>2200889.1523801885</v>
      </c>
      <c r="AH65" s="215">
        <f t="shared" si="138"/>
        <v>2305119.5104810507</v>
      </c>
      <c r="AI65" s="215">
        <f t="shared" si="138"/>
        <v>0</v>
      </c>
      <c r="AJ65" s="216">
        <f t="shared" si="138"/>
        <v>6593446.7169873854</v>
      </c>
      <c r="AK65" s="215">
        <f t="shared" si="138"/>
        <v>9591388.0657496974</v>
      </c>
      <c r="AL65" s="638">
        <v>41</v>
      </c>
      <c r="AM65" s="213">
        <f>SUM(AM34:AM63)-AM43-AM45</f>
        <v>46667308.142210387</v>
      </c>
      <c r="AN65" s="213">
        <f t="shared" ref="AN65:AW65" si="139">SUM(AN34:AN63)-AN43-AN45</f>
        <v>45857261.048295088</v>
      </c>
      <c r="AO65" s="213">
        <f t="shared" si="139"/>
        <v>47553444.389258899</v>
      </c>
      <c r="AP65" s="213">
        <f t="shared" si="139"/>
        <v>0</v>
      </c>
      <c r="AQ65" s="218">
        <f t="shared" si="139"/>
        <v>140078013.5797644</v>
      </c>
      <c r="AR65" s="215">
        <f t="shared" si="139"/>
        <v>73749600.966720402</v>
      </c>
      <c r="AS65" s="215">
        <f t="shared" si="139"/>
        <v>75809766.808081537</v>
      </c>
      <c r="AT65" s="215">
        <f t="shared" si="139"/>
        <v>75771383.981494382</v>
      </c>
      <c r="AU65" s="215">
        <f t="shared" si="139"/>
        <v>0</v>
      </c>
      <c r="AV65" s="216">
        <f t="shared" si="139"/>
        <v>225330751.75629634</v>
      </c>
      <c r="AW65" s="215">
        <f t="shared" si="139"/>
        <v>365408765.3360607</v>
      </c>
      <c r="AX65" s="638">
        <v>41</v>
      </c>
      <c r="AY65" s="213">
        <f>SUM(AY34:AY63)-AY43-AY45</f>
        <v>1488304.7087277616</v>
      </c>
      <c r="AZ65" s="213">
        <f t="shared" ref="AZ65:BI65" si="140">SUM(AZ34:AZ63)-AZ43-AZ45</f>
        <v>1585588.9131610356</v>
      </c>
      <c r="BA65" s="213">
        <f t="shared" si="140"/>
        <v>1822071.3593036146</v>
      </c>
      <c r="BB65" s="213">
        <f t="shared" si="140"/>
        <v>0</v>
      </c>
      <c r="BC65" s="218">
        <f t="shared" si="140"/>
        <v>4895964.9811924119</v>
      </c>
      <c r="BD65" s="215">
        <f t="shared" si="140"/>
        <v>624415.8583662149</v>
      </c>
      <c r="BE65" s="215">
        <f t="shared" si="140"/>
        <v>1007350.1151325328</v>
      </c>
      <c r="BF65" s="215">
        <f t="shared" si="140"/>
        <v>812840.50028927659</v>
      </c>
      <c r="BG65" s="215">
        <f t="shared" si="140"/>
        <v>0</v>
      </c>
      <c r="BH65" s="216">
        <f t="shared" si="140"/>
        <v>2444606.4737880239</v>
      </c>
      <c r="BI65" s="215">
        <f t="shared" si="140"/>
        <v>7340571.4549804358</v>
      </c>
      <c r="BJ65" s="638">
        <v>41</v>
      </c>
      <c r="BK65" s="213">
        <f>SUM(BK34:BK63)-BK43-BK45</f>
        <v>0</v>
      </c>
      <c r="BL65" s="213">
        <f t="shared" ref="BL65:BU65" si="141">SUM(BL34:BL63)-BL43-BL45</f>
        <v>0</v>
      </c>
      <c r="BM65" s="213">
        <f t="shared" si="141"/>
        <v>0</v>
      </c>
      <c r="BN65" s="213">
        <f t="shared" si="141"/>
        <v>0</v>
      </c>
      <c r="BO65" s="218">
        <f t="shared" si="141"/>
        <v>0</v>
      </c>
      <c r="BP65" s="215">
        <f t="shared" si="141"/>
        <v>0</v>
      </c>
      <c r="BQ65" s="215">
        <f t="shared" si="141"/>
        <v>0</v>
      </c>
      <c r="BR65" s="215">
        <f t="shared" si="141"/>
        <v>0</v>
      </c>
      <c r="BS65" s="215">
        <f t="shared" si="141"/>
        <v>0</v>
      </c>
      <c r="BT65" s="216">
        <f t="shared" si="141"/>
        <v>0</v>
      </c>
      <c r="BU65" s="215">
        <f t="shared" si="141"/>
        <v>0</v>
      </c>
      <c r="BV65" s="638">
        <v>41</v>
      </c>
      <c r="BW65" s="213">
        <f>SUM(BW34:BW63)-BW43-BW45</f>
        <v>1304052.2935830711</v>
      </c>
      <c r="BX65" s="213">
        <f t="shared" ref="BX65:CV65" si="142">SUM(BX34:BX63)-BX43-BX45</f>
        <v>1500246.0118723335</v>
      </c>
      <c r="BY65" s="213">
        <f t="shared" si="142"/>
        <v>1245873.3607298143</v>
      </c>
      <c r="BZ65" s="213">
        <f t="shared" si="142"/>
        <v>0</v>
      </c>
      <c r="CA65" s="218">
        <f t="shared" si="142"/>
        <v>4050171.6661852193</v>
      </c>
      <c r="CB65" s="215">
        <f t="shared" si="142"/>
        <v>1422301.0126073034</v>
      </c>
      <c r="CC65" s="215">
        <f t="shared" si="142"/>
        <v>1570994.6673600909</v>
      </c>
      <c r="CD65" s="215">
        <f t="shared" si="142"/>
        <v>2295541.614983961</v>
      </c>
      <c r="CE65" s="215">
        <f t="shared" si="142"/>
        <v>0</v>
      </c>
      <c r="CF65" s="216">
        <f t="shared" si="142"/>
        <v>5288837.2949513551</v>
      </c>
      <c r="CG65" s="215">
        <f t="shared" si="142"/>
        <v>9339008.9611365758</v>
      </c>
      <c r="CH65" s="638">
        <v>41</v>
      </c>
      <c r="CI65" s="216">
        <f t="shared" ref="CI65:CL65" si="143">SUM(CI34:CI63)-CI43-CI45</f>
        <v>56342043.719969243</v>
      </c>
      <c r="CJ65" s="216">
        <f t="shared" si="143"/>
        <v>54533799.525450602</v>
      </c>
      <c r="CK65" s="216">
        <f t="shared" si="143"/>
        <v>55984870.327336423</v>
      </c>
      <c r="CL65" s="216">
        <f t="shared" si="143"/>
        <v>0</v>
      </c>
      <c r="CM65" s="213">
        <f>SUM(CI65:CL65)</f>
        <v>166860713.57275626</v>
      </c>
      <c r="CN65" s="216">
        <f t="shared" ref="CN65:CQ65" si="144">SUM(CN34:CN63)-CN43-CN45</f>
        <v>96308651.309095517</v>
      </c>
      <c r="CO65" s="216">
        <f t="shared" si="144"/>
        <v>98211987.021146983</v>
      </c>
      <c r="CP65" s="216">
        <f t="shared" si="144"/>
        <v>98261949.096819371</v>
      </c>
      <c r="CQ65" s="216">
        <f t="shared" si="144"/>
        <v>0</v>
      </c>
      <c r="CR65" s="213">
        <f>SUM(CN65:CQ65)</f>
        <v>292782587.42706192</v>
      </c>
      <c r="CS65" s="216">
        <f t="shared" si="142"/>
        <v>152650695.0290648</v>
      </c>
      <c r="CT65" s="216">
        <f t="shared" si="142"/>
        <v>152745786.54659757</v>
      </c>
      <c r="CU65" s="216">
        <f t="shared" si="142"/>
        <v>154246819.4241558</v>
      </c>
      <c r="CV65" s="216">
        <f t="shared" si="142"/>
        <v>0</v>
      </c>
      <c r="CW65" s="213">
        <f>SUM(CS65:CV65)</f>
        <v>459643300.99981821</v>
      </c>
      <c r="CX65" s="326"/>
      <c r="CY65" s="326"/>
      <c r="CZ65" s="326"/>
      <c r="DA65" s="326"/>
      <c r="DB65" s="326"/>
      <c r="DC65" s="326"/>
      <c r="DD65" s="326"/>
      <c r="DE65" s="326"/>
      <c r="DF65" s="326"/>
      <c r="DG65" s="326"/>
      <c r="DH65" s="326"/>
      <c r="DI65" s="326"/>
      <c r="DJ65" s="326"/>
      <c r="DK65" s="326"/>
      <c r="DL65" s="326"/>
      <c r="DM65" s="326"/>
      <c r="DN65" s="326"/>
      <c r="DO65" s="326"/>
      <c r="DP65" s="326"/>
      <c r="DQ65" s="326"/>
      <c r="DR65" s="326"/>
      <c r="DS65" s="326"/>
      <c r="DT65" s="326"/>
      <c r="DU65" s="326"/>
      <c r="DV65" s="326"/>
      <c r="DW65" s="326"/>
      <c r="DX65" s="326"/>
      <c r="DY65" s="326"/>
      <c r="DZ65" s="326"/>
      <c r="EA65" s="326"/>
      <c r="EB65" s="326"/>
      <c r="EC65" s="326"/>
      <c r="ED65" s="326"/>
      <c r="EE65" s="326"/>
    </row>
    <row r="66" spans="1:135" ht="15.75" customHeight="1" x14ac:dyDescent="0.2">
      <c r="B66" s="638"/>
      <c r="C66" s="177"/>
      <c r="D66" s="177"/>
      <c r="E66" s="177"/>
      <c r="F66" s="177"/>
      <c r="G66" s="392"/>
      <c r="H66" s="393"/>
      <c r="I66" s="177"/>
      <c r="J66" s="177"/>
      <c r="K66" s="177"/>
      <c r="L66" s="177"/>
      <c r="M66" s="394"/>
      <c r="N66" s="638"/>
      <c r="O66" s="177"/>
      <c r="P66" s="177"/>
      <c r="Q66" s="177"/>
      <c r="R66" s="177"/>
      <c r="S66" s="392"/>
      <c r="T66" s="393"/>
      <c r="U66" s="177"/>
      <c r="V66" s="177"/>
      <c r="W66" s="177"/>
      <c r="X66" s="177"/>
      <c r="Y66" s="394"/>
      <c r="Z66" s="638"/>
      <c r="AA66" s="177"/>
      <c r="AB66" s="177"/>
      <c r="AC66" s="177"/>
      <c r="AD66" s="177"/>
      <c r="AE66" s="392"/>
      <c r="AF66" s="393"/>
      <c r="AG66" s="177"/>
      <c r="AH66" s="177"/>
      <c r="AI66" s="177"/>
      <c r="AJ66" s="177"/>
      <c r="AK66" s="394"/>
      <c r="AL66" s="638"/>
      <c r="AM66" s="177"/>
      <c r="AN66" s="177"/>
      <c r="AO66" s="177"/>
      <c r="AP66" s="177"/>
      <c r="AQ66" s="392"/>
      <c r="AR66" s="393"/>
      <c r="AS66" s="177"/>
      <c r="AT66" s="177"/>
      <c r="AU66" s="177"/>
      <c r="AV66" s="177"/>
      <c r="AW66" s="394"/>
      <c r="AX66" s="638"/>
      <c r="AY66" s="177"/>
      <c r="AZ66" s="177"/>
      <c r="BA66" s="177"/>
      <c r="BB66" s="177"/>
      <c r="BC66" s="392"/>
      <c r="BD66" s="393"/>
      <c r="BE66" s="177"/>
      <c r="BF66" s="177"/>
      <c r="BG66" s="177"/>
      <c r="BH66" s="177"/>
      <c r="BI66" s="394"/>
      <c r="BJ66" s="638"/>
      <c r="BK66" s="177"/>
      <c r="BL66" s="177"/>
      <c r="BM66" s="177"/>
      <c r="BN66" s="177"/>
      <c r="BO66" s="392"/>
      <c r="BP66" s="393"/>
      <c r="BQ66" s="177"/>
      <c r="BR66" s="177"/>
      <c r="BS66" s="177"/>
      <c r="BT66" s="177"/>
      <c r="BU66" s="394"/>
      <c r="BV66" s="638"/>
      <c r="BW66" s="177"/>
      <c r="BX66" s="177"/>
      <c r="BY66" s="177"/>
      <c r="BZ66" s="177"/>
      <c r="CA66" s="392"/>
      <c r="CB66" s="393"/>
      <c r="CC66" s="177"/>
      <c r="CD66" s="177"/>
      <c r="CE66" s="177"/>
      <c r="CF66" s="177"/>
      <c r="CG66" s="394"/>
      <c r="CH66" s="638"/>
      <c r="CI66" s="177"/>
      <c r="CJ66" s="177"/>
      <c r="CK66" s="177"/>
      <c r="CL66" s="177"/>
      <c r="CM66" s="427"/>
      <c r="CN66" s="177"/>
      <c r="CO66" s="177"/>
      <c r="CP66" s="177"/>
      <c r="CQ66" s="177"/>
      <c r="CR66" s="427"/>
      <c r="CS66" s="177"/>
      <c r="CT66" s="177"/>
      <c r="CU66" s="177"/>
      <c r="CV66" s="177"/>
      <c r="CW66" s="427"/>
    </row>
    <row r="67" spans="1:135" ht="15.75" customHeight="1" x14ac:dyDescent="0.2">
      <c r="A67" s="19" t="s">
        <v>263</v>
      </c>
      <c r="B67" s="638"/>
      <c r="C67" s="186" t="s">
        <v>32</v>
      </c>
      <c r="D67" s="186" t="s">
        <v>32</v>
      </c>
      <c r="E67" s="186" t="s">
        <v>32</v>
      </c>
      <c r="F67" s="186" t="s">
        <v>32</v>
      </c>
      <c r="G67" s="389"/>
      <c r="H67" s="390" t="s">
        <v>32</v>
      </c>
      <c r="I67" s="186" t="s">
        <v>32</v>
      </c>
      <c r="J67" s="186" t="s">
        <v>32</v>
      </c>
      <c r="K67" s="186" t="s">
        <v>32</v>
      </c>
      <c r="L67" s="391"/>
      <c r="M67" s="390" t="s">
        <v>32</v>
      </c>
      <c r="N67" s="638"/>
      <c r="O67" s="186" t="s">
        <v>32</v>
      </c>
      <c r="P67" s="186" t="s">
        <v>32</v>
      </c>
      <c r="Q67" s="186" t="s">
        <v>32</v>
      </c>
      <c r="R67" s="186" t="s">
        <v>32</v>
      </c>
      <c r="S67" s="389"/>
      <c r="T67" s="390" t="s">
        <v>32</v>
      </c>
      <c r="U67" s="186" t="s">
        <v>32</v>
      </c>
      <c r="V67" s="186" t="s">
        <v>32</v>
      </c>
      <c r="W67" s="186" t="s">
        <v>32</v>
      </c>
      <c r="X67" s="391"/>
      <c r="Y67" s="390" t="s">
        <v>32</v>
      </c>
      <c r="Z67" s="638"/>
      <c r="AA67" s="186" t="s">
        <v>32</v>
      </c>
      <c r="AB67" s="186" t="s">
        <v>32</v>
      </c>
      <c r="AC67" s="186" t="s">
        <v>32</v>
      </c>
      <c r="AD67" s="186" t="s">
        <v>32</v>
      </c>
      <c r="AE67" s="389"/>
      <c r="AF67" s="390" t="s">
        <v>32</v>
      </c>
      <c r="AG67" s="186" t="s">
        <v>32</v>
      </c>
      <c r="AH67" s="186" t="s">
        <v>32</v>
      </c>
      <c r="AI67" s="186" t="s">
        <v>32</v>
      </c>
      <c r="AJ67" s="391"/>
      <c r="AK67" s="390" t="s">
        <v>32</v>
      </c>
      <c r="AL67" s="638"/>
      <c r="AM67" s="186" t="s">
        <v>32</v>
      </c>
      <c r="AN67" s="186" t="s">
        <v>32</v>
      </c>
      <c r="AO67" s="186" t="s">
        <v>32</v>
      </c>
      <c r="AP67" s="186" t="s">
        <v>32</v>
      </c>
      <c r="AQ67" s="389"/>
      <c r="AR67" s="390" t="s">
        <v>32</v>
      </c>
      <c r="AS67" s="186" t="s">
        <v>32</v>
      </c>
      <c r="AT67" s="186" t="s">
        <v>32</v>
      </c>
      <c r="AU67" s="186" t="s">
        <v>32</v>
      </c>
      <c r="AV67" s="391"/>
      <c r="AW67" s="390" t="s">
        <v>32</v>
      </c>
      <c r="AX67" s="638"/>
      <c r="AY67" s="186" t="s">
        <v>32</v>
      </c>
      <c r="AZ67" s="186" t="s">
        <v>32</v>
      </c>
      <c r="BA67" s="186" t="s">
        <v>32</v>
      </c>
      <c r="BB67" s="186" t="s">
        <v>32</v>
      </c>
      <c r="BC67" s="389"/>
      <c r="BD67" s="390" t="s">
        <v>32</v>
      </c>
      <c r="BE67" s="186" t="s">
        <v>32</v>
      </c>
      <c r="BF67" s="186" t="s">
        <v>32</v>
      </c>
      <c r="BG67" s="186" t="s">
        <v>32</v>
      </c>
      <c r="BH67" s="391"/>
      <c r="BI67" s="390" t="s">
        <v>32</v>
      </c>
      <c r="BJ67" s="638"/>
      <c r="BK67" s="186" t="s">
        <v>32</v>
      </c>
      <c r="BL67" s="186" t="s">
        <v>32</v>
      </c>
      <c r="BM67" s="186" t="s">
        <v>32</v>
      </c>
      <c r="BN67" s="186" t="s">
        <v>32</v>
      </c>
      <c r="BO67" s="389"/>
      <c r="BP67" s="390" t="s">
        <v>32</v>
      </c>
      <c r="BQ67" s="186" t="s">
        <v>32</v>
      </c>
      <c r="BR67" s="186" t="s">
        <v>32</v>
      </c>
      <c r="BS67" s="186" t="s">
        <v>32</v>
      </c>
      <c r="BT67" s="391"/>
      <c r="BU67" s="390" t="s">
        <v>32</v>
      </c>
      <c r="BV67" s="638"/>
      <c r="BW67" s="186" t="s">
        <v>32</v>
      </c>
      <c r="BX67" s="186" t="s">
        <v>32</v>
      </c>
      <c r="BY67" s="186" t="s">
        <v>32</v>
      </c>
      <c r="BZ67" s="186" t="s">
        <v>32</v>
      </c>
      <c r="CA67" s="389"/>
      <c r="CB67" s="390" t="s">
        <v>32</v>
      </c>
      <c r="CC67" s="186" t="s">
        <v>32</v>
      </c>
      <c r="CD67" s="186" t="s">
        <v>32</v>
      </c>
      <c r="CE67" s="186" t="s">
        <v>32</v>
      </c>
      <c r="CF67" s="391"/>
      <c r="CG67" s="390" t="s">
        <v>32</v>
      </c>
      <c r="CH67" s="638"/>
      <c r="CI67" s="177"/>
      <c r="CJ67" s="177"/>
      <c r="CK67" s="177"/>
      <c r="CL67" s="177"/>
      <c r="CM67" s="427"/>
      <c r="CN67" s="177"/>
      <c r="CO67" s="177"/>
      <c r="CP67" s="177"/>
      <c r="CQ67" s="177"/>
      <c r="CR67" s="427"/>
      <c r="CS67" s="177"/>
      <c r="CT67" s="177"/>
      <c r="CU67" s="177"/>
      <c r="CV67" s="177"/>
      <c r="CW67" s="427"/>
    </row>
    <row r="68" spans="1:135" ht="15.75" customHeight="1" x14ac:dyDescent="0.2">
      <c r="A68" s="85" t="s">
        <v>224</v>
      </c>
      <c r="B68" s="638">
        <v>42</v>
      </c>
      <c r="C68" s="428">
        <v>205757.22029869576</v>
      </c>
      <c r="D68" s="428">
        <v>249636.49618854956</v>
      </c>
      <c r="E68" s="428">
        <v>175276.48088806309</v>
      </c>
      <c r="F68" s="428">
        <v>0</v>
      </c>
      <c r="G68" s="420">
        <f t="shared" ref="G68" si="145">SUM(C68:F68)</f>
        <v>630670.19737530837</v>
      </c>
      <c r="H68" s="429">
        <v>204510.8480681114</v>
      </c>
      <c r="I68" s="428">
        <v>248420.06025665699</v>
      </c>
      <c r="J68" s="428">
        <v>174473.13794701383</v>
      </c>
      <c r="K68" s="428">
        <v>0</v>
      </c>
      <c r="L68" s="422">
        <f t="shared" ref="L68" si="146">SUM(H68:K68)</f>
        <v>627404.04627178225</v>
      </c>
      <c r="M68" s="423">
        <f t="shared" ref="M68" si="147">SUM(L68,G68)</f>
        <v>1258074.2436470906</v>
      </c>
      <c r="N68" s="225">
        <v>46</v>
      </c>
      <c r="O68" s="428">
        <v>233325.43227610053</v>
      </c>
      <c r="P68" s="428">
        <v>322295.34071125998</v>
      </c>
      <c r="Q68" s="428">
        <v>239002.37619597273</v>
      </c>
      <c r="R68" s="428">
        <v>0</v>
      </c>
      <c r="S68" s="420">
        <f t="shared" ref="S68" si="148">SUM(O68:R68)</f>
        <v>794623.14918333315</v>
      </c>
      <c r="T68" s="429">
        <v>231912.06588703359</v>
      </c>
      <c r="U68" s="428">
        <v>320724.85066229448</v>
      </c>
      <c r="V68" s="428">
        <v>237906.95899659587</v>
      </c>
      <c r="W68" s="428">
        <v>0</v>
      </c>
      <c r="X68" s="422">
        <f t="shared" ref="X68" si="149">SUM(T68:W68)</f>
        <v>790543.87554592383</v>
      </c>
      <c r="Y68" s="423">
        <f t="shared" ref="Y68" si="150">SUM(X68,S68)</f>
        <v>1585167.024729257</v>
      </c>
      <c r="Z68" s="225">
        <v>46</v>
      </c>
      <c r="AA68" s="428">
        <v>40347.948434267048</v>
      </c>
      <c r="AB68" s="428">
        <v>54955.948081795796</v>
      </c>
      <c r="AC68" s="428">
        <v>41528.781679442072</v>
      </c>
      <c r="AD68" s="428">
        <v>0</v>
      </c>
      <c r="AE68" s="420">
        <f t="shared" ref="AE68" si="151">SUM(AA68:AD68)</f>
        <v>136832.67819550491</v>
      </c>
      <c r="AF68" s="429">
        <v>40103.541154578314</v>
      </c>
      <c r="AG68" s="428">
        <v>54688.157150026644</v>
      </c>
      <c r="AH68" s="428">
        <v>41338.443229904959</v>
      </c>
      <c r="AI68" s="428">
        <v>0</v>
      </c>
      <c r="AJ68" s="422">
        <f t="shared" ref="AJ68" si="152">SUM(AF68:AI68)</f>
        <v>136130.14153450992</v>
      </c>
      <c r="AK68" s="423">
        <f t="shared" ref="AK68" si="153">SUM(AJ68,AE68)</f>
        <v>272962.81973001483</v>
      </c>
      <c r="AL68" s="225">
        <v>46</v>
      </c>
      <c r="AM68" s="428">
        <v>914253.34143157222</v>
      </c>
      <c r="AN68" s="428">
        <v>1362507.2730307411</v>
      </c>
      <c r="AO68" s="428">
        <v>1080797.6417642941</v>
      </c>
      <c r="AP68" s="428">
        <v>0</v>
      </c>
      <c r="AQ68" s="420">
        <f t="shared" ref="AQ68" si="154">SUM(AM68:AP68)</f>
        <v>3357558.2562266076</v>
      </c>
      <c r="AR68" s="429">
        <v>908715.26128631632</v>
      </c>
      <c r="AS68" s="428">
        <v>1355868.0082209688</v>
      </c>
      <c r="AT68" s="428">
        <v>1075844.0327471865</v>
      </c>
      <c r="AU68" s="428">
        <v>0</v>
      </c>
      <c r="AV68" s="422">
        <f t="shared" ref="AV68" si="155">SUM(AR68:AU68)</f>
        <v>3340427.3022544719</v>
      </c>
      <c r="AW68" s="423">
        <f t="shared" ref="AW68" si="156">SUM(AV68,AQ68)</f>
        <v>6697985.5584810795</v>
      </c>
      <c r="AX68" s="225">
        <v>46</v>
      </c>
      <c r="AY68" s="428">
        <v>7827.1556619264848</v>
      </c>
      <c r="AZ68" s="428">
        <v>12417.683880293727</v>
      </c>
      <c r="BA68" s="428">
        <v>10008.880327018109</v>
      </c>
      <c r="BB68" s="428">
        <v>0</v>
      </c>
      <c r="BC68" s="420">
        <f t="shared" ref="BC68" si="157">SUM(AY68:BB68)</f>
        <v>30253.719869238321</v>
      </c>
      <c r="BD68" s="429">
        <v>7779.7427475834338</v>
      </c>
      <c r="BE68" s="428">
        <v>12357.174631471942</v>
      </c>
      <c r="BF68" s="428">
        <v>9963.0067259634889</v>
      </c>
      <c r="BG68" s="428">
        <v>0</v>
      </c>
      <c r="BH68" s="422">
        <f t="shared" ref="BH68" si="158">SUM(BD68:BG68)</f>
        <v>30099.924105018865</v>
      </c>
      <c r="BI68" s="423">
        <f t="shared" ref="BI68" si="159">SUM(BH68,BC68)</f>
        <v>60353.643974257182</v>
      </c>
      <c r="BJ68" s="225">
        <v>46</v>
      </c>
      <c r="BK68" s="428">
        <v>0</v>
      </c>
      <c r="BL68" s="428">
        <v>0</v>
      </c>
      <c r="BM68" s="428">
        <v>0</v>
      </c>
      <c r="BN68" s="428">
        <v>0</v>
      </c>
      <c r="BO68" s="420">
        <f t="shared" ref="BO68" si="160">SUM(BK68:BN68)</f>
        <v>0</v>
      </c>
      <c r="BP68" s="429">
        <v>0</v>
      </c>
      <c r="BQ68" s="428">
        <v>0</v>
      </c>
      <c r="BR68" s="428">
        <v>0</v>
      </c>
      <c r="BS68" s="428">
        <v>0</v>
      </c>
      <c r="BT68" s="422">
        <f t="shared" ref="BT68" si="161">SUM(BP68:BS68)</f>
        <v>0</v>
      </c>
      <c r="BU68" s="423">
        <f t="shared" ref="BU68" si="162">SUM(BT68,BO68)</f>
        <v>0</v>
      </c>
      <c r="BV68" s="225">
        <v>46</v>
      </c>
      <c r="BW68" s="428">
        <v>8242.7568475155003</v>
      </c>
      <c r="BX68" s="428">
        <v>11955.869190530739</v>
      </c>
      <c r="BY68" s="428">
        <v>9928.163550187317</v>
      </c>
      <c r="BZ68" s="428">
        <v>0</v>
      </c>
      <c r="CA68" s="420">
        <f t="shared" ref="CA68" si="163">SUM(BW68:BZ68)</f>
        <v>30126.789588233558</v>
      </c>
      <c r="CB68" s="429">
        <v>8192.8264332958279</v>
      </c>
      <c r="CC68" s="428">
        <v>11897.610285673398</v>
      </c>
      <c r="CD68" s="428">
        <v>9882.6598975282996</v>
      </c>
      <c r="CE68" s="428">
        <v>0</v>
      </c>
      <c r="CF68" s="422">
        <f>SUM(CB68:CE68)</f>
        <v>29973.096616497525</v>
      </c>
      <c r="CG68" s="423">
        <f>SUM(CF68,CA68)</f>
        <v>60099.886204731083</v>
      </c>
      <c r="CH68" s="638">
        <v>42</v>
      </c>
      <c r="CI68" s="422">
        <f t="shared" ref="CI68:CL70" si="164">+C68+O68+AA68+AM68+AY68+BK68+BW68</f>
        <v>1409753.8549500774</v>
      </c>
      <c r="CJ68" s="422">
        <f t="shared" si="164"/>
        <v>2013768.6110831711</v>
      </c>
      <c r="CK68" s="422">
        <f t="shared" si="164"/>
        <v>1556542.3244049775</v>
      </c>
      <c r="CL68" s="422">
        <f t="shared" si="164"/>
        <v>0</v>
      </c>
      <c r="CM68" s="424">
        <f>SUM(CI68:CL68)</f>
        <v>4980064.7904382255</v>
      </c>
      <c r="CN68" s="422">
        <f t="shared" ref="CN68:CQ70" si="165">+H68+T68+AF68+AR68+BD68+BP68+CB68</f>
        <v>1401214.2855769189</v>
      </c>
      <c r="CO68" s="422">
        <f t="shared" si="165"/>
        <v>2003955.8612070922</v>
      </c>
      <c r="CP68" s="422">
        <f t="shared" si="165"/>
        <v>1549408.239544193</v>
      </c>
      <c r="CQ68" s="422">
        <f t="shared" si="165"/>
        <v>0</v>
      </c>
      <c r="CR68" s="424">
        <f>SUM(CN68:CQ68)</f>
        <v>4954578.3863282045</v>
      </c>
      <c r="CS68" s="422">
        <f t="shared" ref="CS68:CV70" si="166">CI68+CN68</f>
        <v>2810968.140526996</v>
      </c>
      <c r="CT68" s="422">
        <f t="shared" si="166"/>
        <v>4017724.4722902635</v>
      </c>
      <c r="CU68" s="422">
        <f t="shared" si="166"/>
        <v>3105950.5639491705</v>
      </c>
      <c r="CV68" s="422">
        <f t="shared" si="166"/>
        <v>0</v>
      </c>
      <c r="CW68" s="424">
        <f>SUM(CS68:CV68)</f>
        <v>9934643.1767664291</v>
      </c>
    </row>
    <row r="69" spans="1:135" ht="15.75" customHeight="1" x14ac:dyDescent="0.2">
      <c r="A69" s="85" t="s">
        <v>266</v>
      </c>
      <c r="B69" s="638">
        <v>43</v>
      </c>
      <c r="C69" s="228">
        <f t="shared" ref="C69:F69" si="167">IF(ABS(C61)&lt;C82, -C61, C82)</f>
        <v>0</v>
      </c>
      <c r="D69" s="228">
        <f t="shared" si="167"/>
        <v>0</v>
      </c>
      <c r="E69" s="228">
        <f t="shared" si="167"/>
        <v>0</v>
      </c>
      <c r="F69" s="228">
        <f t="shared" si="167"/>
        <v>0</v>
      </c>
      <c r="G69" s="420">
        <f>SUM(C69:F69)</f>
        <v>0</v>
      </c>
      <c r="H69" s="426">
        <f t="shared" ref="H69:K69" si="168">IF(ABS(H61)&lt;H82, -H61, H82)</f>
        <v>0</v>
      </c>
      <c r="I69" s="228">
        <f t="shared" si="168"/>
        <v>0</v>
      </c>
      <c r="J69" s="228">
        <f t="shared" si="168"/>
        <v>0</v>
      </c>
      <c r="K69" s="228">
        <f t="shared" si="168"/>
        <v>0</v>
      </c>
      <c r="L69" s="422">
        <f>SUM(H69:K69)</f>
        <v>0</v>
      </c>
      <c r="M69" s="423">
        <f>SUM(L69,G69)</f>
        <v>0</v>
      </c>
      <c r="N69" s="638">
        <v>43</v>
      </c>
      <c r="O69" s="228">
        <f t="shared" ref="O69:R69" si="169">IF(ABS(O61)&lt;O82, -O61, O82)</f>
        <v>0</v>
      </c>
      <c r="P69" s="228">
        <f t="shared" si="169"/>
        <v>0</v>
      </c>
      <c r="Q69" s="228">
        <f t="shared" si="169"/>
        <v>0</v>
      </c>
      <c r="R69" s="228">
        <f t="shared" si="169"/>
        <v>0</v>
      </c>
      <c r="S69" s="420">
        <f>SUM(O69:R69)</f>
        <v>0</v>
      </c>
      <c r="T69" s="426">
        <f t="shared" ref="T69:W69" si="170">IF(ABS(T61)&lt;T82, -T61, T82)</f>
        <v>0</v>
      </c>
      <c r="U69" s="228">
        <f t="shared" si="170"/>
        <v>0</v>
      </c>
      <c r="V69" s="228">
        <f t="shared" si="170"/>
        <v>0</v>
      </c>
      <c r="W69" s="228">
        <f t="shared" si="170"/>
        <v>0</v>
      </c>
      <c r="X69" s="422">
        <f>SUM(T69:W69)</f>
        <v>0</v>
      </c>
      <c r="Y69" s="423">
        <f>SUM(X69,S69)</f>
        <v>0</v>
      </c>
      <c r="Z69" s="638">
        <v>43</v>
      </c>
      <c r="AA69" s="228">
        <f t="shared" ref="AA69:AD69" si="171">IF(ABS(AA61)&lt;AA82, -AA61, AA82)</f>
        <v>0</v>
      </c>
      <c r="AB69" s="228">
        <f t="shared" si="171"/>
        <v>0</v>
      </c>
      <c r="AC69" s="228">
        <f t="shared" si="171"/>
        <v>0</v>
      </c>
      <c r="AD69" s="228">
        <f t="shared" si="171"/>
        <v>0</v>
      </c>
      <c r="AE69" s="420">
        <f>SUM(AA69:AD69)</f>
        <v>0</v>
      </c>
      <c r="AF69" s="426">
        <f t="shared" ref="AF69:AI69" si="172">IF(ABS(AF61)&lt;AF82, -AF61, AF82)</f>
        <v>0</v>
      </c>
      <c r="AG69" s="228">
        <f t="shared" si="172"/>
        <v>0</v>
      </c>
      <c r="AH69" s="228">
        <f t="shared" si="172"/>
        <v>0</v>
      </c>
      <c r="AI69" s="228">
        <f t="shared" si="172"/>
        <v>0</v>
      </c>
      <c r="AJ69" s="422">
        <f>SUM(AF69:AI69)</f>
        <v>0</v>
      </c>
      <c r="AK69" s="423">
        <f>SUM(AJ69,AE69)</f>
        <v>0</v>
      </c>
      <c r="AL69" s="638">
        <v>43</v>
      </c>
      <c r="AM69" s="228">
        <f t="shared" ref="AM69:AP69" si="173">IF(ABS(AM61)&lt;AM82, -AM61, AM82)</f>
        <v>0</v>
      </c>
      <c r="AN69" s="228">
        <f t="shared" si="173"/>
        <v>0</v>
      </c>
      <c r="AO69" s="228">
        <f t="shared" si="173"/>
        <v>0</v>
      </c>
      <c r="AP69" s="228">
        <f t="shared" si="173"/>
        <v>0</v>
      </c>
      <c r="AQ69" s="420">
        <f>SUM(AM69:AP69)</f>
        <v>0</v>
      </c>
      <c r="AR69" s="426">
        <f t="shared" ref="AR69:AU69" si="174">IF(ABS(AR61)&lt;AR82, -AR61, AR82)</f>
        <v>0</v>
      </c>
      <c r="AS69" s="228">
        <f t="shared" si="174"/>
        <v>0</v>
      </c>
      <c r="AT69" s="228">
        <f t="shared" si="174"/>
        <v>0</v>
      </c>
      <c r="AU69" s="228">
        <f t="shared" si="174"/>
        <v>0</v>
      </c>
      <c r="AV69" s="422">
        <f>SUM(AR69:AU69)</f>
        <v>0</v>
      </c>
      <c r="AW69" s="423">
        <f>SUM(AV69,AQ69)</f>
        <v>0</v>
      </c>
      <c r="AX69" s="638">
        <v>43</v>
      </c>
      <c r="AY69" s="228">
        <f t="shared" ref="AY69:BB69" si="175">IF(ABS(AY61)&lt;AY82, -AY61, AY82)</f>
        <v>0</v>
      </c>
      <c r="AZ69" s="228">
        <f t="shared" si="175"/>
        <v>0</v>
      </c>
      <c r="BA69" s="228">
        <f t="shared" si="175"/>
        <v>0</v>
      </c>
      <c r="BB69" s="228">
        <f t="shared" si="175"/>
        <v>0</v>
      </c>
      <c r="BC69" s="420">
        <f>SUM(AY69:BB69)</f>
        <v>0</v>
      </c>
      <c r="BD69" s="426">
        <f t="shared" ref="BD69:BG69" si="176">IF(ABS(BD61)&lt;BD82, -BD61, BD82)</f>
        <v>0</v>
      </c>
      <c r="BE69" s="228">
        <f t="shared" si="176"/>
        <v>0</v>
      </c>
      <c r="BF69" s="228">
        <f t="shared" si="176"/>
        <v>0</v>
      </c>
      <c r="BG69" s="228">
        <f t="shared" si="176"/>
        <v>0</v>
      </c>
      <c r="BH69" s="422">
        <f>SUM(BD69:BG69)</f>
        <v>0</v>
      </c>
      <c r="BI69" s="423">
        <f>SUM(BH69,BC69)</f>
        <v>0</v>
      </c>
      <c r="BJ69" s="638">
        <v>43</v>
      </c>
      <c r="BK69" s="228">
        <f t="shared" ref="BK69:BN69" si="177">IF(ABS(BK61)&lt;BK82, -BK61, BK82)</f>
        <v>0</v>
      </c>
      <c r="BL69" s="228">
        <f t="shared" si="177"/>
        <v>0</v>
      </c>
      <c r="BM69" s="228">
        <f t="shared" si="177"/>
        <v>0</v>
      </c>
      <c r="BN69" s="228">
        <f t="shared" si="177"/>
        <v>0</v>
      </c>
      <c r="BO69" s="420">
        <f>SUM(BK69:BN69)</f>
        <v>0</v>
      </c>
      <c r="BP69" s="426">
        <f t="shared" ref="BP69:BS69" si="178">IF(ABS(BP61)&lt;BP82, -BP61, BP82)</f>
        <v>0</v>
      </c>
      <c r="BQ69" s="228">
        <f t="shared" si="178"/>
        <v>0</v>
      </c>
      <c r="BR69" s="228">
        <f t="shared" si="178"/>
        <v>0</v>
      </c>
      <c r="BS69" s="228">
        <f t="shared" si="178"/>
        <v>0</v>
      </c>
      <c r="BT69" s="422">
        <f>SUM(BP69:BS69)</f>
        <v>0</v>
      </c>
      <c r="BU69" s="423">
        <f>SUM(BT69,BO69)</f>
        <v>0</v>
      </c>
      <c r="BV69" s="638">
        <v>43</v>
      </c>
      <c r="BW69" s="228">
        <f t="shared" ref="BW69:BZ69" si="179">IF(ABS(BW61)&lt;BW82, -BW61, BW82)</f>
        <v>0</v>
      </c>
      <c r="BX69" s="228">
        <f t="shared" si="179"/>
        <v>0</v>
      </c>
      <c r="BY69" s="228">
        <f t="shared" si="179"/>
        <v>0</v>
      </c>
      <c r="BZ69" s="228">
        <f t="shared" si="179"/>
        <v>0</v>
      </c>
      <c r="CA69" s="420">
        <f>SUM(BW69:BZ69)</f>
        <v>0</v>
      </c>
      <c r="CB69" s="426">
        <f t="shared" ref="CB69:CE69" si="180">IF(ABS(CB61)&lt;CB82, -CB61, CB82)</f>
        <v>0</v>
      </c>
      <c r="CC69" s="228">
        <f t="shared" si="180"/>
        <v>0</v>
      </c>
      <c r="CD69" s="228">
        <f t="shared" si="180"/>
        <v>0</v>
      </c>
      <c r="CE69" s="228">
        <f t="shared" si="180"/>
        <v>0</v>
      </c>
      <c r="CF69" s="422">
        <f>SUM(CB69:CE69)</f>
        <v>0</v>
      </c>
      <c r="CG69" s="423">
        <f>SUM(CF69,CA69)</f>
        <v>0</v>
      </c>
      <c r="CH69" s="638">
        <v>43</v>
      </c>
      <c r="CI69" s="422">
        <f t="shared" si="164"/>
        <v>0</v>
      </c>
      <c r="CJ69" s="422">
        <f t="shared" si="164"/>
        <v>0</v>
      </c>
      <c r="CK69" s="422">
        <f t="shared" si="164"/>
        <v>0</v>
      </c>
      <c r="CL69" s="422">
        <f t="shared" si="164"/>
        <v>0</v>
      </c>
      <c r="CM69" s="424">
        <f t="shared" ref="CM69:CM70" si="181">SUM(CI69:CL69)</f>
        <v>0</v>
      </c>
      <c r="CN69" s="422">
        <f t="shared" si="165"/>
        <v>0</v>
      </c>
      <c r="CO69" s="422">
        <f t="shared" si="165"/>
        <v>0</v>
      </c>
      <c r="CP69" s="422">
        <f t="shared" si="165"/>
        <v>0</v>
      </c>
      <c r="CQ69" s="422">
        <f t="shared" si="165"/>
        <v>0</v>
      </c>
      <c r="CR69" s="424">
        <f t="shared" ref="CR69:CR70" si="182">SUM(CN69:CQ69)</f>
        <v>0</v>
      </c>
      <c r="CS69" s="422">
        <f t="shared" si="166"/>
        <v>0</v>
      </c>
      <c r="CT69" s="422">
        <f t="shared" si="166"/>
        <v>0</v>
      </c>
      <c r="CU69" s="422">
        <f t="shared" si="166"/>
        <v>0</v>
      </c>
      <c r="CV69" s="422">
        <f t="shared" si="166"/>
        <v>0</v>
      </c>
      <c r="CW69" s="424">
        <f t="shared" ref="CW69:CW70" si="183">SUM(CS69:CV69)</f>
        <v>0</v>
      </c>
    </row>
    <row r="70" spans="1:135" ht="15.75" customHeight="1" x14ac:dyDescent="0.2">
      <c r="A70" s="85" t="s">
        <v>436</v>
      </c>
      <c r="B70" s="225">
        <v>44</v>
      </c>
      <c r="C70" s="428">
        <v>265918.12216396834</v>
      </c>
      <c r="D70" s="428">
        <v>219463.10178177161</v>
      </c>
      <c r="E70" s="428">
        <v>172519.02070111834</v>
      </c>
      <c r="F70" s="428">
        <v>0</v>
      </c>
      <c r="G70" s="420">
        <f t="shared" ref="G70" si="184">SUM(C70:F70)</f>
        <v>657900.24464685819</v>
      </c>
      <c r="H70" s="429">
        <v>265918.12216396834</v>
      </c>
      <c r="I70" s="428">
        <v>219463.10178177161</v>
      </c>
      <c r="J70" s="428">
        <v>172519.02070111834</v>
      </c>
      <c r="K70" s="428">
        <v>0</v>
      </c>
      <c r="L70" s="422">
        <f t="shared" ref="L70" si="185">SUM(H70:K70)</f>
        <v>657900.24464685819</v>
      </c>
      <c r="M70" s="423">
        <f t="shared" ref="M70" si="186">SUM(L70,G70)</f>
        <v>1315800.4892937164</v>
      </c>
      <c r="N70" s="225">
        <v>46</v>
      </c>
      <c r="O70" s="428">
        <v>301546.943110361</v>
      </c>
      <c r="P70" s="428">
        <v>283339.72092318756</v>
      </c>
      <c r="Q70" s="428">
        <v>235242.37637394029</v>
      </c>
      <c r="R70" s="428">
        <v>0</v>
      </c>
      <c r="S70" s="420">
        <f t="shared" ref="S70" si="187">SUM(O70:R70)</f>
        <v>820129.04040748882</v>
      </c>
      <c r="T70" s="429">
        <v>301546.943110361</v>
      </c>
      <c r="U70" s="428">
        <v>283339.72092318756</v>
      </c>
      <c r="V70" s="428">
        <v>235242.37637394029</v>
      </c>
      <c r="W70" s="428">
        <v>0</v>
      </c>
      <c r="X70" s="422">
        <f t="shared" ref="X70" si="188">SUM(T70:W70)</f>
        <v>820129.04040748882</v>
      </c>
      <c r="Y70" s="423">
        <f t="shared" ref="Y70" si="189">SUM(X70,S70)</f>
        <v>1640258.0808149776</v>
      </c>
      <c r="Z70" s="225">
        <v>46</v>
      </c>
      <c r="AA70" s="428">
        <v>52145.196485612381</v>
      </c>
      <c r="AB70" s="428">
        <v>48313.459816706556</v>
      </c>
      <c r="AC70" s="428">
        <v>40875.448377032175</v>
      </c>
      <c r="AD70" s="428">
        <v>0</v>
      </c>
      <c r="AE70" s="420">
        <f t="shared" ref="AE70" si="190">SUM(AA70:AD70)</f>
        <v>141334.10467935112</v>
      </c>
      <c r="AF70" s="429">
        <v>52145.196485612381</v>
      </c>
      <c r="AG70" s="428">
        <v>48313.459816706556</v>
      </c>
      <c r="AH70" s="428">
        <v>40875.448377032175</v>
      </c>
      <c r="AI70" s="428">
        <v>0</v>
      </c>
      <c r="AJ70" s="422">
        <f t="shared" ref="AJ70" si="191">SUM(AF70:AI70)</f>
        <v>141334.10467935112</v>
      </c>
      <c r="AK70" s="423">
        <f t="shared" ref="AK70" si="192">SUM(AJ70,AE70)</f>
        <v>282668.20935870224</v>
      </c>
      <c r="AL70" s="225">
        <v>46</v>
      </c>
      <c r="AM70" s="428">
        <v>1181569.8685211979</v>
      </c>
      <c r="AN70" s="428">
        <v>1197821.940721764</v>
      </c>
      <c r="AO70" s="428">
        <v>1063794.4679659104</v>
      </c>
      <c r="AP70" s="428">
        <v>0</v>
      </c>
      <c r="AQ70" s="420">
        <f t="shared" ref="AQ70" si="193">SUM(AM70:AP70)</f>
        <v>3443186.2772088721</v>
      </c>
      <c r="AR70" s="429">
        <v>1181569.8685211979</v>
      </c>
      <c r="AS70" s="428">
        <v>1197821.940721764</v>
      </c>
      <c r="AT70" s="428">
        <v>1063794.4679659104</v>
      </c>
      <c r="AU70" s="428">
        <v>0</v>
      </c>
      <c r="AV70" s="422">
        <f t="shared" ref="AV70" si="194">SUM(AR70:AU70)</f>
        <v>3443186.2772088721</v>
      </c>
      <c r="AW70" s="423">
        <f t="shared" ref="AW70" si="195">SUM(AV70,AQ70)</f>
        <v>6886372.5544177443</v>
      </c>
      <c r="AX70" s="225">
        <v>46</v>
      </c>
      <c r="AY70" s="428">
        <v>10115.720519955707</v>
      </c>
      <c r="AZ70" s="428">
        <v>10916.76683066572</v>
      </c>
      <c r="BA70" s="428">
        <v>9851.4200170106706</v>
      </c>
      <c r="BB70" s="428">
        <v>0</v>
      </c>
      <c r="BC70" s="420">
        <f t="shared" ref="BC70" si="196">SUM(AY70:BB70)</f>
        <v>30883.907367632099</v>
      </c>
      <c r="BD70" s="429">
        <v>10115.720519955707</v>
      </c>
      <c r="BE70" s="428">
        <v>10916.76683066572</v>
      </c>
      <c r="BF70" s="428">
        <v>9851.4200170106706</v>
      </c>
      <c r="BG70" s="428">
        <v>0</v>
      </c>
      <c r="BH70" s="422">
        <f t="shared" ref="BH70" si="197">SUM(BD70:BG70)</f>
        <v>30883.907367632099</v>
      </c>
      <c r="BI70" s="423">
        <f t="shared" ref="BI70" si="198">SUM(BH70,BC70)</f>
        <v>61767.814735264197</v>
      </c>
      <c r="BJ70" s="225">
        <v>46</v>
      </c>
      <c r="BK70" s="428">
        <v>0</v>
      </c>
      <c r="BL70" s="428">
        <v>0</v>
      </c>
      <c r="BM70" s="428">
        <v>0</v>
      </c>
      <c r="BN70" s="428">
        <v>0</v>
      </c>
      <c r="BO70" s="420">
        <f t="shared" ref="BO70" si="199">SUM(BK70:BN70)</f>
        <v>0</v>
      </c>
      <c r="BP70" s="429">
        <v>0</v>
      </c>
      <c r="BQ70" s="428">
        <v>0</v>
      </c>
      <c r="BR70" s="428">
        <v>0</v>
      </c>
      <c r="BS70" s="428">
        <v>0</v>
      </c>
      <c r="BT70" s="422">
        <f t="shared" ref="BT70" si="200">SUM(BP70:BS70)</f>
        <v>0</v>
      </c>
      <c r="BU70" s="423">
        <f t="shared" ref="BU70" si="201">SUM(BT70,BO70)</f>
        <v>0</v>
      </c>
      <c r="BV70" s="225">
        <v>46</v>
      </c>
      <c r="BW70" s="428">
        <v>10652.838423670168</v>
      </c>
      <c r="BX70" s="428">
        <v>10510.771370021128</v>
      </c>
      <c r="BY70" s="428">
        <v>9771.9730813896185</v>
      </c>
      <c r="BZ70" s="428">
        <v>0</v>
      </c>
      <c r="CA70" s="420">
        <f t="shared" ref="CA70" si="202">SUM(BW70:BZ70)</f>
        <v>30935.582875080916</v>
      </c>
      <c r="CB70" s="429">
        <v>10652.838423670168</v>
      </c>
      <c r="CC70" s="428">
        <v>10510.771370021128</v>
      </c>
      <c r="CD70" s="428">
        <v>9771.9730813896185</v>
      </c>
      <c r="CE70" s="428">
        <v>0</v>
      </c>
      <c r="CF70" s="422">
        <f>SUM(CB70:CE70)</f>
        <v>30935.582875080916</v>
      </c>
      <c r="CG70" s="423">
        <f>SUM(CF70,CA70)</f>
        <v>61871.165750161832</v>
      </c>
      <c r="CH70" s="225">
        <v>44</v>
      </c>
      <c r="CI70" s="422">
        <f t="shared" si="164"/>
        <v>1821948.6892247656</v>
      </c>
      <c r="CJ70" s="422">
        <f t="shared" si="164"/>
        <v>1770365.7614441167</v>
      </c>
      <c r="CK70" s="422">
        <f t="shared" si="164"/>
        <v>1532054.7065164018</v>
      </c>
      <c r="CL70" s="422">
        <f t="shared" si="164"/>
        <v>0</v>
      </c>
      <c r="CM70" s="424">
        <f t="shared" si="181"/>
        <v>5124369.1571852844</v>
      </c>
      <c r="CN70" s="422">
        <f t="shared" si="165"/>
        <v>1821948.6892247656</v>
      </c>
      <c r="CO70" s="422">
        <f t="shared" si="165"/>
        <v>1770365.7614441167</v>
      </c>
      <c r="CP70" s="422">
        <f t="shared" si="165"/>
        <v>1532054.7065164018</v>
      </c>
      <c r="CQ70" s="422">
        <f t="shared" si="165"/>
        <v>0</v>
      </c>
      <c r="CR70" s="424">
        <f t="shared" si="182"/>
        <v>5124369.1571852844</v>
      </c>
      <c r="CS70" s="422">
        <f t="shared" si="166"/>
        <v>3643897.3784495313</v>
      </c>
      <c r="CT70" s="422">
        <f t="shared" si="166"/>
        <v>3540731.5228882334</v>
      </c>
      <c r="CU70" s="422">
        <f t="shared" si="166"/>
        <v>3064109.4130328037</v>
      </c>
      <c r="CV70" s="422">
        <f t="shared" si="166"/>
        <v>0</v>
      </c>
      <c r="CW70" s="424">
        <f t="shared" si="183"/>
        <v>10248738.314370569</v>
      </c>
    </row>
    <row r="71" spans="1:135" s="17" customFormat="1" ht="15.75" customHeight="1" x14ac:dyDescent="0.2">
      <c r="A71" s="95"/>
      <c r="B71" s="225"/>
      <c r="C71" s="186" t="s">
        <v>32</v>
      </c>
      <c r="D71" s="186" t="s">
        <v>32</v>
      </c>
      <c r="E71" s="186" t="s">
        <v>32</v>
      </c>
      <c r="F71" s="186" t="s">
        <v>32</v>
      </c>
      <c r="G71" s="389"/>
      <c r="H71" s="390" t="s">
        <v>32</v>
      </c>
      <c r="I71" s="186" t="s">
        <v>32</v>
      </c>
      <c r="J71" s="186" t="s">
        <v>32</v>
      </c>
      <c r="K71" s="186" t="s">
        <v>32</v>
      </c>
      <c r="L71" s="391"/>
      <c r="M71" s="390" t="s">
        <v>32</v>
      </c>
      <c r="N71" s="225"/>
      <c r="O71" s="186" t="s">
        <v>32</v>
      </c>
      <c r="P71" s="186" t="s">
        <v>32</v>
      </c>
      <c r="Q71" s="186" t="s">
        <v>32</v>
      </c>
      <c r="R71" s="186" t="s">
        <v>32</v>
      </c>
      <c r="S71" s="389"/>
      <c r="T71" s="390" t="s">
        <v>32</v>
      </c>
      <c r="U71" s="186" t="s">
        <v>32</v>
      </c>
      <c r="V71" s="186" t="s">
        <v>32</v>
      </c>
      <c r="W71" s="186" t="s">
        <v>32</v>
      </c>
      <c r="X71" s="391"/>
      <c r="Y71" s="390" t="s">
        <v>32</v>
      </c>
      <c r="Z71" s="225"/>
      <c r="AA71" s="186" t="s">
        <v>32</v>
      </c>
      <c r="AB71" s="186" t="s">
        <v>32</v>
      </c>
      <c r="AC71" s="186" t="s">
        <v>32</v>
      </c>
      <c r="AD71" s="186" t="s">
        <v>32</v>
      </c>
      <c r="AE71" s="389"/>
      <c r="AF71" s="390" t="s">
        <v>32</v>
      </c>
      <c r="AG71" s="186" t="s">
        <v>32</v>
      </c>
      <c r="AH71" s="186" t="s">
        <v>32</v>
      </c>
      <c r="AI71" s="186" t="s">
        <v>32</v>
      </c>
      <c r="AJ71" s="391"/>
      <c r="AK71" s="390" t="s">
        <v>32</v>
      </c>
      <c r="AL71" s="225"/>
      <c r="AM71" s="186" t="s">
        <v>32</v>
      </c>
      <c r="AN71" s="186" t="s">
        <v>32</v>
      </c>
      <c r="AO71" s="186" t="s">
        <v>32</v>
      </c>
      <c r="AP71" s="186" t="s">
        <v>32</v>
      </c>
      <c r="AQ71" s="389"/>
      <c r="AR71" s="390" t="s">
        <v>32</v>
      </c>
      <c r="AS71" s="186" t="s">
        <v>32</v>
      </c>
      <c r="AT71" s="186" t="s">
        <v>32</v>
      </c>
      <c r="AU71" s="186" t="s">
        <v>32</v>
      </c>
      <c r="AV71" s="391"/>
      <c r="AW71" s="390" t="s">
        <v>32</v>
      </c>
      <c r="AX71" s="225"/>
      <c r="AY71" s="186" t="s">
        <v>32</v>
      </c>
      <c r="AZ71" s="186" t="s">
        <v>32</v>
      </c>
      <c r="BA71" s="186" t="s">
        <v>32</v>
      </c>
      <c r="BB71" s="186" t="s">
        <v>32</v>
      </c>
      <c r="BC71" s="389"/>
      <c r="BD71" s="390" t="s">
        <v>32</v>
      </c>
      <c r="BE71" s="186" t="s">
        <v>32</v>
      </c>
      <c r="BF71" s="186" t="s">
        <v>32</v>
      </c>
      <c r="BG71" s="186" t="s">
        <v>32</v>
      </c>
      <c r="BH71" s="391"/>
      <c r="BI71" s="390" t="s">
        <v>32</v>
      </c>
      <c r="BJ71" s="225"/>
      <c r="BK71" s="186" t="s">
        <v>32</v>
      </c>
      <c r="BL71" s="186" t="s">
        <v>32</v>
      </c>
      <c r="BM71" s="186" t="s">
        <v>32</v>
      </c>
      <c r="BN71" s="186" t="s">
        <v>32</v>
      </c>
      <c r="BO71" s="389"/>
      <c r="BP71" s="390" t="s">
        <v>32</v>
      </c>
      <c r="BQ71" s="186" t="s">
        <v>32</v>
      </c>
      <c r="BR71" s="186" t="s">
        <v>32</v>
      </c>
      <c r="BS71" s="186" t="s">
        <v>32</v>
      </c>
      <c r="BT71" s="391"/>
      <c r="BU71" s="390" t="s">
        <v>32</v>
      </c>
      <c r="BV71" s="225"/>
      <c r="BW71" s="186" t="s">
        <v>32</v>
      </c>
      <c r="BX71" s="186" t="s">
        <v>32</v>
      </c>
      <c r="BY71" s="186" t="s">
        <v>32</v>
      </c>
      <c r="BZ71" s="186" t="s">
        <v>32</v>
      </c>
      <c r="CA71" s="389"/>
      <c r="CB71" s="390" t="s">
        <v>32</v>
      </c>
      <c r="CC71" s="186" t="s">
        <v>32</v>
      </c>
      <c r="CD71" s="186" t="s">
        <v>32</v>
      </c>
      <c r="CE71" s="186" t="s">
        <v>32</v>
      </c>
      <c r="CF71" s="391"/>
      <c r="CG71" s="390" t="s">
        <v>32</v>
      </c>
      <c r="CH71" s="225"/>
      <c r="CI71" s="391"/>
      <c r="CJ71" s="391"/>
      <c r="CK71" s="391"/>
      <c r="CL71" s="391"/>
      <c r="CM71" s="186"/>
      <c r="CN71" s="391"/>
      <c r="CO71" s="391"/>
      <c r="CP71" s="391"/>
      <c r="CQ71" s="391"/>
      <c r="CR71" s="186"/>
      <c r="CS71" s="391"/>
      <c r="CT71" s="391"/>
      <c r="CU71" s="391"/>
      <c r="CV71" s="391"/>
      <c r="CW71" s="186"/>
      <c r="CX71" s="326"/>
      <c r="CY71" s="326"/>
      <c r="CZ71" s="326"/>
      <c r="DA71" s="326"/>
      <c r="DB71" s="326"/>
      <c r="DC71" s="326"/>
      <c r="DD71" s="326"/>
      <c r="DE71" s="326"/>
      <c r="DF71" s="326"/>
      <c r="DG71" s="326"/>
      <c r="DH71" s="326"/>
      <c r="DI71" s="326"/>
      <c r="DJ71" s="326"/>
      <c r="DK71" s="326"/>
      <c r="DL71" s="326"/>
      <c r="DM71" s="326"/>
      <c r="DN71" s="326"/>
      <c r="DO71" s="326"/>
      <c r="DP71" s="326"/>
      <c r="DQ71" s="326"/>
      <c r="DR71" s="326"/>
      <c r="DS71" s="326"/>
      <c r="DT71" s="326"/>
      <c r="DU71" s="326"/>
      <c r="DV71" s="326"/>
      <c r="DW71" s="326"/>
      <c r="DX71" s="326"/>
      <c r="DY71" s="326"/>
      <c r="DZ71" s="326"/>
      <c r="EA71" s="326"/>
      <c r="EB71" s="326"/>
      <c r="EC71" s="326"/>
      <c r="ED71" s="326"/>
      <c r="EE71" s="326"/>
    </row>
    <row r="72" spans="1:135" s="17" customFormat="1" x14ac:dyDescent="0.2">
      <c r="A72" s="19" t="s">
        <v>360</v>
      </c>
      <c r="B72" s="225">
        <v>45</v>
      </c>
      <c r="C72" s="213">
        <f t="shared" ref="C72:M72" si="203">SUM(C68:C70)</f>
        <v>471675.34246266412</v>
      </c>
      <c r="D72" s="213">
        <f t="shared" si="203"/>
        <v>469099.59797032119</v>
      </c>
      <c r="E72" s="213">
        <f t="shared" si="203"/>
        <v>347795.50158918143</v>
      </c>
      <c r="F72" s="213">
        <f t="shared" si="203"/>
        <v>0</v>
      </c>
      <c r="G72" s="218">
        <f t="shared" si="203"/>
        <v>1288570.4420221667</v>
      </c>
      <c r="H72" s="215">
        <f t="shared" si="203"/>
        <v>470428.97023207974</v>
      </c>
      <c r="I72" s="213">
        <f t="shared" si="203"/>
        <v>467883.16203842859</v>
      </c>
      <c r="J72" s="213">
        <f t="shared" si="203"/>
        <v>346992.15864813217</v>
      </c>
      <c r="K72" s="213">
        <f t="shared" si="203"/>
        <v>0</v>
      </c>
      <c r="L72" s="216">
        <f t="shared" si="203"/>
        <v>1285304.2909186403</v>
      </c>
      <c r="M72" s="215">
        <f t="shared" si="203"/>
        <v>2573874.732940807</v>
      </c>
      <c r="N72" s="225">
        <v>45</v>
      </c>
      <c r="O72" s="213">
        <f t="shared" ref="O72:Y72" si="204">SUM(O68:O70)</f>
        <v>534872.3753864615</v>
      </c>
      <c r="P72" s="213">
        <f t="shared" si="204"/>
        <v>605635.06163444754</v>
      </c>
      <c r="Q72" s="213">
        <f t="shared" si="204"/>
        <v>474244.75256991305</v>
      </c>
      <c r="R72" s="213">
        <f t="shared" si="204"/>
        <v>0</v>
      </c>
      <c r="S72" s="218">
        <f t="shared" si="204"/>
        <v>1614752.189590822</v>
      </c>
      <c r="T72" s="215">
        <f t="shared" si="204"/>
        <v>533459.00899739459</v>
      </c>
      <c r="U72" s="213">
        <f t="shared" si="204"/>
        <v>604064.57158548199</v>
      </c>
      <c r="V72" s="213">
        <f t="shared" si="204"/>
        <v>473149.3353705362</v>
      </c>
      <c r="W72" s="213">
        <f t="shared" si="204"/>
        <v>0</v>
      </c>
      <c r="X72" s="216">
        <f t="shared" si="204"/>
        <v>1610672.9159534127</v>
      </c>
      <c r="Y72" s="215">
        <f t="shared" si="204"/>
        <v>3225425.1055442346</v>
      </c>
      <c r="Z72" s="225">
        <v>45</v>
      </c>
      <c r="AA72" s="213">
        <f t="shared" ref="AA72:AK72" si="205">SUM(AA68:AA70)</f>
        <v>92493.144919879429</v>
      </c>
      <c r="AB72" s="213">
        <f t="shared" si="205"/>
        <v>103269.40789850235</v>
      </c>
      <c r="AC72" s="213">
        <f t="shared" si="205"/>
        <v>82404.230056474247</v>
      </c>
      <c r="AD72" s="213">
        <f t="shared" si="205"/>
        <v>0</v>
      </c>
      <c r="AE72" s="218">
        <f t="shared" si="205"/>
        <v>278166.78287485603</v>
      </c>
      <c r="AF72" s="215">
        <f t="shared" si="205"/>
        <v>92248.737640190695</v>
      </c>
      <c r="AG72" s="213">
        <f t="shared" si="205"/>
        <v>103001.6169667332</v>
      </c>
      <c r="AH72" s="213">
        <f t="shared" si="205"/>
        <v>82213.891606937133</v>
      </c>
      <c r="AI72" s="213">
        <f t="shared" si="205"/>
        <v>0</v>
      </c>
      <c r="AJ72" s="216">
        <f t="shared" si="205"/>
        <v>277464.24621386104</v>
      </c>
      <c r="AK72" s="215">
        <f t="shared" si="205"/>
        <v>555631.02908871707</v>
      </c>
      <c r="AL72" s="225">
        <v>45</v>
      </c>
      <c r="AM72" s="213">
        <f t="shared" ref="AM72:AW72" si="206">SUM(AM68:AM70)</f>
        <v>2095823.2099527703</v>
      </c>
      <c r="AN72" s="213">
        <f t="shared" si="206"/>
        <v>2560329.2137525054</v>
      </c>
      <c r="AO72" s="213">
        <f t="shared" si="206"/>
        <v>2144592.1097302046</v>
      </c>
      <c r="AP72" s="213">
        <f t="shared" si="206"/>
        <v>0</v>
      </c>
      <c r="AQ72" s="218">
        <f t="shared" si="206"/>
        <v>6800744.5334354797</v>
      </c>
      <c r="AR72" s="215">
        <f t="shared" si="206"/>
        <v>2090285.1298075141</v>
      </c>
      <c r="AS72" s="213">
        <f t="shared" si="206"/>
        <v>2553689.948942733</v>
      </c>
      <c r="AT72" s="213">
        <f t="shared" si="206"/>
        <v>2139638.5007130969</v>
      </c>
      <c r="AU72" s="213">
        <f t="shared" si="206"/>
        <v>0</v>
      </c>
      <c r="AV72" s="216">
        <f t="shared" si="206"/>
        <v>6783613.5794633441</v>
      </c>
      <c r="AW72" s="215">
        <f t="shared" si="206"/>
        <v>13584358.112898823</v>
      </c>
      <c r="AX72" s="225">
        <v>45</v>
      </c>
      <c r="AY72" s="213">
        <f t="shared" ref="AY72:BI72" si="207">SUM(AY68:AY70)</f>
        <v>17942.876181882191</v>
      </c>
      <c r="AZ72" s="213">
        <f t="shared" si="207"/>
        <v>23334.450710959449</v>
      </c>
      <c r="BA72" s="213">
        <f t="shared" si="207"/>
        <v>19860.300344028779</v>
      </c>
      <c r="BB72" s="213">
        <f t="shared" si="207"/>
        <v>0</v>
      </c>
      <c r="BC72" s="218">
        <f t="shared" si="207"/>
        <v>61137.627236870423</v>
      </c>
      <c r="BD72" s="215">
        <f t="shared" si="207"/>
        <v>17895.46326753914</v>
      </c>
      <c r="BE72" s="213">
        <f t="shared" si="207"/>
        <v>23273.941462137664</v>
      </c>
      <c r="BF72" s="213">
        <f t="shared" si="207"/>
        <v>19814.426742974159</v>
      </c>
      <c r="BG72" s="213">
        <f t="shared" si="207"/>
        <v>0</v>
      </c>
      <c r="BH72" s="216">
        <f t="shared" si="207"/>
        <v>60983.831472650963</v>
      </c>
      <c r="BI72" s="215">
        <f t="shared" si="207"/>
        <v>122121.45870952138</v>
      </c>
      <c r="BJ72" s="225">
        <v>45</v>
      </c>
      <c r="BK72" s="213">
        <f t="shared" ref="BK72:BU72" si="208">SUM(BK68:BK70)</f>
        <v>0</v>
      </c>
      <c r="BL72" s="213">
        <f t="shared" si="208"/>
        <v>0</v>
      </c>
      <c r="BM72" s="213">
        <f t="shared" si="208"/>
        <v>0</v>
      </c>
      <c r="BN72" s="213">
        <f t="shared" si="208"/>
        <v>0</v>
      </c>
      <c r="BO72" s="218">
        <f t="shared" si="208"/>
        <v>0</v>
      </c>
      <c r="BP72" s="215">
        <f t="shared" si="208"/>
        <v>0</v>
      </c>
      <c r="BQ72" s="213">
        <f t="shared" si="208"/>
        <v>0</v>
      </c>
      <c r="BR72" s="213">
        <f t="shared" si="208"/>
        <v>0</v>
      </c>
      <c r="BS72" s="213">
        <f t="shared" si="208"/>
        <v>0</v>
      </c>
      <c r="BT72" s="216">
        <f t="shared" si="208"/>
        <v>0</v>
      </c>
      <c r="BU72" s="215">
        <f t="shared" si="208"/>
        <v>0</v>
      </c>
      <c r="BV72" s="225">
        <v>45</v>
      </c>
      <c r="BW72" s="213">
        <f t="shared" ref="BW72:CG72" si="209">SUM(BW68:BW70)</f>
        <v>18895.595271185666</v>
      </c>
      <c r="BX72" s="213">
        <f t="shared" si="209"/>
        <v>22466.640560551867</v>
      </c>
      <c r="BY72" s="213">
        <f t="shared" si="209"/>
        <v>19700.136631576934</v>
      </c>
      <c r="BZ72" s="213">
        <f t="shared" si="209"/>
        <v>0</v>
      </c>
      <c r="CA72" s="218">
        <f t="shared" si="209"/>
        <v>61062.372463314474</v>
      </c>
      <c r="CB72" s="215">
        <f t="shared" si="209"/>
        <v>18845.664856965996</v>
      </c>
      <c r="CC72" s="213">
        <f t="shared" si="209"/>
        <v>22408.381655694524</v>
      </c>
      <c r="CD72" s="213">
        <f t="shared" si="209"/>
        <v>19654.632978917918</v>
      </c>
      <c r="CE72" s="213">
        <f t="shared" si="209"/>
        <v>0</v>
      </c>
      <c r="CF72" s="216">
        <f t="shared" si="209"/>
        <v>60908.679491578441</v>
      </c>
      <c r="CG72" s="215">
        <f t="shared" si="209"/>
        <v>121971.05195489292</v>
      </c>
      <c r="CH72" s="225">
        <v>45</v>
      </c>
      <c r="CI72" s="216">
        <f>SUM(CI68:CI70)</f>
        <v>3231702.544174843</v>
      </c>
      <c r="CJ72" s="216">
        <f>SUM(CJ68:CJ70)</f>
        <v>3784134.3725272878</v>
      </c>
      <c r="CK72" s="216">
        <f>SUM(CK68:CK70)</f>
        <v>3088597.0309213791</v>
      </c>
      <c r="CL72" s="216">
        <f>SUM(CL68:CL70)</f>
        <v>0</v>
      </c>
      <c r="CM72" s="213">
        <f>SUM(CI72:CL72)</f>
        <v>10104433.94762351</v>
      </c>
      <c r="CN72" s="216">
        <f>SUM(CN68:CN70)</f>
        <v>3223162.9748016847</v>
      </c>
      <c r="CO72" s="216">
        <f>SUM(CO68:CO70)</f>
        <v>3774321.6226512091</v>
      </c>
      <c r="CP72" s="216">
        <f>SUM(CP68:CP70)</f>
        <v>3081462.9460605951</v>
      </c>
      <c r="CQ72" s="216">
        <f>SUM(CQ68:CQ70)</f>
        <v>0</v>
      </c>
      <c r="CR72" s="213">
        <f>SUM(CN72:CQ72)</f>
        <v>10078947.543513488</v>
      </c>
      <c r="CS72" s="216">
        <f>SUM(CS68:CS70)</f>
        <v>6454865.5189765273</v>
      </c>
      <c r="CT72" s="216">
        <f>SUM(CT68:CT70)</f>
        <v>7558455.9951784965</v>
      </c>
      <c r="CU72" s="216">
        <f>SUM(CU68:CU70)</f>
        <v>6170059.9769819742</v>
      </c>
      <c r="CV72" s="216">
        <f>SUM(CV68:CV70)</f>
        <v>0</v>
      </c>
      <c r="CW72" s="213">
        <f>SUM(CS72:CV72)</f>
        <v>20183381.491136998</v>
      </c>
      <c r="CX72" s="326"/>
      <c r="CY72" s="326"/>
      <c r="CZ72" s="326"/>
      <c r="DA72" s="326"/>
      <c r="DB72" s="326"/>
      <c r="DC72" s="326"/>
      <c r="DD72" s="326"/>
      <c r="DE72" s="326"/>
      <c r="DF72" s="326"/>
      <c r="DG72" s="326"/>
      <c r="DH72" s="326"/>
      <c r="DI72" s="326"/>
      <c r="DJ72" s="326"/>
      <c r="DK72" s="326"/>
      <c r="DL72" s="326"/>
      <c r="DM72" s="326"/>
      <c r="DN72" s="326"/>
      <c r="DO72" s="326"/>
      <c r="DP72" s="326"/>
      <c r="DQ72" s="326"/>
      <c r="DR72" s="326"/>
      <c r="DS72" s="326"/>
      <c r="DT72" s="326"/>
      <c r="DU72" s="326"/>
      <c r="DV72" s="326"/>
      <c r="DW72" s="326"/>
      <c r="DX72" s="326"/>
      <c r="DY72" s="326"/>
      <c r="DZ72" s="326"/>
      <c r="EA72" s="326"/>
      <c r="EB72" s="326"/>
      <c r="EC72" s="326"/>
      <c r="ED72" s="326"/>
      <c r="EE72" s="326"/>
    </row>
    <row r="73" spans="1:135" ht="15.75" customHeight="1" x14ac:dyDescent="0.2">
      <c r="B73" s="225"/>
      <c r="C73" s="177"/>
      <c r="D73" s="177"/>
      <c r="E73" s="177"/>
      <c r="F73" s="177"/>
      <c r="G73" s="392"/>
      <c r="H73" s="393"/>
      <c r="I73" s="177"/>
      <c r="J73" s="177"/>
      <c r="K73" s="177"/>
      <c r="L73" s="177"/>
      <c r="M73" s="394"/>
      <c r="N73" s="225"/>
      <c r="O73" s="177"/>
      <c r="P73" s="177"/>
      <c r="Q73" s="177"/>
      <c r="R73" s="177"/>
      <c r="S73" s="392"/>
      <c r="T73" s="393"/>
      <c r="U73" s="177"/>
      <c r="V73" s="177"/>
      <c r="W73" s="177"/>
      <c r="X73" s="177"/>
      <c r="Y73" s="394"/>
      <c r="Z73" s="225"/>
      <c r="AA73" s="177"/>
      <c r="AB73" s="177"/>
      <c r="AC73" s="177"/>
      <c r="AD73" s="177"/>
      <c r="AE73" s="392"/>
      <c r="AF73" s="393"/>
      <c r="AG73" s="177"/>
      <c r="AH73" s="177"/>
      <c r="AI73" s="177"/>
      <c r="AJ73" s="177"/>
      <c r="AK73" s="394"/>
      <c r="AL73" s="225"/>
      <c r="AM73" s="177"/>
      <c r="AN73" s="177"/>
      <c r="AO73" s="177"/>
      <c r="AP73" s="177"/>
      <c r="AQ73" s="392"/>
      <c r="AR73" s="393"/>
      <c r="AS73" s="177"/>
      <c r="AT73" s="177"/>
      <c r="AU73" s="177"/>
      <c r="AV73" s="177"/>
      <c r="AW73" s="394"/>
      <c r="AX73" s="225"/>
      <c r="AY73" s="177"/>
      <c r="AZ73" s="177"/>
      <c r="BA73" s="177"/>
      <c r="BB73" s="177"/>
      <c r="BC73" s="392"/>
      <c r="BD73" s="393"/>
      <c r="BE73" s="177"/>
      <c r="BF73" s="177"/>
      <c r="BG73" s="177"/>
      <c r="BH73" s="177"/>
      <c r="BI73" s="394"/>
      <c r="BJ73" s="225"/>
      <c r="BK73" s="177"/>
      <c r="BL73" s="177"/>
      <c r="BM73" s="177"/>
      <c r="BN73" s="177"/>
      <c r="BO73" s="392"/>
      <c r="BP73" s="393"/>
      <c r="BQ73" s="177"/>
      <c r="BR73" s="177"/>
      <c r="BS73" s="177"/>
      <c r="BT73" s="177"/>
      <c r="BU73" s="394"/>
      <c r="BV73" s="225"/>
      <c r="BW73" s="177"/>
      <c r="BX73" s="177"/>
      <c r="BY73" s="177"/>
      <c r="BZ73" s="177"/>
      <c r="CA73" s="392"/>
      <c r="CB73" s="393"/>
      <c r="CC73" s="177"/>
      <c r="CD73" s="177"/>
      <c r="CE73" s="177"/>
      <c r="CF73" s="177"/>
      <c r="CG73" s="394"/>
      <c r="CH73" s="225"/>
      <c r="CI73" s="177"/>
      <c r="CJ73" s="177"/>
      <c r="CK73" s="177"/>
      <c r="CL73" s="177"/>
      <c r="CM73" s="427"/>
      <c r="CN73" s="177"/>
      <c r="CO73" s="177"/>
      <c r="CP73" s="177"/>
      <c r="CQ73" s="177"/>
      <c r="CR73" s="427"/>
      <c r="CS73" s="177"/>
      <c r="CT73" s="177"/>
      <c r="CU73" s="177"/>
      <c r="CV73" s="177"/>
      <c r="CW73" s="427"/>
    </row>
    <row r="74" spans="1:135" ht="15.75" customHeight="1" x14ac:dyDescent="0.2">
      <c r="A74" s="19" t="s">
        <v>361</v>
      </c>
      <c r="B74" s="225"/>
      <c r="C74" s="177"/>
      <c r="D74" s="177"/>
      <c r="E74" s="177"/>
      <c r="F74" s="177"/>
      <c r="G74" s="392"/>
      <c r="H74" s="393"/>
      <c r="I74" s="177"/>
      <c r="J74" s="177"/>
      <c r="K74" s="177"/>
      <c r="L74" s="177"/>
      <c r="M74" s="394"/>
      <c r="N74" s="225"/>
      <c r="O74" s="177"/>
      <c r="P74" s="177"/>
      <c r="Q74" s="177"/>
      <c r="R74" s="177"/>
      <c r="S74" s="392"/>
      <c r="T74" s="393"/>
      <c r="U74" s="177"/>
      <c r="V74" s="177"/>
      <c r="W74" s="177"/>
      <c r="X74" s="177"/>
      <c r="Y74" s="394"/>
      <c r="Z74" s="225"/>
      <c r="AA74" s="177"/>
      <c r="AB74" s="177"/>
      <c r="AC74" s="177"/>
      <c r="AD74" s="177"/>
      <c r="AE74" s="392"/>
      <c r="AF74" s="393"/>
      <c r="AG74" s="177"/>
      <c r="AH74" s="177"/>
      <c r="AI74" s="177"/>
      <c r="AJ74" s="177"/>
      <c r="AK74" s="394"/>
      <c r="AL74" s="225"/>
      <c r="AM74" s="177"/>
      <c r="AN74" s="177"/>
      <c r="AO74" s="177"/>
      <c r="AP74" s="177"/>
      <c r="AQ74" s="392"/>
      <c r="AR74" s="393"/>
      <c r="AS74" s="177"/>
      <c r="AT74" s="177"/>
      <c r="AU74" s="177"/>
      <c r="AV74" s="177"/>
      <c r="AW74" s="394"/>
      <c r="AX74" s="225"/>
      <c r="AY74" s="177"/>
      <c r="AZ74" s="177"/>
      <c r="BA74" s="177"/>
      <c r="BB74" s="177"/>
      <c r="BC74" s="392"/>
      <c r="BD74" s="393"/>
      <c r="BE74" s="177"/>
      <c r="BF74" s="177"/>
      <c r="BG74" s="177"/>
      <c r="BH74" s="177"/>
      <c r="BI74" s="394"/>
      <c r="BJ74" s="225"/>
      <c r="BK74" s="177"/>
      <c r="BL74" s="177"/>
      <c r="BM74" s="177"/>
      <c r="BN74" s="177"/>
      <c r="BO74" s="392"/>
      <c r="BP74" s="393"/>
      <c r="BQ74" s="177"/>
      <c r="BR74" s="177"/>
      <c r="BS74" s="177"/>
      <c r="BT74" s="177"/>
      <c r="BU74" s="394"/>
      <c r="BV74" s="225"/>
      <c r="BW74" s="177"/>
      <c r="BX74" s="177"/>
      <c r="BY74" s="177"/>
      <c r="BZ74" s="177"/>
      <c r="CA74" s="392"/>
      <c r="CB74" s="393"/>
      <c r="CC74" s="177"/>
      <c r="CD74" s="177"/>
      <c r="CE74" s="177"/>
      <c r="CF74" s="177"/>
      <c r="CG74" s="394"/>
      <c r="CH74" s="225"/>
      <c r="CI74" s="177"/>
      <c r="CJ74" s="177"/>
      <c r="CK74" s="177"/>
      <c r="CL74" s="177"/>
      <c r="CM74" s="427"/>
      <c r="CN74" s="177"/>
      <c r="CO74" s="177"/>
      <c r="CP74" s="177"/>
      <c r="CQ74" s="177"/>
      <c r="CR74" s="427"/>
      <c r="CS74" s="177"/>
      <c r="CT74" s="177"/>
      <c r="CU74" s="177"/>
      <c r="CV74" s="177"/>
      <c r="CW74" s="427"/>
    </row>
    <row r="75" spans="1:135" s="17" customFormat="1" ht="15.75" customHeight="1" x14ac:dyDescent="0.2">
      <c r="A75" s="85" t="s">
        <v>240</v>
      </c>
      <c r="B75" s="225">
        <v>46</v>
      </c>
      <c r="C75" s="428">
        <v>91217.897883636513</v>
      </c>
      <c r="D75" s="428">
        <v>87835.619235205333</v>
      </c>
      <c r="E75" s="428">
        <v>42300.621485198826</v>
      </c>
      <c r="F75" s="428">
        <v>0</v>
      </c>
      <c r="G75" s="420">
        <f t="shared" ref="G75:G85" si="210">SUM(C75:F75)</f>
        <v>221354.13860404067</v>
      </c>
      <c r="H75" s="429">
        <v>91217.897883636513</v>
      </c>
      <c r="I75" s="428">
        <v>87835.619235205333</v>
      </c>
      <c r="J75" s="428">
        <v>42300.621485198826</v>
      </c>
      <c r="K75" s="428">
        <v>0</v>
      </c>
      <c r="L75" s="422">
        <f t="shared" ref="L75:L85" si="211">SUM(H75:K75)</f>
        <v>221354.13860404067</v>
      </c>
      <c r="M75" s="423">
        <f t="shared" ref="M75:M85" si="212">SUM(L75,G75)</f>
        <v>442708.27720808133</v>
      </c>
      <c r="N75" s="225">
        <v>46</v>
      </c>
      <c r="O75" s="428">
        <v>103439.65292746326</v>
      </c>
      <c r="P75" s="428">
        <v>113400.92999307804</v>
      </c>
      <c r="Q75" s="428">
        <v>57680.009310464528</v>
      </c>
      <c r="R75" s="428">
        <v>0</v>
      </c>
      <c r="S75" s="420">
        <f t="shared" ref="S75:S85" si="213">SUM(O75:R75)</f>
        <v>274520.59223100584</v>
      </c>
      <c r="T75" s="429">
        <v>103439.65292746326</v>
      </c>
      <c r="U75" s="428">
        <v>113400.92999307804</v>
      </c>
      <c r="V75" s="428">
        <v>57680.009310464528</v>
      </c>
      <c r="W75" s="428">
        <v>0</v>
      </c>
      <c r="X75" s="422">
        <f t="shared" ref="X75:X85" si="214">SUM(T75:W75)</f>
        <v>274520.59223100584</v>
      </c>
      <c r="Y75" s="423">
        <f t="shared" ref="Y75:Y85" si="215">SUM(X75,S75)</f>
        <v>549041.18446201168</v>
      </c>
      <c r="Z75" s="225">
        <v>46</v>
      </c>
      <c r="AA75" s="428">
        <v>17887.367620676072</v>
      </c>
      <c r="AB75" s="428">
        <v>19336.474450340163</v>
      </c>
      <c r="AC75" s="428">
        <v>10022.412965293481</v>
      </c>
      <c r="AD75" s="428">
        <v>0</v>
      </c>
      <c r="AE75" s="420">
        <f t="shared" ref="AE75:AE85" si="216">SUM(AA75:AD75)</f>
        <v>47246.255036309711</v>
      </c>
      <c r="AF75" s="429">
        <v>17887.367620676072</v>
      </c>
      <c r="AG75" s="428">
        <v>19336.474450340163</v>
      </c>
      <c r="AH75" s="428">
        <v>10022.412965293481</v>
      </c>
      <c r="AI75" s="428">
        <v>0</v>
      </c>
      <c r="AJ75" s="422">
        <f t="shared" ref="AJ75:AJ85" si="217">SUM(AF75:AI75)</f>
        <v>47246.255036309711</v>
      </c>
      <c r="AK75" s="423">
        <f t="shared" ref="AK75:AK85" si="218">SUM(AJ75,AE75)</f>
        <v>94492.510072619421</v>
      </c>
      <c r="AL75" s="225">
        <v>46</v>
      </c>
      <c r="AM75" s="428">
        <v>405313.93171725917</v>
      </c>
      <c r="AN75" s="428">
        <v>479403.7405040919</v>
      </c>
      <c r="AO75" s="428">
        <v>260835.97590919284</v>
      </c>
      <c r="AP75" s="428">
        <v>0</v>
      </c>
      <c r="AQ75" s="420">
        <f t="shared" ref="AQ75:AQ85" si="219">SUM(AM75:AP75)</f>
        <v>1145553.648130544</v>
      </c>
      <c r="AR75" s="429">
        <v>405313.93171725917</v>
      </c>
      <c r="AS75" s="428">
        <v>479403.7405040919</v>
      </c>
      <c r="AT75" s="428">
        <v>260835.97590919284</v>
      </c>
      <c r="AU75" s="428">
        <v>0</v>
      </c>
      <c r="AV75" s="422">
        <f t="shared" ref="AV75:AV85" si="220">SUM(AR75:AU75)</f>
        <v>1145553.648130544</v>
      </c>
      <c r="AW75" s="423">
        <f t="shared" ref="AW75:AW85" si="221">SUM(AV75,AQ75)</f>
        <v>2291107.296261088</v>
      </c>
      <c r="AX75" s="225">
        <v>46</v>
      </c>
      <c r="AY75" s="428">
        <v>3469.995778774929</v>
      </c>
      <c r="AZ75" s="428">
        <v>4369.2127142692061</v>
      </c>
      <c r="BA75" s="428">
        <v>2415.5086641329285</v>
      </c>
      <c r="BB75" s="428">
        <v>0</v>
      </c>
      <c r="BC75" s="420">
        <f t="shared" ref="BC75:BC85" si="222">SUM(AY75:BB75)</f>
        <v>10254.717157177063</v>
      </c>
      <c r="BD75" s="429">
        <v>3469.995778774929</v>
      </c>
      <c r="BE75" s="428">
        <v>4369.2127142692061</v>
      </c>
      <c r="BF75" s="428">
        <v>2415.5086641329285</v>
      </c>
      <c r="BG75" s="428">
        <v>0</v>
      </c>
      <c r="BH75" s="422">
        <f t="shared" ref="BH75:BH85" si="223">SUM(BD75:BG75)</f>
        <v>10254.717157177063</v>
      </c>
      <c r="BI75" s="423">
        <f t="shared" ref="BI75:BI85" si="224">SUM(BH75,BC75)</f>
        <v>20509.434314354126</v>
      </c>
      <c r="BJ75" s="225">
        <v>46</v>
      </c>
      <c r="BK75" s="428">
        <v>0</v>
      </c>
      <c r="BL75" s="428">
        <v>0</v>
      </c>
      <c r="BM75" s="428">
        <v>0</v>
      </c>
      <c r="BN75" s="428">
        <v>0</v>
      </c>
      <c r="BO75" s="420">
        <f t="shared" ref="BO75:BO85" si="225">SUM(BK75:BN75)</f>
        <v>0</v>
      </c>
      <c r="BP75" s="429">
        <v>0</v>
      </c>
      <c r="BQ75" s="428">
        <v>0</v>
      </c>
      <c r="BR75" s="428">
        <v>0</v>
      </c>
      <c r="BS75" s="428">
        <v>0</v>
      </c>
      <c r="BT75" s="422">
        <f t="shared" ref="BT75:BT85" si="226">SUM(BP75:BS75)</f>
        <v>0</v>
      </c>
      <c r="BU75" s="423">
        <f t="shared" ref="BU75:BU85" si="227">SUM(BT75,BO75)</f>
        <v>0</v>
      </c>
      <c r="BV75" s="225">
        <v>46</v>
      </c>
      <c r="BW75" s="428">
        <v>3654.2433422497038</v>
      </c>
      <c r="BX75" s="428">
        <v>4206.7213323335745</v>
      </c>
      <c r="BY75" s="428">
        <v>2396.0287555512114</v>
      </c>
      <c r="BZ75" s="428">
        <v>0</v>
      </c>
      <c r="CA75" s="420">
        <f t="shared" ref="CA75:CA85" si="228">SUM(BW75:BZ75)</f>
        <v>10256.993430134489</v>
      </c>
      <c r="CB75" s="429">
        <v>3654.2433422497038</v>
      </c>
      <c r="CC75" s="428">
        <v>4206.7213323335745</v>
      </c>
      <c r="CD75" s="428">
        <v>2396.0287555512114</v>
      </c>
      <c r="CE75" s="428">
        <v>0</v>
      </c>
      <c r="CF75" s="422">
        <f t="shared" ref="CF75:CF85" si="229">SUM(CB75:CE75)</f>
        <v>10256.993430134489</v>
      </c>
      <c r="CG75" s="423">
        <f t="shared" ref="CG75:CG85" si="230">SUM(CF75,CA75)</f>
        <v>20513.986860268978</v>
      </c>
      <c r="CH75" s="225">
        <v>46</v>
      </c>
      <c r="CI75" s="422">
        <f t="shared" ref="CI75:CL85" si="231">+C75+O75+AA75+AM75+AY75+BK75+BW75</f>
        <v>624983.0892700596</v>
      </c>
      <c r="CJ75" s="422">
        <f t="shared" si="231"/>
        <v>708552.69822931825</v>
      </c>
      <c r="CK75" s="422">
        <f t="shared" si="231"/>
        <v>375650.55708983378</v>
      </c>
      <c r="CL75" s="422">
        <f t="shared" si="231"/>
        <v>0</v>
      </c>
      <c r="CM75" s="424">
        <f>SUM(CI75:CL75)</f>
        <v>1709186.3445892117</v>
      </c>
      <c r="CN75" s="422">
        <f t="shared" ref="CN75:CQ85" si="232">+H75+T75+AF75+AR75+BD75+BP75+CB75</f>
        <v>624983.0892700596</v>
      </c>
      <c r="CO75" s="422">
        <f t="shared" si="232"/>
        <v>708552.69822931825</v>
      </c>
      <c r="CP75" s="422">
        <f t="shared" si="232"/>
        <v>375650.55708983378</v>
      </c>
      <c r="CQ75" s="422">
        <f t="shared" si="232"/>
        <v>0</v>
      </c>
      <c r="CR75" s="424">
        <f>SUM(CN75:CQ75)</f>
        <v>1709186.3445892117</v>
      </c>
      <c r="CS75" s="422">
        <f t="shared" ref="CS75:CV85" si="233">CI75+CN75</f>
        <v>1249966.1785401192</v>
      </c>
      <c r="CT75" s="422">
        <f t="shared" si="233"/>
        <v>1417105.3964586365</v>
      </c>
      <c r="CU75" s="422">
        <f t="shared" si="233"/>
        <v>751301.11417966755</v>
      </c>
      <c r="CV75" s="422">
        <f t="shared" si="233"/>
        <v>0</v>
      </c>
      <c r="CW75" s="424">
        <f>SUM(CS75:CV75)</f>
        <v>3418372.6891784235</v>
      </c>
      <c r="CX75" s="326"/>
      <c r="CY75" s="326"/>
      <c r="CZ75" s="326"/>
      <c r="DA75" s="326"/>
      <c r="DB75" s="326"/>
      <c r="DC75" s="326"/>
      <c r="DD75" s="326"/>
      <c r="DE75" s="326"/>
      <c r="DF75" s="326"/>
      <c r="DG75" s="326"/>
      <c r="DH75" s="326"/>
      <c r="DI75" s="326"/>
      <c r="DJ75" s="326"/>
      <c r="DK75" s="326"/>
      <c r="DL75" s="326"/>
      <c r="DM75" s="326"/>
      <c r="DN75" s="326"/>
      <c r="DO75" s="326"/>
      <c r="DP75" s="326"/>
      <c r="DQ75" s="326"/>
      <c r="DR75" s="326"/>
      <c r="DS75" s="326"/>
      <c r="DT75" s="326"/>
      <c r="DU75" s="326"/>
      <c r="DV75" s="326"/>
      <c r="DW75" s="326"/>
      <c r="DX75" s="326"/>
      <c r="DY75" s="326"/>
      <c r="DZ75" s="326"/>
      <c r="EA75" s="326"/>
      <c r="EB75" s="326"/>
      <c r="EC75" s="326"/>
      <c r="ED75" s="326"/>
      <c r="EE75" s="326"/>
    </row>
    <row r="76" spans="1:135" ht="15.75" customHeight="1" x14ac:dyDescent="0.2">
      <c r="A76" s="85" t="s">
        <v>278</v>
      </c>
      <c r="B76" s="225">
        <v>47</v>
      </c>
      <c r="C76" s="428">
        <v>88.049824569339805</v>
      </c>
      <c r="D76" s="428">
        <v>58.906841046091927</v>
      </c>
      <c r="E76" s="428">
        <v>5.1559762042979997</v>
      </c>
      <c r="F76" s="428">
        <v>0</v>
      </c>
      <c r="G76" s="420">
        <f t="shared" si="210"/>
        <v>152.11264181972973</v>
      </c>
      <c r="H76" s="429">
        <v>88.049824569339805</v>
      </c>
      <c r="I76" s="428">
        <v>58.906841046091927</v>
      </c>
      <c r="J76" s="428">
        <v>5.1559762042979997</v>
      </c>
      <c r="K76" s="428">
        <v>0</v>
      </c>
      <c r="L76" s="422">
        <f t="shared" si="211"/>
        <v>152.11264181972973</v>
      </c>
      <c r="M76" s="423">
        <f t="shared" si="212"/>
        <v>304.22528363945946</v>
      </c>
      <c r="N76" s="225">
        <v>47</v>
      </c>
      <c r="O76" s="428">
        <v>99.847107915105596</v>
      </c>
      <c r="P76" s="428">
        <v>76.052182653751984</v>
      </c>
      <c r="Q76" s="428">
        <v>7.0305528625035114</v>
      </c>
      <c r="R76" s="428">
        <v>0</v>
      </c>
      <c r="S76" s="420">
        <f t="shared" si="213"/>
        <v>182.92984343136106</v>
      </c>
      <c r="T76" s="429">
        <v>99.847107915105596</v>
      </c>
      <c r="U76" s="428">
        <v>76.052182653751984</v>
      </c>
      <c r="V76" s="428">
        <v>7.0305528625035114</v>
      </c>
      <c r="W76" s="428">
        <v>0</v>
      </c>
      <c r="X76" s="422">
        <f t="shared" si="214"/>
        <v>182.92984343136106</v>
      </c>
      <c r="Y76" s="423">
        <f t="shared" si="215"/>
        <v>365.85968686272213</v>
      </c>
      <c r="Z76" s="225">
        <v>47</v>
      </c>
      <c r="AA76" s="428">
        <v>17.266124494745139</v>
      </c>
      <c r="AB76" s="428">
        <v>12.967980834607287</v>
      </c>
      <c r="AC76" s="428">
        <v>1.2216208874562839</v>
      </c>
      <c r="AD76" s="428">
        <v>0</v>
      </c>
      <c r="AE76" s="420">
        <f t="shared" si="216"/>
        <v>31.455726216808706</v>
      </c>
      <c r="AF76" s="429">
        <v>17.266124494745139</v>
      </c>
      <c r="AG76" s="428">
        <v>12.967980834607287</v>
      </c>
      <c r="AH76" s="428">
        <v>1.2216208874562839</v>
      </c>
      <c r="AI76" s="428">
        <v>0</v>
      </c>
      <c r="AJ76" s="422">
        <f t="shared" si="217"/>
        <v>31.455726216808706</v>
      </c>
      <c r="AK76" s="423">
        <f t="shared" si="218"/>
        <v>62.911452433617413</v>
      </c>
      <c r="AL76" s="225">
        <v>47</v>
      </c>
      <c r="AM76" s="428">
        <v>391.2370424139761</v>
      </c>
      <c r="AN76" s="428">
        <v>321.51148001991345</v>
      </c>
      <c r="AO76" s="428">
        <v>31.793010073935161</v>
      </c>
      <c r="AP76" s="428">
        <v>0</v>
      </c>
      <c r="AQ76" s="420">
        <f t="shared" si="219"/>
        <v>744.54153250782474</v>
      </c>
      <c r="AR76" s="429">
        <v>391.2370424139761</v>
      </c>
      <c r="AS76" s="428">
        <v>321.51148001991345</v>
      </c>
      <c r="AT76" s="428">
        <v>31.793010073935161</v>
      </c>
      <c r="AU76" s="428">
        <v>0</v>
      </c>
      <c r="AV76" s="422">
        <f t="shared" si="220"/>
        <v>744.54153250782474</v>
      </c>
      <c r="AW76" s="423">
        <f t="shared" si="221"/>
        <v>1489.0830650156495</v>
      </c>
      <c r="AX76" s="225">
        <v>47</v>
      </c>
      <c r="AY76" s="428">
        <v>3.3494799449033485</v>
      </c>
      <c r="AZ76" s="428">
        <v>2.9302066871848402</v>
      </c>
      <c r="BA76" s="428">
        <v>0.29442369299237942</v>
      </c>
      <c r="BB76" s="428">
        <v>0</v>
      </c>
      <c r="BC76" s="420">
        <f t="shared" si="222"/>
        <v>6.5741103250805679</v>
      </c>
      <c r="BD76" s="429">
        <v>3.3494799449033485</v>
      </c>
      <c r="BE76" s="428">
        <v>2.9302066871848402</v>
      </c>
      <c r="BF76" s="428">
        <v>0.29442369299237942</v>
      </c>
      <c r="BG76" s="428">
        <v>0</v>
      </c>
      <c r="BH76" s="422">
        <f t="shared" si="223"/>
        <v>6.5741103250805679</v>
      </c>
      <c r="BI76" s="423">
        <f t="shared" si="224"/>
        <v>13.148220650161136</v>
      </c>
      <c r="BJ76" s="225">
        <v>47</v>
      </c>
      <c r="BK76" s="428">
        <v>0</v>
      </c>
      <c r="BL76" s="428">
        <v>0</v>
      </c>
      <c r="BM76" s="428">
        <v>0</v>
      </c>
      <c r="BN76" s="428">
        <v>0</v>
      </c>
      <c r="BO76" s="420">
        <f t="shared" si="225"/>
        <v>0</v>
      </c>
      <c r="BP76" s="429">
        <v>0</v>
      </c>
      <c r="BQ76" s="428">
        <v>0</v>
      </c>
      <c r="BR76" s="428">
        <v>0</v>
      </c>
      <c r="BS76" s="428">
        <v>0</v>
      </c>
      <c r="BT76" s="422">
        <f t="shared" si="226"/>
        <v>0</v>
      </c>
      <c r="BU76" s="423">
        <f t="shared" si="227"/>
        <v>0</v>
      </c>
      <c r="BV76" s="225">
        <v>47</v>
      </c>
      <c r="BW76" s="428">
        <v>3.5273284375530842</v>
      </c>
      <c r="BX76" s="428">
        <v>2.821232058322594</v>
      </c>
      <c r="BY76" s="428">
        <v>0.29204930837147308</v>
      </c>
      <c r="BZ76" s="428">
        <v>0</v>
      </c>
      <c r="CA76" s="420">
        <f t="shared" si="228"/>
        <v>6.6406098042471511</v>
      </c>
      <c r="CB76" s="429">
        <v>3.5273284375530842</v>
      </c>
      <c r="CC76" s="428">
        <v>2.821232058322594</v>
      </c>
      <c r="CD76" s="428">
        <v>0.29204930837147308</v>
      </c>
      <c r="CE76" s="428">
        <v>0</v>
      </c>
      <c r="CF76" s="422">
        <f t="shared" si="229"/>
        <v>6.6406098042471511</v>
      </c>
      <c r="CG76" s="423">
        <f t="shared" si="230"/>
        <v>13.281219608494302</v>
      </c>
      <c r="CH76" s="225">
        <v>47</v>
      </c>
      <c r="CI76" s="422">
        <f t="shared" si="231"/>
        <v>603.27690777562316</v>
      </c>
      <c r="CJ76" s="422">
        <f t="shared" si="231"/>
        <v>475.18992329987213</v>
      </c>
      <c r="CK76" s="422">
        <f t="shared" si="231"/>
        <v>45.787633029556815</v>
      </c>
      <c r="CL76" s="422">
        <f t="shared" si="231"/>
        <v>0</v>
      </c>
      <c r="CM76" s="424">
        <f t="shared" ref="CM76:CM85" si="234">SUM(CI76:CL76)</f>
        <v>1124.2544641050522</v>
      </c>
      <c r="CN76" s="422">
        <f t="shared" si="232"/>
        <v>603.27690777562316</v>
      </c>
      <c r="CO76" s="422">
        <f t="shared" si="232"/>
        <v>475.18992329987213</v>
      </c>
      <c r="CP76" s="422">
        <f t="shared" si="232"/>
        <v>45.787633029556815</v>
      </c>
      <c r="CQ76" s="422">
        <f t="shared" si="232"/>
        <v>0</v>
      </c>
      <c r="CR76" s="424">
        <f t="shared" ref="CR76:CR85" si="235">SUM(CN76:CQ76)</f>
        <v>1124.2544641050522</v>
      </c>
      <c r="CS76" s="422">
        <f t="shared" si="233"/>
        <v>1206.5538155512463</v>
      </c>
      <c r="CT76" s="422">
        <f t="shared" si="233"/>
        <v>950.37984659974427</v>
      </c>
      <c r="CU76" s="422">
        <f t="shared" si="233"/>
        <v>91.57526605911363</v>
      </c>
      <c r="CV76" s="422">
        <f t="shared" si="233"/>
        <v>0</v>
      </c>
      <c r="CW76" s="424">
        <f t="shared" ref="CW76:CW85" si="236">SUM(CS76:CV76)</f>
        <v>2248.5089282101044</v>
      </c>
    </row>
    <row r="77" spans="1:135" ht="15.75" customHeight="1" x14ac:dyDescent="0.2">
      <c r="A77" s="85" t="s">
        <v>1195</v>
      </c>
      <c r="B77" s="225">
        <v>48</v>
      </c>
      <c r="C77" s="428">
        <v>0</v>
      </c>
      <c r="D77" s="428">
        <v>0</v>
      </c>
      <c r="E77" s="428">
        <v>0</v>
      </c>
      <c r="F77" s="428">
        <v>0</v>
      </c>
      <c r="G77" s="420">
        <f t="shared" si="210"/>
        <v>0</v>
      </c>
      <c r="H77" s="429">
        <v>0</v>
      </c>
      <c r="I77" s="428">
        <v>0</v>
      </c>
      <c r="J77" s="428">
        <v>0</v>
      </c>
      <c r="K77" s="428">
        <v>0</v>
      </c>
      <c r="L77" s="422">
        <f t="shared" si="211"/>
        <v>0</v>
      </c>
      <c r="M77" s="423">
        <f t="shared" si="212"/>
        <v>0</v>
      </c>
      <c r="N77" s="225">
        <v>48</v>
      </c>
      <c r="O77" s="428">
        <v>0</v>
      </c>
      <c r="P77" s="428">
        <v>0</v>
      </c>
      <c r="Q77" s="428">
        <v>0</v>
      </c>
      <c r="R77" s="428">
        <v>0</v>
      </c>
      <c r="S77" s="420">
        <f t="shared" si="213"/>
        <v>0</v>
      </c>
      <c r="T77" s="429">
        <v>0</v>
      </c>
      <c r="U77" s="428">
        <v>0</v>
      </c>
      <c r="V77" s="428">
        <v>0</v>
      </c>
      <c r="W77" s="428">
        <v>0</v>
      </c>
      <c r="X77" s="422">
        <f t="shared" si="214"/>
        <v>0</v>
      </c>
      <c r="Y77" s="423">
        <f t="shared" si="215"/>
        <v>0</v>
      </c>
      <c r="Z77" s="225">
        <v>48</v>
      </c>
      <c r="AA77" s="428">
        <v>0</v>
      </c>
      <c r="AB77" s="428">
        <v>0</v>
      </c>
      <c r="AC77" s="428">
        <v>0</v>
      </c>
      <c r="AD77" s="428">
        <v>0</v>
      </c>
      <c r="AE77" s="420">
        <f t="shared" si="216"/>
        <v>0</v>
      </c>
      <c r="AF77" s="429">
        <v>0</v>
      </c>
      <c r="AG77" s="428">
        <v>0</v>
      </c>
      <c r="AH77" s="428">
        <v>0</v>
      </c>
      <c r="AI77" s="428">
        <v>0</v>
      </c>
      <c r="AJ77" s="422">
        <f t="shared" si="217"/>
        <v>0</v>
      </c>
      <c r="AK77" s="423">
        <f t="shared" si="218"/>
        <v>0</v>
      </c>
      <c r="AL77" s="225">
        <v>48</v>
      </c>
      <c r="AM77" s="428">
        <v>0</v>
      </c>
      <c r="AN77" s="428">
        <v>0</v>
      </c>
      <c r="AO77" s="428">
        <v>0</v>
      </c>
      <c r="AP77" s="428">
        <v>0</v>
      </c>
      <c r="AQ77" s="420">
        <f t="shared" si="219"/>
        <v>0</v>
      </c>
      <c r="AR77" s="429">
        <v>0</v>
      </c>
      <c r="AS77" s="428">
        <v>0</v>
      </c>
      <c r="AT77" s="428">
        <v>0</v>
      </c>
      <c r="AU77" s="428">
        <v>0</v>
      </c>
      <c r="AV77" s="422">
        <f t="shared" si="220"/>
        <v>0</v>
      </c>
      <c r="AW77" s="423">
        <f t="shared" si="221"/>
        <v>0</v>
      </c>
      <c r="AX77" s="225">
        <v>48</v>
      </c>
      <c r="AY77" s="428">
        <v>0</v>
      </c>
      <c r="AZ77" s="428">
        <v>0</v>
      </c>
      <c r="BA77" s="428">
        <v>0</v>
      </c>
      <c r="BB77" s="428">
        <v>0</v>
      </c>
      <c r="BC77" s="420">
        <f t="shared" si="222"/>
        <v>0</v>
      </c>
      <c r="BD77" s="429">
        <v>0</v>
      </c>
      <c r="BE77" s="428">
        <v>0</v>
      </c>
      <c r="BF77" s="428">
        <v>0</v>
      </c>
      <c r="BG77" s="428">
        <v>0</v>
      </c>
      <c r="BH77" s="422">
        <f t="shared" si="223"/>
        <v>0</v>
      </c>
      <c r="BI77" s="423">
        <f t="shared" si="224"/>
        <v>0</v>
      </c>
      <c r="BJ77" s="225">
        <v>48</v>
      </c>
      <c r="BK77" s="428">
        <v>0</v>
      </c>
      <c r="BL77" s="428">
        <v>0</v>
      </c>
      <c r="BM77" s="428">
        <v>0</v>
      </c>
      <c r="BN77" s="428">
        <v>0</v>
      </c>
      <c r="BO77" s="420">
        <f t="shared" si="225"/>
        <v>0</v>
      </c>
      <c r="BP77" s="429">
        <v>0</v>
      </c>
      <c r="BQ77" s="428">
        <v>0</v>
      </c>
      <c r="BR77" s="428">
        <v>0</v>
      </c>
      <c r="BS77" s="428">
        <v>0</v>
      </c>
      <c r="BT77" s="422">
        <f t="shared" si="226"/>
        <v>0</v>
      </c>
      <c r="BU77" s="423">
        <f t="shared" si="227"/>
        <v>0</v>
      </c>
      <c r="BV77" s="225">
        <v>48</v>
      </c>
      <c r="BW77" s="428">
        <v>0</v>
      </c>
      <c r="BX77" s="428">
        <v>0</v>
      </c>
      <c r="BY77" s="428">
        <v>0</v>
      </c>
      <c r="BZ77" s="428">
        <v>0</v>
      </c>
      <c r="CA77" s="420">
        <f t="shared" si="228"/>
        <v>0</v>
      </c>
      <c r="CB77" s="429">
        <v>0</v>
      </c>
      <c r="CC77" s="428">
        <v>0</v>
      </c>
      <c r="CD77" s="428">
        <v>0</v>
      </c>
      <c r="CE77" s="428">
        <v>0</v>
      </c>
      <c r="CF77" s="422">
        <f t="shared" si="229"/>
        <v>0</v>
      </c>
      <c r="CG77" s="423">
        <f t="shared" si="230"/>
        <v>0</v>
      </c>
      <c r="CH77" s="225">
        <v>48</v>
      </c>
      <c r="CI77" s="422">
        <f t="shared" si="231"/>
        <v>0</v>
      </c>
      <c r="CJ77" s="422">
        <f t="shared" si="231"/>
        <v>0</v>
      </c>
      <c r="CK77" s="422">
        <f t="shared" si="231"/>
        <v>0</v>
      </c>
      <c r="CL77" s="422">
        <f t="shared" si="231"/>
        <v>0</v>
      </c>
      <c r="CM77" s="424">
        <f t="shared" si="234"/>
        <v>0</v>
      </c>
      <c r="CN77" s="422">
        <f t="shared" si="232"/>
        <v>0</v>
      </c>
      <c r="CO77" s="422">
        <f t="shared" si="232"/>
        <v>0</v>
      </c>
      <c r="CP77" s="422">
        <f t="shared" si="232"/>
        <v>0</v>
      </c>
      <c r="CQ77" s="422">
        <f t="shared" si="232"/>
        <v>0</v>
      </c>
      <c r="CR77" s="424">
        <f t="shared" si="235"/>
        <v>0</v>
      </c>
      <c r="CS77" s="422">
        <f t="shared" si="233"/>
        <v>0</v>
      </c>
      <c r="CT77" s="422">
        <f t="shared" si="233"/>
        <v>0</v>
      </c>
      <c r="CU77" s="422">
        <f t="shared" si="233"/>
        <v>0</v>
      </c>
      <c r="CV77" s="422">
        <f t="shared" si="233"/>
        <v>0</v>
      </c>
      <c r="CW77" s="424">
        <f t="shared" si="236"/>
        <v>0</v>
      </c>
    </row>
    <row r="78" spans="1:135" ht="15.75" customHeight="1" x14ac:dyDescent="0.2">
      <c r="A78" s="85" t="s">
        <v>280</v>
      </c>
      <c r="B78" s="225">
        <v>49</v>
      </c>
      <c r="C78" s="428">
        <v>71003.30753449694</v>
      </c>
      <c r="D78" s="428">
        <v>61290.500763745564</v>
      </c>
      <c r="E78" s="428">
        <v>59246.259351979097</v>
      </c>
      <c r="F78" s="428">
        <v>0</v>
      </c>
      <c r="G78" s="420">
        <f t="shared" si="210"/>
        <v>191540.06765022161</v>
      </c>
      <c r="H78" s="429">
        <v>71003.30753449694</v>
      </c>
      <c r="I78" s="428">
        <v>61290.500763745564</v>
      </c>
      <c r="J78" s="428">
        <v>59246.259351979097</v>
      </c>
      <c r="K78" s="428">
        <v>0</v>
      </c>
      <c r="L78" s="422">
        <f t="shared" si="211"/>
        <v>191540.06765022161</v>
      </c>
      <c r="M78" s="423">
        <f t="shared" si="212"/>
        <v>383080.13530044322</v>
      </c>
      <c r="N78" s="225">
        <v>49</v>
      </c>
      <c r="O78" s="428">
        <v>80516.627311884498</v>
      </c>
      <c r="P78" s="428">
        <v>79129.62698809577</v>
      </c>
      <c r="Q78" s="428">
        <v>80786.633175781768</v>
      </c>
      <c r="R78" s="428">
        <v>0</v>
      </c>
      <c r="S78" s="420">
        <f t="shared" si="213"/>
        <v>240432.88747576205</v>
      </c>
      <c r="T78" s="429">
        <v>80516.627311884498</v>
      </c>
      <c r="U78" s="428">
        <v>79129.62698809577</v>
      </c>
      <c r="V78" s="428">
        <v>80786.633175781768</v>
      </c>
      <c r="W78" s="428">
        <v>0</v>
      </c>
      <c r="X78" s="422">
        <f t="shared" si="214"/>
        <v>240432.88747576205</v>
      </c>
      <c r="Y78" s="423">
        <f t="shared" si="215"/>
        <v>480865.7749515241</v>
      </c>
      <c r="Z78" s="225">
        <v>49</v>
      </c>
      <c r="AA78" s="428">
        <v>13923.38887017151</v>
      </c>
      <c r="AB78" s="428">
        <v>13492.728945112332</v>
      </c>
      <c r="AC78" s="428">
        <v>14037.393707848607</v>
      </c>
      <c r="AD78" s="428">
        <v>0</v>
      </c>
      <c r="AE78" s="420">
        <f t="shared" si="216"/>
        <v>41453.511523132445</v>
      </c>
      <c r="AF78" s="429">
        <v>13923.38887017151</v>
      </c>
      <c r="AG78" s="428">
        <v>13492.728945112332</v>
      </c>
      <c r="AH78" s="428">
        <v>14037.393707848607</v>
      </c>
      <c r="AI78" s="428">
        <v>0</v>
      </c>
      <c r="AJ78" s="422">
        <f t="shared" si="217"/>
        <v>41453.511523132445</v>
      </c>
      <c r="AK78" s="423">
        <f t="shared" si="218"/>
        <v>82907.023046264891</v>
      </c>
      <c r="AL78" s="225">
        <v>49</v>
      </c>
      <c r="AM78" s="428">
        <v>315493.23553200642</v>
      </c>
      <c r="AN78" s="428">
        <v>334521.41146551608</v>
      </c>
      <c r="AO78" s="428">
        <v>365326.92273681797</v>
      </c>
      <c r="AP78" s="428">
        <v>0</v>
      </c>
      <c r="AQ78" s="420">
        <f t="shared" si="219"/>
        <v>1015341.5697343405</v>
      </c>
      <c r="AR78" s="429">
        <v>315493.23553200642</v>
      </c>
      <c r="AS78" s="428">
        <v>334521.41146551608</v>
      </c>
      <c r="AT78" s="428">
        <v>365326.92273681797</v>
      </c>
      <c r="AU78" s="428">
        <v>0</v>
      </c>
      <c r="AV78" s="422">
        <f t="shared" si="220"/>
        <v>1015341.5697343405</v>
      </c>
      <c r="AW78" s="423">
        <f t="shared" si="221"/>
        <v>2030683.1394686811</v>
      </c>
      <c r="AX78" s="225">
        <v>49</v>
      </c>
      <c r="AY78" s="428">
        <v>2701.0179267457174</v>
      </c>
      <c r="AZ78" s="428">
        <v>3048.7772219581557</v>
      </c>
      <c r="BA78" s="428">
        <v>3383.1619431938329</v>
      </c>
      <c r="BB78" s="428">
        <v>0</v>
      </c>
      <c r="BC78" s="420">
        <f t="shared" si="222"/>
        <v>9132.9570918977061</v>
      </c>
      <c r="BD78" s="429">
        <v>2701.0179267457174</v>
      </c>
      <c r="BE78" s="428">
        <v>3048.7772219581557</v>
      </c>
      <c r="BF78" s="428">
        <v>3383.1619431938329</v>
      </c>
      <c r="BG78" s="428">
        <v>0</v>
      </c>
      <c r="BH78" s="422">
        <f t="shared" si="223"/>
        <v>9132.9570918977061</v>
      </c>
      <c r="BI78" s="423">
        <f t="shared" si="224"/>
        <v>18265.914183795412</v>
      </c>
      <c r="BJ78" s="225">
        <v>49</v>
      </c>
      <c r="BK78" s="428">
        <v>0</v>
      </c>
      <c r="BL78" s="428">
        <v>0</v>
      </c>
      <c r="BM78" s="428">
        <v>0</v>
      </c>
      <c r="BN78" s="428">
        <v>0</v>
      </c>
      <c r="BO78" s="420">
        <f t="shared" si="225"/>
        <v>0</v>
      </c>
      <c r="BP78" s="429">
        <v>0</v>
      </c>
      <c r="BQ78" s="428">
        <v>0</v>
      </c>
      <c r="BR78" s="428">
        <v>0</v>
      </c>
      <c r="BS78" s="428">
        <v>0</v>
      </c>
      <c r="BT78" s="422">
        <f t="shared" si="226"/>
        <v>0</v>
      </c>
      <c r="BU78" s="423">
        <f t="shared" si="227"/>
        <v>0</v>
      </c>
      <c r="BV78" s="225">
        <v>49</v>
      </c>
      <c r="BW78" s="428">
        <v>2844.4348078118619</v>
      </c>
      <c r="BX78" s="428">
        <v>2935.3929451084718</v>
      </c>
      <c r="BY78" s="428">
        <v>3355.8783791358187</v>
      </c>
      <c r="BZ78" s="428">
        <v>0</v>
      </c>
      <c r="CA78" s="420">
        <f t="shared" si="228"/>
        <v>9135.7061320561515</v>
      </c>
      <c r="CB78" s="429">
        <v>2844.4348078118619</v>
      </c>
      <c r="CC78" s="428">
        <v>2935.3929451084718</v>
      </c>
      <c r="CD78" s="428">
        <v>3355.8783791358187</v>
      </c>
      <c r="CE78" s="428">
        <v>0</v>
      </c>
      <c r="CF78" s="422">
        <f t="shared" si="229"/>
        <v>9135.7061320561515</v>
      </c>
      <c r="CG78" s="423">
        <f t="shared" si="230"/>
        <v>18271.412264112303</v>
      </c>
      <c r="CH78" s="225">
        <v>49</v>
      </c>
      <c r="CI78" s="422">
        <f t="shared" si="231"/>
        <v>486482.01198311691</v>
      </c>
      <c r="CJ78" s="422">
        <f t="shared" si="231"/>
        <v>494418.43832953635</v>
      </c>
      <c r="CK78" s="422">
        <f t="shared" si="231"/>
        <v>526136.24929475714</v>
      </c>
      <c r="CL78" s="422">
        <f t="shared" si="231"/>
        <v>0</v>
      </c>
      <c r="CM78" s="424">
        <f t="shared" si="234"/>
        <v>1507036.6996074105</v>
      </c>
      <c r="CN78" s="422">
        <f t="shared" si="232"/>
        <v>486482.01198311691</v>
      </c>
      <c r="CO78" s="422">
        <f t="shared" si="232"/>
        <v>494418.43832953635</v>
      </c>
      <c r="CP78" s="422">
        <f t="shared" si="232"/>
        <v>526136.24929475714</v>
      </c>
      <c r="CQ78" s="422">
        <f t="shared" si="232"/>
        <v>0</v>
      </c>
      <c r="CR78" s="424">
        <f t="shared" si="235"/>
        <v>1507036.6996074105</v>
      </c>
      <c r="CS78" s="422">
        <f t="shared" si="233"/>
        <v>972964.02396623383</v>
      </c>
      <c r="CT78" s="422">
        <f t="shared" si="233"/>
        <v>988836.8766590727</v>
      </c>
      <c r="CU78" s="422">
        <f t="shared" si="233"/>
        <v>1052272.4985895143</v>
      </c>
      <c r="CV78" s="422">
        <f t="shared" si="233"/>
        <v>0</v>
      </c>
      <c r="CW78" s="424">
        <f t="shared" si="236"/>
        <v>3014073.3992148209</v>
      </c>
    </row>
    <row r="79" spans="1:135" ht="15.75" customHeight="1" x14ac:dyDescent="0.2">
      <c r="A79" s="85" t="s">
        <v>134</v>
      </c>
      <c r="B79" s="225">
        <v>50</v>
      </c>
      <c r="C79" s="428">
        <v>0</v>
      </c>
      <c r="D79" s="428">
        <v>0</v>
      </c>
      <c r="E79" s="428">
        <v>0</v>
      </c>
      <c r="F79" s="428">
        <v>0</v>
      </c>
      <c r="G79" s="420">
        <f t="shared" si="210"/>
        <v>0</v>
      </c>
      <c r="H79" s="429">
        <v>0</v>
      </c>
      <c r="I79" s="428">
        <v>0</v>
      </c>
      <c r="J79" s="428">
        <v>0</v>
      </c>
      <c r="K79" s="428">
        <v>0</v>
      </c>
      <c r="L79" s="422">
        <f t="shared" si="211"/>
        <v>0</v>
      </c>
      <c r="M79" s="423">
        <f t="shared" si="212"/>
        <v>0</v>
      </c>
      <c r="N79" s="225">
        <v>50</v>
      </c>
      <c r="O79" s="428">
        <v>0</v>
      </c>
      <c r="P79" s="428">
        <v>0</v>
      </c>
      <c r="Q79" s="428">
        <v>0</v>
      </c>
      <c r="R79" s="428">
        <v>0</v>
      </c>
      <c r="S79" s="420">
        <f t="shared" si="213"/>
        <v>0</v>
      </c>
      <c r="T79" s="429">
        <v>0</v>
      </c>
      <c r="U79" s="428">
        <v>0</v>
      </c>
      <c r="V79" s="428">
        <v>0</v>
      </c>
      <c r="W79" s="428">
        <v>0</v>
      </c>
      <c r="X79" s="422">
        <f t="shared" si="214"/>
        <v>0</v>
      </c>
      <c r="Y79" s="423">
        <f t="shared" si="215"/>
        <v>0</v>
      </c>
      <c r="Z79" s="225">
        <v>50</v>
      </c>
      <c r="AA79" s="428">
        <v>0</v>
      </c>
      <c r="AB79" s="428">
        <v>0</v>
      </c>
      <c r="AC79" s="428">
        <v>0</v>
      </c>
      <c r="AD79" s="428">
        <v>0</v>
      </c>
      <c r="AE79" s="420">
        <f t="shared" si="216"/>
        <v>0</v>
      </c>
      <c r="AF79" s="429">
        <v>0</v>
      </c>
      <c r="AG79" s="428">
        <v>0</v>
      </c>
      <c r="AH79" s="428">
        <v>0</v>
      </c>
      <c r="AI79" s="428">
        <v>0</v>
      </c>
      <c r="AJ79" s="422">
        <f t="shared" si="217"/>
        <v>0</v>
      </c>
      <c r="AK79" s="423">
        <f t="shared" si="218"/>
        <v>0</v>
      </c>
      <c r="AL79" s="225">
        <v>50</v>
      </c>
      <c r="AM79" s="428">
        <v>0</v>
      </c>
      <c r="AN79" s="428">
        <v>0</v>
      </c>
      <c r="AO79" s="428">
        <v>0</v>
      </c>
      <c r="AP79" s="428">
        <v>0</v>
      </c>
      <c r="AQ79" s="420">
        <f t="shared" si="219"/>
        <v>0</v>
      </c>
      <c r="AR79" s="429">
        <v>0</v>
      </c>
      <c r="AS79" s="428">
        <v>0</v>
      </c>
      <c r="AT79" s="428">
        <v>0</v>
      </c>
      <c r="AU79" s="428">
        <v>0</v>
      </c>
      <c r="AV79" s="422">
        <f t="shared" si="220"/>
        <v>0</v>
      </c>
      <c r="AW79" s="423">
        <f t="shared" si="221"/>
        <v>0</v>
      </c>
      <c r="AX79" s="225">
        <v>50</v>
      </c>
      <c r="AY79" s="428">
        <v>0</v>
      </c>
      <c r="AZ79" s="428">
        <v>0</v>
      </c>
      <c r="BA79" s="428">
        <v>0</v>
      </c>
      <c r="BB79" s="428">
        <v>0</v>
      </c>
      <c r="BC79" s="420">
        <f t="shared" si="222"/>
        <v>0</v>
      </c>
      <c r="BD79" s="429">
        <v>0</v>
      </c>
      <c r="BE79" s="428">
        <v>0</v>
      </c>
      <c r="BF79" s="428">
        <v>0</v>
      </c>
      <c r="BG79" s="428">
        <v>0</v>
      </c>
      <c r="BH79" s="422">
        <f t="shared" si="223"/>
        <v>0</v>
      </c>
      <c r="BI79" s="423">
        <f t="shared" si="224"/>
        <v>0</v>
      </c>
      <c r="BJ79" s="225">
        <v>50</v>
      </c>
      <c r="BK79" s="428">
        <v>0</v>
      </c>
      <c r="BL79" s="428">
        <v>0</v>
      </c>
      <c r="BM79" s="428">
        <v>0</v>
      </c>
      <c r="BN79" s="428">
        <v>0</v>
      </c>
      <c r="BO79" s="420">
        <f t="shared" si="225"/>
        <v>0</v>
      </c>
      <c r="BP79" s="429">
        <v>0</v>
      </c>
      <c r="BQ79" s="428">
        <v>0</v>
      </c>
      <c r="BR79" s="428">
        <v>0</v>
      </c>
      <c r="BS79" s="428">
        <v>0</v>
      </c>
      <c r="BT79" s="422">
        <f t="shared" si="226"/>
        <v>0</v>
      </c>
      <c r="BU79" s="423">
        <f t="shared" si="227"/>
        <v>0</v>
      </c>
      <c r="BV79" s="225">
        <v>50</v>
      </c>
      <c r="BW79" s="428">
        <v>0</v>
      </c>
      <c r="BX79" s="428">
        <v>0</v>
      </c>
      <c r="BY79" s="428">
        <v>0</v>
      </c>
      <c r="BZ79" s="428">
        <v>0</v>
      </c>
      <c r="CA79" s="420">
        <f t="shared" si="228"/>
        <v>0</v>
      </c>
      <c r="CB79" s="429">
        <v>0</v>
      </c>
      <c r="CC79" s="428">
        <v>0</v>
      </c>
      <c r="CD79" s="428">
        <v>0</v>
      </c>
      <c r="CE79" s="428">
        <v>0</v>
      </c>
      <c r="CF79" s="422">
        <f t="shared" si="229"/>
        <v>0</v>
      </c>
      <c r="CG79" s="423">
        <f t="shared" si="230"/>
        <v>0</v>
      </c>
      <c r="CH79" s="225">
        <v>50</v>
      </c>
      <c r="CI79" s="422">
        <f t="shared" si="231"/>
        <v>0</v>
      </c>
      <c r="CJ79" s="422">
        <f t="shared" si="231"/>
        <v>0</v>
      </c>
      <c r="CK79" s="422">
        <f t="shared" si="231"/>
        <v>0</v>
      </c>
      <c r="CL79" s="422">
        <f t="shared" si="231"/>
        <v>0</v>
      </c>
      <c r="CM79" s="424">
        <f t="shared" si="234"/>
        <v>0</v>
      </c>
      <c r="CN79" s="422">
        <f t="shared" si="232"/>
        <v>0</v>
      </c>
      <c r="CO79" s="422">
        <f t="shared" si="232"/>
        <v>0</v>
      </c>
      <c r="CP79" s="422">
        <f t="shared" si="232"/>
        <v>0</v>
      </c>
      <c r="CQ79" s="422">
        <f t="shared" si="232"/>
        <v>0</v>
      </c>
      <c r="CR79" s="424">
        <f t="shared" si="235"/>
        <v>0</v>
      </c>
      <c r="CS79" s="422">
        <f t="shared" si="233"/>
        <v>0</v>
      </c>
      <c r="CT79" s="422">
        <f t="shared" si="233"/>
        <v>0</v>
      </c>
      <c r="CU79" s="422">
        <f t="shared" si="233"/>
        <v>0</v>
      </c>
      <c r="CV79" s="422">
        <f t="shared" si="233"/>
        <v>0</v>
      </c>
      <c r="CW79" s="424">
        <f t="shared" si="236"/>
        <v>0</v>
      </c>
    </row>
    <row r="80" spans="1:135" ht="15.75" customHeight="1" x14ac:dyDescent="0.2">
      <c r="A80" s="85" t="s">
        <v>239</v>
      </c>
      <c r="B80" s="225">
        <v>51</v>
      </c>
      <c r="C80" s="428">
        <v>1103.2945595185038</v>
      </c>
      <c r="D80" s="428">
        <v>5324.2910661459864</v>
      </c>
      <c r="E80" s="428">
        <v>2642.4114256879288</v>
      </c>
      <c r="F80" s="428">
        <v>0</v>
      </c>
      <c r="G80" s="420">
        <f t="shared" si="210"/>
        <v>9069.9970513524186</v>
      </c>
      <c r="H80" s="429">
        <v>1103.2945595185038</v>
      </c>
      <c r="I80" s="428">
        <v>5324.2910661459864</v>
      </c>
      <c r="J80" s="428">
        <v>2642.4114256879288</v>
      </c>
      <c r="K80" s="428">
        <v>0</v>
      </c>
      <c r="L80" s="422">
        <f t="shared" si="211"/>
        <v>9069.9970513524186</v>
      </c>
      <c r="M80" s="423">
        <f t="shared" si="212"/>
        <v>18139.994102704837</v>
      </c>
      <c r="N80" s="225">
        <v>51</v>
      </c>
      <c r="O80" s="428">
        <v>1251.1185738892711</v>
      </c>
      <c r="P80" s="428">
        <v>6873.9716724487025</v>
      </c>
      <c r="Q80" s="428">
        <v>3603.1223723057601</v>
      </c>
      <c r="R80" s="428">
        <v>0</v>
      </c>
      <c r="S80" s="420">
        <f t="shared" si="213"/>
        <v>11728.212618643734</v>
      </c>
      <c r="T80" s="429">
        <v>1251.1185738892711</v>
      </c>
      <c r="U80" s="428">
        <v>6873.9716724487025</v>
      </c>
      <c r="V80" s="428">
        <v>3603.1223723057601</v>
      </c>
      <c r="W80" s="428">
        <v>0</v>
      </c>
      <c r="X80" s="422">
        <f t="shared" si="214"/>
        <v>11728.212618643734</v>
      </c>
      <c r="Y80" s="423">
        <f t="shared" si="215"/>
        <v>23456.425237287469</v>
      </c>
      <c r="Z80" s="225">
        <v>51</v>
      </c>
      <c r="AA80" s="428">
        <v>216.35047329389951</v>
      </c>
      <c r="AB80" s="428">
        <v>1172.1101195976055</v>
      </c>
      <c r="AC80" s="428">
        <v>626.07445476234841</v>
      </c>
      <c r="AD80" s="428">
        <v>0</v>
      </c>
      <c r="AE80" s="420">
        <f t="shared" si="216"/>
        <v>2014.5350476538533</v>
      </c>
      <c r="AF80" s="429">
        <v>216.35047329389951</v>
      </c>
      <c r="AG80" s="428">
        <v>1172.1101195976055</v>
      </c>
      <c r="AH80" s="428">
        <v>626.07445476234841</v>
      </c>
      <c r="AI80" s="428">
        <v>0</v>
      </c>
      <c r="AJ80" s="422">
        <f t="shared" si="217"/>
        <v>2014.5350476538533</v>
      </c>
      <c r="AK80" s="423">
        <f t="shared" si="218"/>
        <v>4029.0700953077067</v>
      </c>
      <c r="AL80" s="225">
        <v>51</v>
      </c>
      <c r="AM80" s="428">
        <v>4902.3345871350712</v>
      </c>
      <c r="AN80" s="428">
        <v>29059.794589799461</v>
      </c>
      <c r="AO80" s="428">
        <v>16293.755003436045</v>
      </c>
      <c r="AP80" s="428">
        <v>0</v>
      </c>
      <c r="AQ80" s="420">
        <f t="shared" si="219"/>
        <v>50255.88418037058</v>
      </c>
      <c r="AR80" s="429">
        <v>4902.3345871350712</v>
      </c>
      <c r="AS80" s="428">
        <v>29059.794589799461</v>
      </c>
      <c r="AT80" s="428">
        <v>16293.755003436045</v>
      </c>
      <c r="AU80" s="428">
        <v>0</v>
      </c>
      <c r="AV80" s="422">
        <f t="shared" si="220"/>
        <v>50255.88418037058</v>
      </c>
      <c r="AW80" s="423">
        <f t="shared" si="221"/>
        <v>100511.76836074116</v>
      </c>
      <c r="AX80" s="225">
        <v>51</v>
      </c>
      <c r="AY80" s="428">
        <v>41.970134733408827</v>
      </c>
      <c r="AZ80" s="428">
        <v>264.84654429749816</v>
      </c>
      <c r="BA80" s="428">
        <v>150.89063632756304</v>
      </c>
      <c r="BB80" s="428">
        <v>0</v>
      </c>
      <c r="BC80" s="420">
        <f t="shared" si="222"/>
        <v>457.70731535847005</v>
      </c>
      <c r="BD80" s="429">
        <v>41.970134733408827</v>
      </c>
      <c r="BE80" s="428">
        <v>264.84654429749816</v>
      </c>
      <c r="BF80" s="428">
        <v>150.89063632756304</v>
      </c>
      <c r="BG80" s="428">
        <v>0</v>
      </c>
      <c r="BH80" s="422">
        <f t="shared" si="223"/>
        <v>457.70731535847005</v>
      </c>
      <c r="BI80" s="423">
        <f t="shared" si="224"/>
        <v>915.41463071694011</v>
      </c>
      <c r="BJ80" s="225">
        <v>51</v>
      </c>
      <c r="BK80" s="428">
        <v>0</v>
      </c>
      <c r="BL80" s="428">
        <v>0</v>
      </c>
      <c r="BM80" s="428">
        <v>0</v>
      </c>
      <c r="BN80" s="428">
        <v>0</v>
      </c>
      <c r="BO80" s="420">
        <f t="shared" si="225"/>
        <v>0</v>
      </c>
      <c r="BP80" s="429">
        <v>0</v>
      </c>
      <c r="BQ80" s="428">
        <v>0</v>
      </c>
      <c r="BR80" s="428">
        <v>0</v>
      </c>
      <c r="BS80" s="428">
        <v>0</v>
      </c>
      <c r="BT80" s="422">
        <f t="shared" si="226"/>
        <v>0</v>
      </c>
      <c r="BU80" s="423">
        <f t="shared" si="227"/>
        <v>0</v>
      </c>
      <c r="BV80" s="225">
        <v>51</v>
      </c>
      <c r="BW80" s="428">
        <v>44.198637462616375</v>
      </c>
      <c r="BX80" s="428">
        <v>254.99687942693004</v>
      </c>
      <c r="BY80" s="428">
        <v>149.67377635717949</v>
      </c>
      <c r="BZ80" s="428">
        <v>0</v>
      </c>
      <c r="CA80" s="420">
        <f t="shared" si="228"/>
        <v>448.86929324672587</v>
      </c>
      <c r="CB80" s="429">
        <v>44.198637462616375</v>
      </c>
      <c r="CC80" s="428">
        <v>254.99687942693004</v>
      </c>
      <c r="CD80" s="428">
        <v>149.67377635717949</v>
      </c>
      <c r="CE80" s="428">
        <v>0</v>
      </c>
      <c r="CF80" s="422">
        <f t="shared" si="229"/>
        <v>448.86929324672587</v>
      </c>
      <c r="CG80" s="423">
        <f t="shared" si="230"/>
        <v>897.73858649345175</v>
      </c>
      <c r="CH80" s="225">
        <v>51</v>
      </c>
      <c r="CI80" s="422">
        <f t="shared" si="231"/>
        <v>7559.2669660327711</v>
      </c>
      <c r="CJ80" s="422">
        <f t="shared" si="231"/>
        <v>42950.010871716186</v>
      </c>
      <c r="CK80" s="422">
        <f t="shared" si="231"/>
        <v>23465.927668876826</v>
      </c>
      <c r="CL80" s="422">
        <f t="shared" si="231"/>
        <v>0</v>
      </c>
      <c r="CM80" s="424">
        <f t="shared" si="234"/>
        <v>73975.205506625789</v>
      </c>
      <c r="CN80" s="422">
        <f t="shared" si="232"/>
        <v>7559.2669660327711</v>
      </c>
      <c r="CO80" s="422">
        <f t="shared" si="232"/>
        <v>42950.010871716186</v>
      </c>
      <c r="CP80" s="422">
        <f t="shared" si="232"/>
        <v>23465.927668876826</v>
      </c>
      <c r="CQ80" s="422">
        <f t="shared" si="232"/>
        <v>0</v>
      </c>
      <c r="CR80" s="424">
        <f t="shared" si="235"/>
        <v>73975.205506625789</v>
      </c>
      <c r="CS80" s="422">
        <f t="shared" si="233"/>
        <v>15118.533932065542</v>
      </c>
      <c r="CT80" s="422">
        <f t="shared" si="233"/>
        <v>85900.021743432371</v>
      </c>
      <c r="CU80" s="422">
        <f t="shared" si="233"/>
        <v>46931.855337753652</v>
      </c>
      <c r="CV80" s="422">
        <f t="shared" si="233"/>
        <v>0</v>
      </c>
      <c r="CW80" s="424">
        <f t="shared" si="236"/>
        <v>147950.41101325158</v>
      </c>
    </row>
    <row r="81" spans="1:135" ht="15.75" customHeight="1" x14ac:dyDescent="0.2">
      <c r="A81" s="85" t="s">
        <v>281</v>
      </c>
      <c r="B81" s="225">
        <v>52</v>
      </c>
      <c r="C81" s="428">
        <v>998168.17873904912</v>
      </c>
      <c r="D81" s="428">
        <v>724138.79570510879</v>
      </c>
      <c r="E81" s="428">
        <v>561668.83625036024</v>
      </c>
      <c r="F81" s="428">
        <v>0</v>
      </c>
      <c r="G81" s="420">
        <f t="shared" si="210"/>
        <v>2283975.810694518</v>
      </c>
      <c r="H81" s="429">
        <v>998168.17873904912</v>
      </c>
      <c r="I81" s="428">
        <v>724138.79570510879</v>
      </c>
      <c r="J81" s="428">
        <v>561668.83625036024</v>
      </c>
      <c r="K81" s="428">
        <v>0</v>
      </c>
      <c r="L81" s="422">
        <f t="shared" si="211"/>
        <v>2283975.810694518</v>
      </c>
      <c r="M81" s="423">
        <f t="shared" si="212"/>
        <v>4567951.6213890361</v>
      </c>
      <c r="N81" s="225">
        <v>52</v>
      </c>
      <c r="O81" s="428">
        <v>1131906.9214214736</v>
      </c>
      <c r="P81" s="428">
        <v>934905.60654137493</v>
      </c>
      <c r="Q81" s="428">
        <v>765876.77832710883</v>
      </c>
      <c r="R81" s="428">
        <v>0</v>
      </c>
      <c r="S81" s="420">
        <f t="shared" si="213"/>
        <v>2832689.3062899574</v>
      </c>
      <c r="T81" s="429">
        <v>1131906.9214214736</v>
      </c>
      <c r="U81" s="428">
        <v>934905.60654137493</v>
      </c>
      <c r="V81" s="428">
        <v>765876.77832710883</v>
      </c>
      <c r="W81" s="428">
        <v>0</v>
      </c>
      <c r="X81" s="422">
        <f t="shared" si="214"/>
        <v>2832689.3062899574</v>
      </c>
      <c r="Y81" s="423">
        <f t="shared" si="215"/>
        <v>5665378.6125799147</v>
      </c>
      <c r="Z81" s="225">
        <v>52</v>
      </c>
      <c r="AA81" s="428">
        <v>195735.72264450302</v>
      </c>
      <c r="AB81" s="428">
        <v>159414.72768759952</v>
      </c>
      <c r="AC81" s="428">
        <v>133077.87992208626</v>
      </c>
      <c r="AD81" s="428">
        <v>0</v>
      </c>
      <c r="AE81" s="420">
        <f t="shared" si="216"/>
        <v>488228.3302541888</v>
      </c>
      <c r="AF81" s="429">
        <v>195735.72264450302</v>
      </c>
      <c r="AG81" s="428">
        <v>159414.72768759952</v>
      </c>
      <c r="AH81" s="428">
        <v>133077.87992208626</v>
      </c>
      <c r="AI81" s="428">
        <v>0</v>
      </c>
      <c r="AJ81" s="422">
        <f t="shared" si="217"/>
        <v>488228.3302541888</v>
      </c>
      <c r="AK81" s="423">
        <f t="shared" si="218"/>
        <v>976456.66050837759</v>
      </c>
      <c r="AL81" s="225">
        <v>52</v>
      </c>
      <c r="AM81" s="428">
        <v>4435220.2629781896</v>
      </c>
      <c r="AN81" s="428">
        <v>3952324.2430334543</v>
      </c>
      <c r="AO81" s="428">
        <v>3463387.3900033729</v>
      </c>
      <c r="AP81" s="428">
        <v>0</v>
      </c>
      <c r="AQ81" s="420">
        <f t="shared" si="219"/>
        <v>11850931.896015018</v>
      </c>
      <c r="AR81" s="429">
        <v>4435220.2629781896</v>
      </c>
      <c r="AS81" s="428">
        <v>3952324.2430334543</v>
      </c>
      <c r="AT81" s="428">
        <v>3463387.3900033729</v>
      </c>
      <c r="AU81" s="428">
        <v>0</v>
      </c>
      <c r="AV81" s="422">
        <f t="shared" si="220"/>
        <v>11850931.896015018</v>
      </c>
      <c r="AW81" s="423">
        <f t="shared" si="221"/>
        <v>23701863.792030036</v>
      </c>
      <c r="AX81" s="225">
        <v>52</v>
      </c>
      <c r="AY81" s="428">
        <v>37971.050058075263</v>
      </c>
      <c r="AZ81" s="428">
        <v>36020.881512977663</v>
      </c>
      <c r="BA81" s="428">
        <v>32073.191662465888</v>
      </c>
      <c r="BB81" s="428">
        <v>0</v>
      </c>
      <c r="BC81" s="420">
        <f t="shared" si="222"/>
        <v>106065.12323351883</v>
      </c>
      <c r="BD81" s="429">
        <v>37971.050058075263</v>
      </c>
      <c r="BE81" s="428">
        <v>36020.881512977663</v>
      </c>
      <c r="BF81" s="428">
        <v>32073.191662465888</v>
      </c>
      <c r="BG81" s="428">
        <v>0</v>
      </c>
      <c r="BH81" s="422">
        <f t="shared" si="223"/>
        <v>106065.12323351883</v>
      </c>
      <c r="BI81" s="423">
        <f t="shared" si="224"/>
        <v>212130.24646703765</v>
      </c>
      <c r="BJ81" s="225">
        <v>52</v>
      </c>
      <c r="BK81" s="428">
        <v>0</v>
      </c>
      <c r="BL81" s="428">
        <v>0</v>
      </c>
      <c r="BM81" s="428">
        <v>0</v>
      </c>
      <c r="BN81" s="428">
        <v>0</v>
      </c>
      <c r="BO81" s="420">
        <f t="shared" si="225"/>
        <v>0</v>
      </c>
      <c r="BP81" s="429">
        <v>0</v>
      </c>
      <c r="BQ81" s="428">
        <v>0</v>
      </c>
      <c r="BR81" s="428">
        <v>0</v>
      </c>
      <c r="BS81" s="428">
        <v>0</v>
      </c>
      <c r="BT81" s="422">
        <f t="shared" si="226"/>
        <v>0</v>
      </c>
      <c r="BU81" s="423">
        <f t="shared" si="227"/>
        <v>0</v>
      </c>
      <c r="BV81" s="225">
        <v>52</v>
      </c>
      <c r="BW81" s="428">
        <v>39987.212008061557</v>
      </c>
      <c r="BX81" s="428">
        <v>34681.261952577668</v>
      </c>
      <c r="BY81" s="428">
        <v>31814.536890994386</v>
      </c>
      <c r="BZ81" s="428">
        <v>0</v>
      </c>
      <c r="CA81" s="420">
        <f t="shared" si="228"/>
        <v>106483.01085163362</v>
      </c>
      <c r="CB81" s="429">
        <v>39987.212008061557</v>
      </c>
      <c r="CC81" s="428">
        <v>34681.261952577668</v>
      </c>
      <c r="CD81" s="428">
        <v>31814.536890994386</v>
      </c>
      <c r="CE81" s="428">
        <v>0</v>
      </c>
      <c r="CF81" s="422">
        <f t="shared" si="229"/>
        <v>106483.01085163362</v>
      </c>
      <c r="CG81" s="423">
        <f t="shared" si="230"/>
        <v>212966.02170326724</v>
      </c>
      <c r="CH81" s="225">
        <v>52</v>
      </c>
      <c r="CI81" s="422">
        <f t="shared" si="231"/>
        <v>6838989.3478493523</v>
      </c>
      <c r="CJ81" s="422">
        <f t="shared" si="231"/>
        <v>5841485.5164330937</v>
      </c>
      <c r="CK81" s="422">
        <f t="shared" si="231"/>
        <v>4987898.6130563896</v>
      </c>
      <c r="CL81" s="422">
        <f t="shared" si="231"/>
        <v>0</v>
      </c>
      <c r="CM81" s="424">
        <f t="shared" si="234"/>
        <v>17668373.477338836</v>
      </c>
      <c r="CN81" s="422">
        <f t="shared" si="232"/>
        <v>6838989.3478493523</v>
      </c>
      <c r="CO81" s="422">
        <f t="shared" si="232"/>
        <v>5841485.5164330937</v>
      </c>
      <c r="CP81" s="422">
        <f t="shared" si="232"/>
        <v>4987898.6130563896</v>
      </c>
      <c r="CQ81" s="422">
        <f t="shared" si="232"/>
        <v>0</v>
      </c>
      <c r="CR81" s="424">
        <f t="shared" si="235"/>
        <v>17668373.477338836</v>
      </c>
      <c r="CS81" s="422">
        <f t="shared" si="233"/>
        <v>13677978.695698705</v>
      </c>
      <c r="CT81" s="422">
        <f t="shared" si="233"/>
        <v>11682971.032866187</v>
      </c>
      <c r="CU81" s="422">
        <f t="shared" si="233"/>
        <v>9975797.2261127792</v>
      </c>
      <c r="CV81" s="422">
        <f t="shared" si="233"/>
        <v>0</v>
      </c>
      <c r="CW81" s="424">
        <f t="shared" si="236"/>
        <v>35336746.954677671</v>
      </c>
    </row>
    <row r="82" spans="1:135" ht="15.75" customHeight="1" x14ac:dyDescent="0.2">
      <c r="A82" s="85" t="s">
        <v>267</v>
      </c>
      <c r="B82" s="225">
        <v>53</v>
      </c>
      <c r="C82" s="428">
        <v>12333.868428747044</v>
      </c>
      <c r="D82" s="428">
        <v>7266.1791068232633</v>
      </c>
      <c r="E82" s="428">
        <v>4741.1167444154162</v>
      </c>
      <c r="F82" s="428">
        <v>0</v>
      </c>
      <c r="G82" s="420">
        <f t="shared" si="210"/>
        <v>24341.164279985725</v>
      </c>
      <c r="H82" s="429">
        <v>12333.868428747044</v>
      </c>
      <c r="I82" s="428">
        <v>7266.1791068232633</v>
      </c>
      <c r="J82" s="428">
        <v>4741.1167444154162</v>
      </c>
      <c r="K82" s="428">
        <v>0</v>
      </c>
      <c r="L82" s="422">
        <f t="shared" si="211"/>
        <v>24341.164279985725</v>
      </c>
      <c r="M82" s="423">
        <f t="shared" si="212"/>
        <v>48682.328559971451</v>
      </c>
      <c r="N82" s="225">
        <v>53</v>
      </c>
      <c r="O82" s="428">
        <v>13986.411648622934</v>
      </c>
      <c r="P82" s="428">
        <v>9381.0628920774743</v>
      </c>
      <c r="Q82" s="428">
        <v>6464.861469129195</v>
      </c>
      <c r="R82" s="428">
        <v>0</v>
      </c>
      <c r="S82" s="420">
        <f t="shared" si="213"/>
        <v>29832.336009829603</v>
      </c>
      <c r="T82" s="429">
        <v>13986.411648622934</v>
      </c>
      <c r="U82" s="428">
        <v>9381.0628920774743</v>
      </c>
      <c r="V82" s="428">
        <v>6464.861469129195</v>
      </c>
      <c r="W82" s="428">
        <v>0</v>
      </c>
      <c r="X82" s="422">
        <f t="shared" si="214"/>
        <v>29832.336009829603</v>
      </c>
      <c r="Y82" s="423">
        <f t="shared" si="215"/>
        <v>59664.672019659207</v>
      </c>
      <c r="Z82" s="225">
        <v>53</v>
      </c>
      <c r="AA82" s="428">
        <v>2418.6091094917201</v>
      </c>
      <c r="AB82" s="428">
        <v>1599.604896897783</v>
      </c>
      <c r="AC82" s="428">
        <v>1123.3269928628742</v>
      </c>
      <c r="AD82" s="428">
        <v>0</v>
      </c>
      <c r="AE82" s="420">
        <f t="shared" si="216"/>
        <v>5141.5409992523773</v>
      </c>
      <c r="AF82" s="429">
        <v>2418.6091094917201</v>
      </c>
      <c r="AG82" s="428">
        <v>1599.604896897783</v>
      </c>
      <c r="AH82" s="428">
        <v>1123.3269928628742</v>
      </c>
      <c r="AI82" s="428">
        <v>0</v>
      </c>
      <c r="AJ82" s="422">
        <f t="shared" si="217"/>
        <v>5141.5409992523773</v>
      </c>
      <c r="AK82" s="423">
        <f t="shared" si="218"/>
        <v>10283.081998504755</v>
      </c>
      <c r="AL82" s="225">
        <v>53</v>
      </c>
      <c r="AM82" s="428">
        <v>54803.813967693073</v>
      </c>
      <c r="AN82" s="428">
        <v>39658.551659502176</v>
      </c>
      <c r="AO82" s="428">
        <v>29234.885198122229</v>
      </c>
      <c r="AP82" s="428">
        <v>0</v>
      </c>
      <c r="AQ82" s="420">
        <f t="shared" si="219"/>
        <v>123697.25082531747</v>
      </c>
      <c r="AR82" s="429">
        <v>54803.813967693073</v>
      </c>
      <c r="AS82" s="428">
        <v>39658.551659502176</v>
      </c>
      <c r="AT82" s="428">
        <v>29234.885198122229</v>
      </c>
      <c r="AU82" s="428">
        <v>0</v>
      </c>
      <c r="AV82" s="422">
        <f t="shared" si="220"/>
        <v>123697.25082531747</v>
      </c>
      <c r="AW82" s="423">
        <f t="shared" si="221"/>
        <v>247394.50165063495</v>
      </c>
      <c r="AX82" s="225">
        <v>53</v>
      </c>
      <c r="AY82" s="428">
        <v>469.18940664817916</v>
      </c>
      <c r="AZ82" s="428">
        <v>361.44200284711809</v>
      </c>
      <c r="BA82" s="428">
        <v>270.73381363458975</v>
      </c>
      <c r="BB82" s="428">
        <v>0</v>
      </c>
      <c r="BC82" s="420">
        <f t="shared" si="222"/>
        <v>1101.365223129887</v>
      </c>
      <c r="BD82" s="429">
        <v>469.18940664817916</v>
      </c>
      <c r="BE82" s="428">
        <v>361.44200284711809</v>
      </c>
      <c r="BF82" s="428">
        <v>270.73381363458975</v>
      </c>
      <c r="BG82" s="428">
        <v>0</v>
      </c>
      <c r="BH82" s="422">
        <f t="shared" si="223"/>
        <v>1101.365223129887</v>
      </c>
      <c r="BI82" s="423">
        <f t="shared" si="224"/>
        <v>2202.730446259774</v>
      </c>
      <c r="BJ82" s="225">
        <v>53</v>
      </c>
      <c r="BK82" s="428">
        <v>0</v>
      </c>
      <c r="BL82" s="428">
        <v>0</v>
      </c>
      <c r="BM82" s="428">
        <v>0</v>
      </c>
      <c r="BN82" s="428">
        <v>0</v>
      </c>
      <c r="BO82" s="420">
        <f t="shared" si="225"/>
        <v>0</v>
      </c>
      <c r="BP82" s="429">
        <v>0</v>
      </c>
      <c r="BQ82" s="428">
        <v>0</v>
      </c>
      <c r="BR82" s="428">
        <v>0</v>
      </c>
      <c r="BS82" s="428">
        <v>0</v>
      </c>
      <c r="BT82" s="422">
        <f t="shared" si="226"/>
        <v>0</v>
      </c>
      <c r="BU82" s="423">
        <f t="shared" si="227"/>
        <v>0</v>
      </c>
      <c r="BV82" s="225">
        <v>53</v>
      </c>
      <c r="BW82" s="428">
        <v>494.10211850560455</v>
      </c>
      <c r="BX82" s="428">
        <v>347.99994488999386</v>
      </c>
      <c r="BY82" s="428">
        <v>268.55047642785917</v>
      </c>
      <c r="BZ82" s="428">
        <v>0</v>
      </c>
      <c r="CA82" s="420">
        <f t="shared" si="228"/>
        <v>1110.6525398234576</v>
      </c>
      <c r="CB82" s="429">
        <v>494.10211850560455</v>
      </c>
      <c r="CC82" s="428">
        <v>347.99994488999386</v>
      </c>
      <c r="CD82" s="428">
        <v>268.55047642785917</v>
      </c>
      <c r="CE82" s="428">
        <v>0</v>
      </c>
      <c r="CF82" s="422">
        <f t="shared" si="229"/>
        <v>1110.6525398234576</v>
      </c>
      <c r="CG82" s="423">
        <f t="shared" si="230"/>
        <v>2221.3050796469151</v>
      </c>
      <c r="CH82" s="225">
        <v>53</v>
      </c>
      <c r="CI82" s="422">
        <f t="shared" si="231"/>
        <v>84505.994679708543</v>
      </c>
      <c r="CJ82" s="422">
        <f t="shared" si="231"/>
        <v>58614.840503037813</v>
      </c>
      <c r="CK82" s="422">
        <f t="shared" si="231"/>
        <v>42103.474694592165</v>
      </c>
      <c r="CL82" s="422">
        <f t="shared" si="231"/>
        <v>0</v>
      </c>
      <c r="CM82" s="424">
        <f t="shared" si="234"/>
        <v>185224.30987733853</v>
      </c>
      <c r="CN82" s="422">
        <f t="shared" si="232"/>
        <v>84505.994679708543</v>
      </c>
      <c r="CO82" s="422">
        <f t="shared" si="232"/>
        <v>58614.840503037813</v>
      </c>
      <c r="CP82" s="422">
        <f t="shared" si="232"/>
        <v>42103.474694592165</v>
      </c>
      <c r="CQ82" s="422">
        <f t="shared" si="232"/>
        <v>0</v>
      </c>
      <c r="CR82" s="424">
        <f t="shared" si="235"/>
        <v>185224.30987733853</v>
      </c>
      <c r="CS82" s="422">
        <f t="shared" si="233"/>
        <v>169011.98935941709</v>
      </c>
      <c r="CT82" s="422">
        <f t="shared" si="233"/>
        <v>117229.68100607563</v>
      </c>
      <c r="CU82" s="422">
        <f t="shared" si="233"/>
        <v>84206.94938918433</v>
      </c>
      <c r="CV82" s="422">
        <f t="shared" si="233"/>
        <v>0</v>
      </c>
      <c r="CW82" s="424">
        <f t="shared" si="236"/>
        <v>370448.61975467706</v>
      </c>
    </row>
    <row r="83" spans="1:135" ht="15.75" customHeight="1" x14ac:dyDescent="0.2">
      <c r="A83" s="85" t="s">
        <v>268</v>
      </c>
      <c r="B83" s="225">
        <v>54</v>
      </c>
      <c r="C83" s="428">
        <v>0</v>
      </c>
      <c r="D83" s="428">
        <v>0</v>
      </c>
      <c r="E83" s="428">
        <v>0</v>
      </c>
      <c r="F83" s="428">
        <v>0</v>
      </c>
      <c r="G83" s="420">
        <f t="shared" si="210"/>
        <v>0</v>
      </c>
      <c r="H83" s="429">
        <v>0</v>
      </c>
      <c r="I83" s="428">
        <v>0</v>
      </c>
      <c r="J83" s="428">
        <v>0</v>
      </c>
      <c r="K83" s="428">
        <v>0</v>
      </c>
      <c r="L83" s="422">
        <f t="shared" si="211"/>
        <v>0</v>
      </c>
      <c r="M83" s="423">
        <f t="shared" si="212"/>
        <v>0</v>
      </c>
      <c r="N83" s="225">
        <v>54</v>
      </c>
      <c r="O83" s="428">
        <v>0</v>
      </c>
      <c r="P83" s="428">
        <v>0</v>
      </c>
      <c r="Q83" s="428">
        <v>0</v>
      </c>
      <c r="R83" s="428">
        <v>0</v>
      </c>
      <c r="S83" s="420">
        <f t="shared" si="213"/>
        <v>0</v>
      </c>
      <c r="T83" s="429">
        <v>0</v>
      </c>
      <c r="U83" s="428">
        <v>0</v>
      </c>
      <c r="V83" s="428">
        <v>0</v>
      </c>
      <c r="W83" s="428">
        <v>0</v>
      </c>
      <c r="X83" s="422">
        <f t="shared" si="214"/>
        <v>0</v>
      </c>
      <c r="Y83" s="423">
        <f t="shared" si="215"/>
        <v>0</v>
      </c>
      <c r="Z83" s="225">
        <v>54</v>
      </c>
      <c r="AA83" s="428">
        <v>0</v>
      </c>
      <c r="AB83" s="428">
        <v>0</v>
      </c>
      <c r="AC83" s="428">
        <v>0</v>
      </c>
      <c r="AD83" s="428">
        <v>0</v>
      </c>
      <c r="AE83" s="420">
        <f t="shared" si="216"/>
        <v>0</v>
      </c>
      <c r="AF83" s="429">
        <v>0</v>
      </c>
      <c r="AG83" s="428">
        <v>0</v>
      </c>
      <c r="AH83" s="428">
        <v>0</v>
      </c>
      <c r="AI83" s="428">
        <v>0</v>
      </c>
      <c r="AJ83" s="422">
        <f t="shared" si="217"/>
        <v>0</v>
      </c>
      <c r="AK83" s="423">
        <f t="shared" si="218"/>
        <v>0</v>
      </c>
      <c r="AL83" s="225">
        <v>54</v>
      </c>
      <c r="AM83" s="428">
        <v>0</v>
      </c>
      <c r="AN83" s="428">
        <v>0</v>
      </c>
      <c r="AO83" s="428">
        <v>0</v>
      </c>
      <c r="AP83" s="428">
        <v>0</v>
      </c>
      <c r="AQ83" s="420">
        <f t="shared" si="219"/>
        <v>0</v>
      </c>
      <c r="AR83" s="429">
        <v>0</v>
      </c>
      <c r="AS83" s="428">
        <v>0</v>
      </c>
      <c r="AT83" s="428">
        <v>0</v>
      </c>
      <c r="AU83" s="428">
        <v>0</v>
      </c>
      <c r="AV83" s="422">
        <f t="shared" si="220"/>
        <v>0</v>
      </c>
      <c r="AW83" s="423">
        <f t="shared" si="221"/>
        <v>0</v>
      </c>
      <c r="AX83" s="225">
        <v>54</v>
      </c>
      <c r="AY83" s="428">
        <v>0</v>
      </c>
      <c r="AZ83" s="428">
        <v>0</v>
      </c>
      <c r="BA83" s="428">
        <v>0</v>
      </c>
      <c r="BB83" s="428">
        <v>0</v>
      </c>
      <c r="BC83" s="420">
        <f t="shared" si="222"/>
        <v>0</v>
      </c>
      <c r="BD83" s="429">
        <v>0</v>
      </c>
      <c r="BE83" s="428">
        <v>0</v>
      </c>
      <c r="BF83" s="428">
        <v>0</v>
      </c>
      <c r="BG83" s="428">
        <v>0</v>
      </c>
      <c r="BH83" s="422">
        <f t="shared" si="223"/>
        <v>0</v>
      </c>
      <c r="BI83" s="423">
        <f t="shared" si="224"/>
        <v>0</v>
      </c>
      <c r="BJ83" s="225">
        <v>54</v>
      </c>
      <c r="BK83" s="428">
        <v>0</v>
      </c>
      <c r="BL83" s="428">
        <v>0</v>
      </c>
      <c r="BM83" s="428">
        <v>0</v>
      </c>
      <c r="BN83" s="428">
        <v>0</v>
      </c>
      <c r="BO83" s="420">
        <f t="shared" si="225"/>
        <v>0</v>
      </c>
      <c r="BP83" s="429">
        <v>0</v>
      </c>
      <c r="BQ83" s="428">
        <v>0</v>
      </c>
      <c r="BR83" s="428">
        <v>0</v>
      </c>
      <c r="BS83" s="428">
        <v>0</v>
      </c>
      <c r="BT83" s="422">
        <f t="shared" si="226"/>
        <v>0</v>
      </c>
      <c r="BU83" s="423">
        <f t="shared" si="227"/>
        <v>0</v>
      </c>
      <c r="BV83" s="225">
        <v>54</v>
      </c>
      <c r="BW83" s="428">
        <v>0</v>
      </c>
      <c r="BX83" s="428">
        <v>0</v>
      </c>
      <c r="BY83" s="428">
        <v>0</v>
      </c>
      <c r="BZ83" s="428">
        <v>0</v>
      </c>
      <c r="CA83" s="420">
        <f t="shared" si="228"/>
        <v>0</v>
      </c>
      <c r="CB83" s="429">
        <v>0</v>
      </c>
      <c r="CC83" s="428">
        <v>0</v>
      </c>
      <c r="CD83" s="428">
        <v>0</v>
      </c>
      <c r="CE83" s="428">
        <v>0</v>
      </c>
      <c r="CF83" s="422">
        <f t="shared" si="229"/>
        <v>0</v>
      </c>
      <c r="CG83" s="423">
        <f t="shared" si="230"/>
        <v>0</v>
      </c>
      <c r="CH83" s="225">
        <v>54</v>
      </c>
      <c r="CI83" s="422">
        <f t="shared" si="231"/>
        <v>0</v>
      </c>
      <c r="CJ83" s="422">
        <f t="shared" si="231"/>
        <v>0</v>
      </c>
      <c r="CK83" s="422">
        <f t="shared" si="231"/>
        <v>0</v>
      </c>
      <c r="CL83" s="422">
        <f t="shared" si="231"/>
        <v>0</v>
      </c>
      <c r="CM83" s="424">
        <f t="shared" si="234"/>
        <v>0</v>
      </c>
      <c r="CN83" s="422">
        <f t="shared" si="232"/>
        <v>0</v>
      </c>
      <c r="CO83" s="422">
        <f t="shared" si="232"/>
        <v>0</v>
      </c>
      <c r="CP83" s="422">
        <f t="shared" si="232"/>
        <v>0</v>
      </c>
      <c r="CQ83" s="422">
        <f t="shared" si="232"/>
        <v>0</v>
      </c>
      <c r="CR83" s="424">
        <f t="shared" si="235"/>
        <v>0</v>
      </c>
      <c r="CS83" s="422">
        <f t="shared" si="233"/>
        <v>0</v>
      </c>
      <c r="CT83" s="422">
        <f t="shared" si="233"/>
        <v>0</v>
      </c>
      <c r="CU83" s="422">
        <f t="shared" si="233"/>
        <v>0</v>
      </c>
      <c r="CV83" s="422">
        <f t="shared" si="233"/>
        <v>0</v>
      </c>
      <c r="CW83" s="424">
        <f t="shared" si="236"/>
        <v>0</v>
      </c>
    </row>
    <row r="84" spans="1:135" ht="15.75" customHeight="1" x14ac:dyDescent="0.2">
      <c r="A84" s="85" t="s">
        <v>283</v>
      </c>
      <c r="B84" s="225">
        <v>55</v>
      </c>
      <c r="C84" s="428">
        <v>169882.80296684874</v>
      </c>
      <c r="D84" s="428">
        <v>115839.61837219262</v>
      </c>
      <c r="E84" s="428">
        <v>102440.32919409937</v>
      </c>
      <c r="F84" s="428">
        <v>0</v>
      </c>
      <c r="G84" s="420">
        <f t="shared" si="210"/>
        <v>388162.75053314073</v>
      </c>
      <c r="H84" s="429">
        <v>169882.80296684874</v>
      </c>
      <c r="I84" s="428">
        <v>115839.61837219262</v>
      </c>
      <c r="J84" s="428">
        <v>102440.32919409937</v>
      </c>
      <c r="K84" s="428">
        <v>0</v>
      </c>
      <c r="L84" s="422">
        <f t="shared" si="211"/>
        <v>388162.75053314073</v>
      </c>
      <c r="M84" s="423">
        <f t="shared" si="212"/>
        <v>776325.50106628146</v>
      </c>
      <c r="N84" s="225">
        <v>55</v>
      </c>
      <c r="O84" s="428">
        <v>192644.41063586264</v>
      </c>
      <c r="P84" s="428">
        <v>149555.73340097468</v>
      </c>
      <c r="Q84" s="428">
        <v>139684.92504891928</v>
      </c>
      <c r="R84" s="428">
        <v>0</v>
      </c>
      <c r="S84" s="420">
        <f t="shared" si="213"/>
        <v>481885.06908575661</v>
      </c>
      <c r="T84" s="429">
        <v>192644.41063586264</v>
      </c>
      <c r="U84" s="428">
        <v>149555.73340097468</v>
      </c>
      <c r="V84" s="428">
        <v>139684.92504891928</v>
      </c>
      <c r="W84" s="428">
        <v>0</v>
      </c>
      <c r="X84" s="422">
        <f t="shared" si="214"/>
        <v>481885.06908575661</v>
      </c>
      <c r="Y84" s="423">
        <f t="shared" si="215"/>
        <v>963770.13817151322</v>
      </c>
      <c r="Z84" s="225">
        <v>55</v>
      </c>
      <c r="AA84" s="428">
        <v>33313.156952765326</v>
      </c>
      <c r="AB84" s="428">
        <v>25501.383612871181</v>
      </c>
      <c r="AC84" s="428">
        <v>24271.494068783846</v>
      </c>
      <c r="AD84" s="428">
        <v>0</v>
      </c>
      <c r="AE84" s="420">
        <f t="shared" si="216"/>
        <v>83086.034634420357</v>
      </c>
      <c r="AF84" s="429">
        <v>33313.156952765326</v>
      </c>
      <c r="AG84" s="428">
        <v>25501.383612871181</v>
      </c>
      <c r="AH84" s="428">
        <v>24271.494068783846</v>
      </c>
      <c r="AI84" s="428">
        <v>0</v>
      </c>
      <c r="AJ84" s="422">
        <f t="shared" si="217"/>
        <v>83086.034634420357</v>
      </c>
      <c r="AK84" s="423">
        <f t="shared" si="218"/>
        <v>166172.06926884071</v>
      </c>
      <c r="AL84" s="225">
        <v>55</v>
      </c>
      <c r="AM84" s="428">
        <v>754850.40106360428</v>
      </c>
      <c r="AN84" s="428">
        <v>632248.58923675853</v>
      </c>
      <c r="AO84" s="428">
        <v>631672.11969099252</v>
      </c>
      <c r="AP84" s="428">
        <v>0</v>
      </c>
      <c r="AQ84" s="420">
        <f t="shared" si="219"/>
        <v>2018771.1099913553</v>
      </c>
      <c r="AR84" s="429">
        <v>754850.40106360428</v>
      </c>
      <c r="AS84" s="428">
        <v>632248.58923675853</v>
      </c>
      <c r="AT84" s="428">
        <v>631672.11969099252</v>
      </c>
      <c r="AU84" s="428">
        <v>0</v>
      </c>
      <c r="AV84" s="422">
        <f t="shared" si="220"/>
        <v>2018771.1099913553</v>
      </c>
      <c r="AW84" s="423">
        <f t="shared" si="221"/>
        <v>4037542.2199827107</v>
      </c>
      <c r="AX84" s="225">
        <v>55</v>
      </c>
      <c r="AY84" s="428">
        <v>6462.4664989913836</v>
      </c>
      <c r="AZ84" s="428">
        <v>5762.2173989867661</v>
      </c>
      <c r="BA84" s="428">
        <v>5849.6895326126269</v>
      </c>
      <c r="BB84" s="428">
        <v>0</v>
      </c>
      <c r="BC84" s="420">
        <f t="shared" si="222"/>
        <v>18074.373430590778</v>
      </c>
      <c r="BD84" s="429">
        <v>6462.4664989913836</v>
      </c>
      <c r="BE84" s="428">
        <v>5762.2173989867661</v>
      </c>
      <c r="BF84" s="428">
        <v>5849.6895326126269</v>
      </c>
      <c r="BG84" s="428">
        <v>0</v>
      </c>
      <c r="BH84" s="422">
        <f t="shared" si="223"/>
        <v>18074.373430590778</v>
      </c>
      <c r="BI84" s="423">
        <f t="shared" si="224"/>
        <v>36148.746861181557</v>
      </c>
      <c r="BJ84" s="225">
        <v>55</v>
      </c>
      <c r="BK84" s="428">
        <v>0</v>
      </c>
      <c r="BL84" s="428">
        <v>0</v>
      </c>
      <c r="BM84" s="428">
        <v>0</v>
      </c>
      <c r="BN84" s="428">
        <v>0</v>
      </c>
      <c r="BO84" s="420">
        <f t="shared" si="225"/>
        <v>0</v>
      </c>
      <c r="BP84" s="429">
        <v>0</v>
      </c>
      <c r="BQ84" s="428">
        <v>0</v>
      </c>
      <c r="BR84" s="428">
        <v>0</v>
      </c>
      <c r="BS84" s="428">
        <v>0</v>
      </c>
      <c r="BT84" s="422">
        <f t="shared" si="226"/>
        <v>0</v>
      </c>
      <c r="BU84" s="423">
        <f t="shared" si="227"/>
        <v>0</v>
      </c>
      <c r="BV84" s="225">
        <v>55</v>
      </c>
      <c r="BW84" s="428">
        <v>6805.6063130971215</v>
      </c>
      <c r="BX84" s="428">
        <v>5547.9200577021338</v>
      </c>
      <c r="BY84" s="428">
        <v>5802.5146170270418</v>
      </c>
      <c r="BZ84" s="428">
        <v>0</v>
      </c>
      <c r="CA84" s="420">
        <f t="shared" si="228"/>
        <v>18156.040987826298</v>
      </c>
      <c r="CB84" s="429">
        <v>6805.6063130971215</v>
      </c>
      <c r="CC84" s="428">
        <v>5547.9200577021338</v>
      </c>
      <c r="CD84" s="428">
        <v>5802.5146170270418</v>
      </c>
      <c r="CE84" s="428">
        <v>0</v>
      </c>
      <c r="CF84" s="422">
        <f t="shared" si="229"/>
        <v>18156.040987826298</v>
      </c>
      <c r="CG84" s="423">
        <f t="shared" si="230"/>
        <v>36312.081975652596</v>
      </c>
      <c r="CH84" s="225">
        <v>55</v>
      </c>
      <c r="CI84" s="422">
        <f t="shared" si="231"/>
        <v>1163958.8444311696</v>
      </c>
      <c r="CJ84" s="422">
        <f t="shared" si="231"/>
        <v>934455.46207948599</v>
      </c>
      <c r="CK84" s="422">
        <f t="shared" si="231"/>
        <v>909721.07215243462</v>
      </c>
      <c r="CL84" s="422">
        <f t="shared" si="231"/>
        <v>0</v>
      </c>
      <c r="CM84" s="424">
        <f t="shared" si="234"/>
        <v>3008135.3786630901</v>
      </c>
      <c r="CN84" s="422">
        <f t="shared" si="232"/>
        <v>1163958.8444311696</v>
      </c>
      <c r="CO84" s="422">
        <f t="shared" si="232"/>
        <v>934455.46207948599</v>
      </c>
      <c r="CP84" s="422">
        <f t="shared" si="232"/>
        <v>909721.07215243462</v>
      </c>
      <c r="CQ84" s="422">
        <f t="shared" si="232"/>
        <v>0</v>
      </c>
      <c r="CR84" s="424">
        <f t="shared" si="235"/>
        <v>3008135.3786630901</v>
      </c>
      <c r="CS84" s="422">
        <f t="shared" si="233"/>
        <v>2327917.6888623391</v>
      </c>
      <c r="CT84" s="422">
        <f t="shared" si="233"/>
        <v>1868910.924158972</v>
      </c>
      <c r="CU84" s="422">
        <f t="shared" si="233"/>
        <v>1819442.1443048692</v>
      </c>
      <c r="CV84" s="422">
        <f t="shared" si="233"/>
        <v>0</v>
      </c>
      <c r="CW84" s="424">
        <f t="shared" si="236"/>
        <v>6016270.7573261801</v>
      </c>
    </row>
    <row r="85" spans="1:135" ht="15.75" customHeight="1" x14ac:dyDescent="0.2">
      <c r="A85" s="85" t="s">
        <v>285</v>
      </c>
      <c r="B85" s="225">
        <v>56</v>
      </c>
      <c r="C85" s="428">
        <v>7453.9000663111738</v>
      </c>
      <c r="D85" s="428">
        <v>8892.3806200530107</v>
      </c>
      <c r="E85" s="428">
        <v>6922.0463004542562</v>
      </c>
      <c r="F85" s="428">
        <v>0</v>
      </c>
      <c r="G85" s="420">
        <f t="shared" si="210"/>
        <v>23268.326986818443</v>
      </c>
      <c r="H85" s="429">
        <v>7453.9000663111738</v>
      </c>
      <c r="I85" s="428">
        <v>8892.3806200530107</v>
      </c>
      <c r="J85" s="428">
        <v>6922.0463004542562</v>
      </c>
      <c r="K85" s="428">
        <v>0</v>
      </c>
      <c r="L85" s="422">
        <f t="shared" si="211"/>
        <v>23268.326986818443</v>
      </c>
      <c r="M85" s="423">
        <f t="shared" si="212"/>
        <v>46536.653973636887</v>
      </c>
      <c r="N85" s="225">
        <v>56</v>
      </c>
      <c r="O85" s="428">
        <v>8452.6047377105497</v>
      </c>
      <c r="P85" s="428">
        <v>11480.584311316128</v>
      </c>
      <c r="Q85" s="428">
        <v>9438.7193624890861</v>
      </c>
      <c r="R85" s="428">
        <v>0</v>
      </c>
      <c r="S85" s="420">
        <f t="shared" si="213"/>
        <v>29371.908411515764</v>
      </c>
      <c r="T85" s="429">
        <v>8452.6047377105497</v>
      </c>
      <c r="U85" s="428">
        <v>11480.584311316128</v>
      </c>
      <c r="V85" s="428">
        <v>9438.7193624890861</v>
      </c>
      <c r="W85" s="428">
        <v>0</v>
      </c>
      <c r="X85" s="422">
        <f t="shared" si="214"/>
        <v>29371.908411515764</v>
      </c>
      <c r="Y85" s="423">
        <f t="shared" si="215"/>
        <v>58743.816823031528</v>
      </c>
      <c r="Z85" s="225">
        <v>56</v>
      </c>
      <c r="AA85" s="428">
        <v>1461.6720379149162</v>
      </c>
      <c r="AB85" s="428">
        <v>1957.6032156375693</v>
      </c>
      <c r="AC85" s="428">
        <v>1640.0611658225716</v>
      </c>
      <c r="AD85" s="428">
        <v>0</v>
      </c>
      <c r="AE85" s="420">
        <f t="shared" si="216"/>
        <v>5059.3364193750567</v>
      </c>
      <c r="AF85" s="429">
        <v>1461.6720379149162</v>
      </c>
      <c r="AG85" s="428">
        <v>1957.6032156375693</v>
      </c>
      <c r="AH85" s="428">
        <v>1640.0611658225716</v>
      </c>
      <c r="AI85" s="428">
        <v>0</v>
      </c>
      <c r="AJ85" s="422">
        <f t="shared" si="217"/>
        <v>5059.3364193750567</v>
      </c>
      <c r="AK85" s="423">
        <f t="shared" si="218"/>
        <v>10118.672838750113</v>
      </c>
      <c r="AL85" s="225">
        <v>56</v>
      </c>
      <c r="AM85" s="428">
        <v>33120.359190453186</v>
      </c>
      <c r="AN85" s="428">
        <v>48534.302693580183</v>
      </c>
      <c r="AO85" s="428">
        <v>42683.030146480538</v>
      </c>
      <c r="AP85" s="428">
        <v>0</v>
      </c>
      <c r="AQ85" s="420">
        <f t="shared" si="219"/>
        <v>124337.69203051391</v>
      </c>
      <c r="AR85" s="429">
        <v>33120.359190453186</v>
      </c>
      <c r="AS85" s="428">
        <v>48534.302693580183</v>
      </c>
      <c r="AT85" s="428">
        <v>42683.030146480538</v>
      </c>
      <c r="AU85" s="428">
        <v>0</v>
      </c>
      <c r="AV85" s="422">
        <f t="shared" si="220"/>
        <v>124337.69203051391</v>
      </c>
      <c r="AW85" s="423">
        <f t="shared" si="221"/>
        <v>248675.38406102781</v>
      </c>
      <c r="AX85" s="225">
        <v>56</v>
      </c>
      <c r="AY85" s="428">
        <v>283.55182881439578</v>
      </c>
      <c r="AZ85" s="428">
        <v>442.33424667067396</v>
      </c>
      <c r="BA85" s="428">
        <v>395.27227320116401</v>
      </c>
      <c r="BB85" s="428">
        <v>0</v>
      </c>
      <c r="BC85" s="420">
        <f t="shared" si="222"/>
        <v>1121.1583486862337</v>
      </c>
      <c r="BD85" s="429">
        <v>283.55182881439578</v>
      </c>
      <c r="BE85" s="428">
        <v>442.33424667067396</v>
      </c>
      <c r="BF85" s="428">
        <v>395.27227320116401</v>
      </c>
      <c r="BG85" s="428">
        <v>0</v>
      </c>
      <c r="BH85" s="422">
        <f t="shared" si="223"/>
        <v>1121.1583486862337</v>
      </c>
      <c r="BI85" s="423">
        <f t="shared" si="224"/>
        <v>2242.3166973724674</v>
      </c>
      <c r="BJ85" s="225">
        <v>56</v>
      </c>
      <c r="BK85" s="428">
        <v>0</v>
      </c>
      <c r="BL85" s="428">
        <v>0</v>
      </c>
      <c r="BM85" s="428">
        <v>0</v>
      </c>
      <c r="BN85" s="428">
        <v>0</v>
      </c>
      <c r="BO85" s="420">
        <f t="shared" si="225"/>
        <v>0</v>
      </c>
      <c r="BP85" s="429">
        <v>0</v>
      </c>
      <c r="BQ85" s="428">
        <v>0</v>
      </c>
      <c r="BR85" s="428">
        <v>0</v>
      </c>
      <c r="BS85" s="428">
        <v>0</v>
      </c>
      <c r="BT85" s="422">
        <f t="shared" si="226"/>
        <v>0</v>
      </c>
      <c r="BU85" s="423">
        <f t="shared" si="227"/>
        <v>0</v>
      </c>
      <c r="BV85" s="225">
        <v>56</v>
      </c>
      <c r="BW85" s="428">
        <v>298.6076781319743</v>
      </c>
      <c r="BX85" s="428">
        <v>425.88379948044224</v>
      </c>
      <c r="BY85" s="428">
        <v>392.08459357857402</v>
      </c>
      <c r="BZ85" s="428">
        <v>0</v>
      </c>
      <c r="CA85" s="420">
        <f t="shared" si="228"/>
        <v>1116.5760711909904</v>
      </c>
      <c r="CB85" s="429">
        <v>298.6076781319743</v>
      </c>
      <c r="CC85" s="428">
        <v>425.88379948044224</v>
      </c>
      <c r="CD85" s="428">
        <v>392.08459357857402</v>
      </c>
      <c r="CE85" s="428">
        <v>0</v>
      </c>
      <c r="CF85" s="422">
        <f t="shared" si="229"/>
        <v>1116.5760711909904</v>
      </c>
      <c r="CG85" s="423">
        <f t="shared" si="230"/>
        <v>2233.1521423819809</v>
      </c>
      <c r="CH85" s="225">
        <v>56</v>
      </c>
      <c r="CI85" s="422">
        <f t="shared" si="231"/>
        <v>51070.695539336186</v>
      </c>
      <c r="CJ85" s="422">
        <f t="shared" si="231"/>
        <v>71733.088886738013</v>
      </c>
      <c r="CK85" s="422">
        <f t="shared" si="231"/>
        <v>61471.213842026191</v>
      </c>
      <c r="CL85" s="422">
        <f t="shared" si="231"/>
        <v>0</v>
      </c>
      <c r="CM85" s="424">
        <f t="shared" si="234"/>
        <v>184274.99826810037</v>
      </c>
      <c r="CN85" s="422">
        <f t="shared" si="232"/>
        <v>51070.695539336186</v>
      </c>
      <c r="CO85" s="422">
        <f t="shared" si="232"/>
        <v>71733.088886738013</v>
      </c>
      <c r="CP85" s="422">
        <f t="shared" si="232"/>
        <v>61471.213842026191</v>
      </c>
      <c r="CQ85" s="422">
        <f t="shared" si="232"/>
        <v>0</v>
      </c>
      <c r="CR85" s="424">
        <f t="shared" si="235"/>
        <v>184274.99826810037</v>
      </c>
      <c r="CS85" s="422">
        <f t="shared" si="233"/>
        <v>102141.39107867237</v>
      </c>
      <c r="CT85" s="422">
        <f t="shared" si="233"/>
        <v>143466.17777347603</v>
      </c>
      <c r="CU85" s="422">
        <f t="shared" si="233"/>
        <v>122942.42768405238</v>
      </c>
      <c r="CV85" s="422">
        <f t="shared" si="233"/>
        <v>0</v>
      </c>
      <c r="CW85" s="424">
        <f t="shared" si="236"/>
        <v>368549.99653620075</v>
      </c>
    </row>
    <row r="86" spans="1:135" ht="15.75" customHeight="1" x14ac:dyDescent="0.2">
      <c r="B86" s="225"/>
      <c r="C86" s="186" t="s">
        <v>32</v>
      </c>
      <c r="D86" s="186" t="s">
        <v>32</v>
      </c>
      <c r="E86" s="186" t="s">
        <v>32</v>
      </c>
      <c r="F86" s="186" t="s">
        <v>32</v>
      </c>
      <c r="G86" s="389"/>
      <c r="H86" s="390" t="s">
        <v>32</v>
      </c>
      <c r="I86" s="186" t="s">
        <v>32</v>
      </c>
      <c r="J86" s="186" t="s">
        <v>32</v>
      </c>
      <c r="K86" s="186" t="s">
        <v>32</v>
      </c>
      <c r="L86" s="391" t="s">
        <v>32</v>
      </c>
      <c r="M86" s="390" t="s">
        <v>32</v>
      </c>
      <c r="N86" s="225"/>
      <c r="O86" s="186" t="s">
        <v>32</v>
      </c>
      <c r="P86" s="186" t="s">
        <v>32</v>
      </c>
      <c r="Q86" s="186" t="s">
        <v>32</v>
      </c>
      <c r="R86" s="186" t="s">
        <v>32</v>
      </c>
      <c r="S86" s="389"/>
      <c r="T86" s="390" t="s">
        <v>32</v>
      </c>
      <c r="U86" s="186" t="s">
        <v>32</v>
      </c>
      <c r="V86" s="186" t="s">
        <v>32</v>
      </c>
      <c r="W86" s="186" t="s">
        <v>32</v>
      </c>
      <c r="X86" s="391" t="s">
        <v>32</v>
      </c>
      <c r="Y86" s="390" t="s">
        <v>32</v>
      </c>
      <c r="Z86" s="225"/>
      <c r="AA86" s="186" t="s">
        <v>32</v>
      </c>
      <c r="AB86" s="186" t="s">
        <v>32</v>
      </c>
      <c r="AC86" s="186" t="s">
        <v>32</v>
      </c>
      <c r="AD86" s="186" t="s">
        <v>32</v>
      </c>
      <c r="AE86" s="389"/>
      <c r="AF86" s="390" t="s">
        <v>32</v>
      </c>
      <c r="AG86" s="186" t="s">
        <v>32</v>
      </c>
      <c r="AH86" s="186" t="s">
        <v>32</v>
      </c>
      <c r="AI86" s="186" t="s">
        <v>32</v>
      </c>
      <c r="AJ86" s="391" t="s">
        <v>32</v>
      </c>
      <c r="AK86" s="390" t="s">
        <v>32</v>
      </c>
      <c r="AL86" s="225"/>
      <c r="AM86" s="186" t="s">
        <v>32</v>
      </c>
      <c r="AN86" s="186" t="s">
        <v>32</v>
      </c>
      <c r="AO86" s="186" t="s">
        <v>32</v>
      </c>
      <c r="AP86" s="186" t="s">
        <v>32</v>
      </c>
      <c r="AQ86" s="389"/>
      <c r="AR86" s="390" t="s">
        <v>32</v>
      </c>
      <c r="AS86" s="186" t="s">
        <v>32</v>
      </c>
      <c r="AT86" s="186" t="s">
        <v>32</v>
      </c>
      <c r="AU86" s="186" t="s">
        <v>32</v>
      </c>
      <c r="AV86" s="391" t="s">
        <v>32</v>
      </c>
      <c r="AW86" s="390" t="s">
        <v>32</v>
      </c>
      <c r="AX86" s="225"/>
      <c r="AY86" s="186" t="s">
        <v>32</v>
      </c>
      <c r="AZ86" s="186" t="s">
        <v>32</v>
      </c>
      <c r="BA86" s="186" t="s">
        <v>32</v>
      </c>
      <c r="BB86" s="186" t="s">
        <v>32</v>
      </c>
      <c r="BC86" s="389"/>
      <c r="BD86" s="390" t="s">
        <v>32</v>
      </c>
      <c r="BE86" s="186" t="s">
        <v>32</v>
      </c>
      <c r="BF86" s="186" t="s">
        <v>32</v>
      </c>
      <c r="BG86" s="186" t="s">
        <v>32</v>
      </c>
      <c r="BH86" s="391" t="s">
        <v>32</v>
      </c>
      <c r="BI86" s="390" t="s">
        <v>32</v>
      </c>
      <c r="BJ86" s="225"/>
      <c r="BK86" s="186" t="s">
        <v>32</v>
      </c>
      <c r="BL86" s="186" t="s">
        <v>32</v>
      </c>
      <c r="BM86" s="186" t="s">
        <v>32</v>
      </c>
      <c r="BN86" s="186" t="s">
        <v>32</v>
      </c>
      <c r="BO86" s="389"/>
      <c r="BP86" s="390" t="s">
        <v>32</v>
      </c>
      <c r="BQ86" s="186" t="s">
        <v>32</v>
      </c>
      <c r="BR86" s="186" t="s">
        <v>32</v>
      </c>
      <c r="BS86" s="186" t="s">
        <v>32</v>
      </c>
      <c r="BT86" s="391" t="s">
        <v>32</v>
      </c>
      <c r="BU86" s="390" t="s">
        <v>32</v>
      </c>
      <c r="BV86" s="225"/>
      <c r="BW86" s="186" t="s">
        <v>32</v>
      </c>
      <c r="BX86" s="186" t="s">
        <v>32</v>
      </c>
      <c r="BY86" s="186" t="s">
        <v>32</v>
      </c>
      <c r="BZ86" s="186" t="s">
        <v>32</v>
      </c>
      <c r="CA86" s="389"/>
      <c r="CB86" s="390" t="s">
        <v>32</v>
      </c>
      <c r="CC86" s="186" t="s">
        <v>32</v>
      </c>
      <c r="CD86" s="186" t="s">
        <v>32</v>
      </c>
      <c r="CE86" s="186" t="s">
        <v>32</v>
      </c>
      <c r="CF86" s="391" t="s">
        <v>32</v>
      </c>
      <c r="CG86" s="390" t="s">
        <v>32</v>
      </c>
      <c r="CH86" s="225"/>
      <c r="CI86" s="391" t="s">
        <v>32</v>
      </c>
      <c r="CJ86" s="391"/>
      <c r="CK86" s="391"/>
      <c r="CL86" s="391"/>
      <c r="CM86" s="186"/>
      <c r="CN86" s="391" t="s">
        <v>32</v>
      </c>
      <c r="CO86" s="391"/>
      <c r="CP86" s="391"/>
      <c r="CQ86" s="391"/>
      <c r="CR86" s="186"/>
      <c r="CS86" s="391" t="s">
        <v>32</v>
      </c>
      <c r="CT86" s="391"/>
      <c r="CU86" s="391"/>
      <c r="CV86" s="391"/>
      <c r="CW86" s="186"/>
    </row>
    <row r="87" spans="1:135" s="17" customFormat="1" ht="15.75" customHeight="1" x14ac:dyDescent="0.2">
      <c r="A87" s="19" t="s">
        <v>362</v>
      </c>
      <c r="B87" s="225">
        <v>57</v>
      </c>
      <c r="C87" s="213">
        <f t="shared" ref="C87:M87" si="237">SUM(C75:C85)</f>
        <v>1351251.3000031773</v>
      </c>
      <c r="D87" s="213">
        <f t="shared" si="237"/>
        <v>1010646.2917103207</v>
      </c>
      <c r="E87" s="213">
        <f t="shared" si="237"/>
        <v>779966.77672839945</v>
      </c>
      <c r="F87" s="213">
        <f t="shared" si="237"/>
        <v>0</v>
      </c>
      <c r="G87" s="218">
        <f t="shared" si="237"/>
        <v>3141864.3684418974</v>
      </c>
      <c r="H87" s="215">
        <f t="shared" si="237"/>
        <v>1351251.3000031773</v>
      </c>
      <c r="I87" s="213">
        <f t="shared" si="237"/>
        <v>1010646.2917103207</v>
      </c>
      <c r="J87" s="213">
        <f t="shared" si="237"/>
        <v>779966.77672839945</v>
      </c>
      <c r="K87" s="213">
        <f t="shared" si="237"/>
        <v>0</v>
      </c>
      <c r="L87" s="216">
        <f t="shared" si="237"/>
        <v>3141864.3684418974</v>
      </c>
      <c r="M87" s="217">
        <f t="shared" si="237"/>
        <v>6283728.7368837949</v>
      </c>
      <c r="N87" s="225">
        <v>57</v>
      </c>
      <c r="O87" s="213">
        <f t="shared" ref="O87:Y87" si="238">SUM(O75:O85)</f>
        <v>1532297.5943648219</v>
      </c>
      <c r="P87" s="213">
        <f t="shared" si="238"/>
        <v>1304803.5679820194</v>
      </c>
      <c r="Q87" s="213">
        <f t="shared" si="238"/>
        <v>1063542.079619061</v>
      </c>
      <c r="R87" s="213">
        <f t="shared" si="238"/>
        <v>0</v>
      </c>
      <c r="S87" s="218">
        <f t="shared" si="238"/>
        <v>3900643.241965903</v>
      </c>
      <c r="T87" s="215">
        <f t="shared" si="238"/>
        <v>1532297.5943648219</v>
      </c>
      <c r="U87" s="213">
        <f t="shared" si="238"/>
        <v>1304803.5679820194</v>
      </c>
      <c r="V87" s="213">
        <f t="shared" si="238"/>
        <v>1063542.079619061</v>
      </c>
      <c r="W87" s="213">
        <f t="shared" si="238"/>
        <v>0</v>
      </c>
      <c r="X87" s="216">
        <f t="shared" si="238"/>
        <v>3900643.241965903</v>
      </c>
      <c r="Y87" s="217">
        <f t="shared" si="238"/>
        <v>7801286.4839318059</v>
      </c>
      <c r="Z87" s="225">
        <v>57</v>
      </c>
      <c r="AA87" s="213">
        <f t="shared" ref="AA87:AK87" si="239">SUM(AA75:AA85)</f>
        <v>264973.53383331123</v>
      </c>
      <c r="AB87" s="213">
        <f t="shared" si="239"/>
        <v>222487.60090889074</v>
      </c>
      <c r="AC87" s="213">
        <f t="shared" si="239"/>
        <v>184799.86489834747</v>
      </c>
      <c r="AD87" s="213">
        <f t="shared" si="239"/>
        <v>0</v>
      </c>
      <c r="AE87" s="218">
        <f t="shared" si="239"/>
        <v>672260.99964054942</v>
      </c>
      <c r="AF87" s="215">
        <f t="shared" si="239"/>
        <v>264973.53383331123</v>
      </c>
      <c r="AG87" s="213">
        <f t="shared" si="239"/>
        <v>222487.60090889074</v>
      </c>
      <c r="AH87" s="213">
        <f t="shared" si="239"/>
        <v>184799.86489834747</v>
      </c>
      <c r="AI87" s="213">
        <f t="shared" si="239"/>
        <v>0</v>
      </c>
      <c r="AJ87" s="216">
        <f t="shared" si="239"/>
        <v>672260.99964054942</v>
      </c>
      <c r="AK87" s="217">
        <f t="shared" si="239"/>
        <v>1344521.9992810988</v>
      </c>
      <c r="AL87" s="225">
        <v>57</v>
      </c>
      <c r="AM87" s="213">
        <f t="shared" ref="AM87:AW87" si="240">SUM(AM75:AM85)</f>
        <v>6004095.5760787539</v>
      </c>
      <c r="AN87" s="213">
        <f t="shared" si="240"/>
        <v>5516072.1446627229</v>
      </c>
      <c r="AO87" s="213">
        <f t="shared" si="240"/>
        <v>4809465.8716984894</v>
      </c>
      <c r="AP87" s="213">
        <f t="shared" si="240"/>
        <v>0</v>
      </c>
      <c r="AQ87" s="218">
        <f t="shared" si="240"/>
        <v>16329633.592439966</v>
      </c>
      <c r="AR87" s="215">
        <f t="shared" si="240"/>
        <v>6004095.5760787539</v>
      </c>
      <c r="AS87" s="213">
        <f t="shared" si="240"/>
        <v>5516072.1446627229</v>
      </c>
      <c r="AT87" s="213">
        <f t="shared" si="240"/>
        <v>4809465.8716984894</v>
      </c>
      <c r="AU87" s="213">
        <f t="shared" si="240"/>
        <v>0</v>
      </c>
      <c r="AV87" s="216">
        <f t="shared" si="240"/>
        <v>16329633.592439966</v>
      </c>
      <c r="AW87" s="217">
        <f t="shared" si="240"/>
        <v>32659267.184879933</v>
      </c>
      <c r="AX87" s="225">
        <v>57</v>
      </c>
      <c r="AY87" s="213">
        <f t="shared" ref="AY87:BI87" si="241">SUM(AY75:AY85)</f>
        <v>51402.591112728172</v>
      </c>
      <c r="AZ87" s="213">
        <f t="shared" si="241"/>
        <v>50272.641848694271</v>
      </c>
      <c r="BA87" s="213">
        <f t="shared" si="241"/>
        <v>44538.742949261577</v>
      </c>
      <c r="BB87" s="213">
        <f t="shared" si="241"/>
        <v>0</v>
      </c>
      <c r="BC87" s="218">
        <f t="shared" si="241"/>
        <v>146213.97591068406</v>
      </c>
      <c r="BD87" s="215">
        <f t="shared" si="241"/>
        <v>51402.591112728172</v>
      </c>
      <c r="BE87" s="213">
        <f t="shared" si="241"/>
        <v>50272.641848694271</v>
      </c>
      <c r="BF87" s="213">
        <f t="shared" si="241"/>
        <v>44538.742949261577</v>
      </c>
      <c r="BG87" s="213">
        <f t="shared" si="241"/>
        <v>0</v>
      </c>
      <c r="BH87" s="216">
        <f t="shared" si="241"/>
        <v>146213.97591068406</v>
      </c>
      <c r="BI87" s="217">
        <f t="shared" si="241"/>
        <v>292427.95182136813</v>
      </c>
      <c r="BJ87" s="225">
        <v>57</v>
      </c>
      <c r="BK87" s="213">
        <f t="shared" ref="BK87:BU87" si="242">SUM(BK75:BK85)</f>
        <v>0</v>
      </c>
      <c r="BL87" s="213">
        <f t="shared" si="242"/>
        <v>0</v>
      </c>
      <c r="BM87" s="213">
        <f t="shared" si="242"/>
        <v>0</v>
      </c>
      <c r="BN87" s="213">
        <f t="shared" si="242"/>
        <v>0</v>
      </c>
      <c r="BO87" s="218">
        <f t="shared" si="242"/>
        <v>0</v>
      </c>
      <c r="BP87" s="215">
        <f t="shared" si="242"/>
        <v>0</v>
      </c>
      <c r="BQ87" s="213">
        <f t="shared" si="242"/>
        <v>0</v>
      </c>
      <c r="BR87" s="213">
        <f t="shared" si="242"/>
        <v>0</v>
      </c>
      <c r="BS87" s="213">
        <f t="shared" si="242"/>
        <v>0</v>
      </c>
      <c r="BT87" s="216">
        <f t="shared" si="242"/>
        <v>0</v>
      </c>
      <c r="BU87" s="217">
        <f t="shared" si="242"/>
        <v>0</v>
      </c>
      <c r="BV87" s="225">
        <v>57</v>
      </c>
      <c r="BW87" s="213">
        <f t="shared" ref="BW87:CG87" si="243">SUM(BW75:BW85)</f>
        <v>54131.932233757987</v>
      </c>
      <c r="BX87" s="213">
        <f t="shared" si="243"/>
        <v>48402.998143577533</v>
      </c>
      <c r="BY87" s="213">
        <f t="shared" si="243"/>
        <v>44179.559538380447</v>
      </c>
      <c r="BZ87" s="213">
        <f t="shared" si="243"/>
        <v>0</v>
      </c>
      <c r="CA87" s="218">
        <f t="shared" si="243"/>
        <v>146714.48991571597</v>
      </c>
      <c r="CB87" s="215">
        <f t="shared" si="243"/>
        <v>54131.932233757987</v>
      </c>
      <c r="CC87" s="213">
        <f t="shared" si="243"/>
        <v>48402.998143577533</v>
      </c>
      <c r="CD87" s="213">
        <f t="shared" si="243"/>
        <v>44179.559538380447</v>
      </c>
      <c r="CE87" s="213">
        <f t="shared" si="243"/>
        <v>0</v>
      </c>
      <c r="CF87" s="216">
        <f t="shared" si="243"/>
        <v>146714.48991571597</v>
      </c>
      <c r="CG87" s="217">
        <f t="shared" si="243"/>
        <v>293428.97983143193</v>
      </c>
      <c r="CH87" s="225">
        <v>57</v>
      </c>
      <c r="CI87" s="216">
        <f t="shared" ref="CI87:CL87" si="244">SUM(CI75:CI85)</f>
        <v>9258152.5276265536</v>
      </c>
      <c r="CJ87" s="216">
        <f t="shared" si="244"/>
        <v>8152685.2452562256</v>
      </c>
      <c r="CK87" s="216">
        <f t="shared" si="244"/>
        <v>6926492.8954319395</v>
      </c>
      <c r="CL87" s="216">
        <f t="shared" si="244"/>
        <v>0</v>
      </c>
      <c r="CM87" s="213">
        <f>SUM(CM75:CM85)</f>
        <v>24337330.668314718</v>
      </c>
      <c r="CN87" s="216">
        <f t="shared" ref="CN87:CQ87" si="245">SUM(CN75:CN85)</f>
        <v>9258152.5276265536</v>
      </c>
      <c r="CO87" s="216">
        <f t="shared" si="245"/>
        <v>8152685.2452562256</v>
      </c>
      <c r="CP87" s="216">
        <f t="shared" si="245"/>
        <v>6926492.8954319395</v>
      </c>
      <c r="CQ87" s="216">
        <f t="shared" si="245"/>
        <v>0</v>
      </c>
      <c r="CR87" s="213">
        <f>SUM(CR75:CR85)</f>
        <v>24337330.668314718</v>
      </c>
      <c r="CS87" s="216">
        <f t="shared" ref="CS87:CV87" si="246">SUM(CS75:CS85)</f>
        <v>18516305.055253107</v>
      </c>
      <c r="CT87" s="216">
        <f t="shared" si="246"/>
        <v>16305370.490512451</v>
      </c>
      <c r="CU87" s="216">
        <f t="shared" si="246"/>
        <v>13852985.790863879</v>
      </c>
      <c r="CV87" s="216">
        <f t="shared" si="246"/>
        <v>0</v>
      </c>
      <c r="CW87" s="213">
        <f>SUM(CW75:CW85)</f>
        <v>48674661.336629435</v>
      </c>
      <c r="CX87" s="326"/>
      <c r="CY87" s="326"/>
      <c r="CZ87" s="326"/>
      <c r="DA87" s="326"/>
      <c r="DB87" s="326"/>
      <c r="DC87" s="326"/>
      <c r="DD87" s="326"/>
      <c r="DE87" s="326"/>
      <c r="DF87" s="326"/>
      <c r="DG87" s="326"/>
      <c r="DH87" s="326"/>
      <c r="DI87" s="326"/>
      <c r="DJ87" s="326"/>
      <c r="DK87" s="326"/>
      <c r="DL87" s="326"/>
      <c r="DM87" s="326"/>
      <c r="DN87" s="326"/>
      <c r="DO87" s="326"/>
      <c r="DP87" s="326"/>
      <c r="DQ87" s="326"/>
      <c r="DR87" s="326"/>
      <c r="DS87" s="326"/>
      <c r="DT87" s="326"/>
      <c r="DU87" s="326"/>
      <c r="DV87" s="326"/>
      <c r="DW87" s="326"/>
      <c r="DX87" s="326"/>
      <c r="DY87" s="326"/>
      <c r="DZ87" s="326"/>
      <c r="EA87" s="326"/>
      <c r="EB87" s="326"/>
      <c r="EC87" s="326"/>
      <c r="ED87" s="326"/>
      <c r="EE87" s="326"/>
    </row>
    <row r="88" spans="1:135" ht="15.75" customHeight="1" x14ac:dyDescent="0.2">
      <c r="B88" s="225"/>
      <c r="C88" s="186" t="s">
        <v>32</v>
      </c>
      <c r="D88" s="186" t="s">
        <v>32</v>
      </c>
      <c r="E88" s="186" t="s">
        <v>32</v>
      </c>
      <c r="F88" s="186" t="s">
        <v>32</v>
      </c>
      <c r="G88" s="389"/>
      <c r="H88" s="390" t="s">
        <v>32</v>
      </c>
      <c r="I88" s="186" t="s">
        <v>32</v>
      </c>
      <c r="J88" s="186" t="s">
        <v>32</v>
      </c>
      <c r="K88" s="186" t="s">
        <v>32</v>
      </c>
      <c r="L88" s="391" t="s">
        <v>32</v>
      </c>
      <c r="M88" s="430" t="s">
        <v>32</v>
      </c>
      <c r="N88" s="225"/>
      <c r="O88" s="186" t="s">
        <v>32</v>
      </c>
      <c r="P88" s="186" t="s">
        <v>32</v>
      </c>
      <c r="Q88" s="186" t="s">
        <v>32</v>
      </c>
      <c r="R88" s="186" t="s">
        <v>32</v>
      </c>
      <c r="S88" s="389"/>
      <c r="T88" s="390" t="s">
        <v>32</v>
      </c>
      <c r="U88" s="186" t="s">
        <v>32</v>
      </c>
      <c r="V88" s="186" t="s">
        <v>32</v>
      </c>
      <c r="W88" s="186" t="s">
        <v>32</v>
      </c>
      <c r="X88" s="391" t="s">
        <v>32</v>
      </c>
      <c r="Y88" s="430" t="s">
        <v>32</v>
      </c>
      <c r="Z88" s="225"/>
      <c r="AA88" s="186" t="s">
        <v>32</v>
      </c>
      <c r="AB88" s="186" t="s">
        <v>32</v>
      </c>
      <c r="AC88" s="186" t="s">
        <v>32</v>
      </c>
      <c r="AD88" s="186" t="s">
        <v>32</v>
      </c>
      <c r="AE88" s="389"/>
      <c r="AF88" s="390" t="s">
        <v>32</v>
      </c>
      <c r="AG88" s="186" t="s">
        <v>32</v>
      </c>
      <c r="AH88" s="186" t="s">
        <v>32</v>
      </c>
      <c r="AI88" s="186" t="s">
        <v>32</v>
      </c>
      <c r="AJ88" s="391" t="s">
        <v>32</v>
      </c>
      <c r="AK88" s="430" t="s">
        <v>32</v>
      </c>
      <c r="AL88" s="225"/>
      <c r="AM88" s="186" t="s">
        <v>32</v>
      </c>
      <c r="AN88" s="186" t="s">
        <v>32</v>
      </c>
      <c r="AO88" s="186" t="s">
        <v>32</v>
      </c>
      <c r="AP88" s="186" t="s">
        <v>32</v>
      </c>
      <c r="AQ88" s="389"/>
      <c r="AR88" s="390" t="s">
        <v>32</v>
      </c>
      <c r="AS88" s="186" t="s">
        <v>32</v>
      </c>
      <c r="AT88" s="186" t="s">
        <v>32</v>
      </c>
      <c r="AU88" s="186" t="s">
        <v>32</v>
      </c>
      <c r="AV88" s="391" t="s">
        <v>32</v>
      </c>
      <c r="AW88" s="430" t="s">
        <v>32</v>
      </c>
      <c r="AX88" s="225"/>
      <c r="AY88" s="186" t="s">
        <v>32</v>
      </c>
      <c r="AZ88" s="186" t="s">
        <v>32</v>
      </c>
      <c r="BA88" s="186" t="s">
        <v>32</v>
      </c>
      <c r="BB88" s="186" t="s">
        <v>32</v>
      </c>
      <c r="BC88" s="389"/>
      <c r="BD88" s="390" t="s">
        <v>32</v>
      </c>
      <c r="BE88" s="186" t="s">
        <v>32</v>
      </c>
      <c r="BF88" s="186" t="s">
        <v>32</v>
      </c>
      <c r="BG88" s="186" t="s">
        <v>32</v>
      </c>
      <c r="BH88" s="391" t="s">
        <v>32</v>
      </c>
      <c r="BI88" s="430" t="s">
        <v>32</v>
      </c>
      <c r="BJ88" s="225"/>
      <c r="BK88" s="186" t="s">
        <v>32</v>
      </c>
      <c r="BL88" s="186" t="s">
        <v>32</v>
      </c>
      <c r="BM88" s="186" t="s">
        <v>32</v>
      </c>
      <c r="BN88" s="186" t="s">
        <v>32</v>
      </c>
      <c r="BO88" s="389"/>
      <c r="BP88" s="390" t="s">
        <v>32</v>
      </c>
      <c r="BQ88" s="186" t="s">
        <v>32</v>
      </c>
      <c r="BR88" s="186" t="s">
        <v>32</v>
      </c>
      <c r="BS88" s="186" t="s">
        <v>32</v>
      </c>
      <c r="BT88" s="391" t="s">
        <v>32</v>
      </c>
      <c r="BU88" s="430" t="s">
        <v>32</v>
      </c>
      <c r="BV88" s="225"/>
      <c r="BW88" s="186" t="s">
        <v>32</v>
      </c>
      <c r="BX88" s="186" t="s">
        <v>32</v>
      </c>
      <c r="BY88" s="186" t="s">
        <v>32</v>
      </c>
      <c r="BZ88" s="186" t="s">
        <v>32</v>
      </c>
      <c r="CA88" s="389"/>
      <c r="CB88" s="390" t="s">
        <v>32</v>
      </c>
      <c r="CC88" s="186" t="s">
        <v>32</v>
      </c>
      <c r="CD88" s="186" t="s">
        <v>32</v>
      </c>
      <c r="CE88" s="186" t="s">
        <v>32</v>
      </c>
      <c r="CF88" s="391" t="s">
        <v>32</v>
      </c>
      <c r="CG88" s="430" t="s">
        <v>32</v>
      </c>
      <c r="CH88" s="225"/>
      <c r="CI88" s="391" t="s">
        <v>32</v>
      </c>
      <c r="CJ88" s="391"/>
      <c r="CK88" s="391"/>
      <c r="CL88" s="391"/>
      <c r="CM88" s="186"/>
      <c r="CN88" s="391" t="s">
        <v>32</v>
      </c>
      <c r="CO88" s="391"/>
      <c r="CP88" s="391"/>
      <c r="CQ88" s="391"/>
      <c r="CR88" s="186"/>
      <c r="CS88" s="391" t="s">
        <v>32</v>
      </c>
      <c r="CT88" s="391"/>
      <c r="CU88" s="391"/>
      <c r="CV88" s="391"/>
      <c r="CW88" s="186"/>
    </row>
    <row r="89" spans="1:135" s="17" customFormat="1" ht="15.75" customHeight="1" x14ac:dyDescent="0.2">
      <c r="A89" s="19" t="s">
        <v>46</v>
      </c>
      <c r="B89" s="225">
        <v>58</v>
      </c>
      <c r="C89" s="213">
        <f t="shared" ref="C89:M89" si="247">C87+C65+C72-C69</f>
        <v>4622386.8813697733</v>
      </c>
      <c r="D89" s="213">
        <f t="shared" si="247"/>
        <v>3437338.6043286095</v>
      </c>
      <c r="E89" s="213">
        <f t="shared" si="247"/>
        <v>2897599.7282366375</v>
      </c>
      <c r="F89" s="213">
        <f t="shared" si="247"/>
        <v>0</v>
      </c>
      <c r="G89" s="218">
        <f t="shared" si="247"/>
        <v>10957325.213935021</v>
      </c>
      <c r="H89" s="215">
        <f t="shared" si="247"/>
        <v>10851736.979362912</v>
      </c>
      <c r="I89" s="213">
        <f t="shared" si="247"/>
        <v>9679606.0110860616</v>
      </c>
      <c r="J89" s="213">
        <f t="shared" si="247"/>
        <v>8572309.1647324339</v>
      </c>
      <c r="K89" s="213">
        <f t="shared" si="247"/>
        <v>0</v>
      </c>
      <c r="L89" s="216">
        <f t="shared" si="247"/>
        <v>29103652.155181415</v>
      </c>
      <c r="M89" s="217">
        <f t="shared" si="247"/>
        <v>40060977.36911644</v>
      </c>
      <c r="N89" s="225">
        <v>58</v>
      </c>
      <c r="O89" s="213">
        <f t="shared" ref="O89:Y89" si="248">O87+O65+O72-O69</f>
        <v>5188754.0868582129</v>
      </c>
      <c r="P89" s="213">
        <f t="shared" si="248"/>
        <v>4599424.9512712685</v>
      </c>
      <c r="Q89" s="213">
        <f t="shared" si="248"/>
        <v>4038947.9868082395</v>
      </c>
      <c r="R89" s="213">
        <f t="shared" si="248"/>
        <v>0</v>
      </c>
      <c r="S89" s="218">
        <f t="shared" si="248"/>
        <v>13827127.024937719</v>
      </c>
      <c r="T89" s="215">
        <f t="shared" si="248"/>
        <v>11460595.311509982</v>
      </c>
      <c r="U89" s="213">
        <f t="shared" si="248"/>
        <v>11330777.860422831</v>
      </c>
      <c r="V89" s="213">
        <f t="shared" si="248"/>
        <v>11168404.675204417</v>
      </c>
      <c r="W89" s="213">
        <f t="shared" si="248"/>
        <v>0</v>
      </c>
      <c r="X89" s="216">
        <f t="shared" si="248"/>
        <v>33959777.847137228</v>
      </c>
      <c r="Y89" s="217">
        <f t="shared" si="248"/>
        <v>47786904.872074939</v>
      </c>
      <c r="Z89" s="225">
        <v>58</v>
      </c>
      <c r="AA89" s="213">
        <f t="shared" ref="AA89:AK89" si="249">AA87+AA65+AA72-AA69</f>
        <v>1318800.8981903621</v>
      </c>
      <c r="AB89" s="213">
        <f t="shared" si="249"/>
        <v>1269881.5246267638</v>
      </c>
      <c r="AC89" s="213">
        <f t="shared" si="249"/>
        <v>1359686.7084605885</v>
      </c>
      <c r="AD89" s="213">
        <f t="shared" si="249"/>
        <v>0</v>
      </c>
      <c r="AE89" s="218">
        <f t="shared" si="249"/>
        <v>3948369.1312777144</v>
      </c>
      <c r="AF89" s="215">
        <f t="shared" si="249"/>
        <v>2444660.3255996509</v>
      </c>
      <c r="AG89" s="213">
        <f t="shared" si="249"/>
        <v>2526378.3702558125</v>
      </c>
      <c r="AH89" s="213">
        <f t="shared" si="249"/>
        <v>2572133.2669863352</v>
      </c>
      <c r="AI89" s="213">
        <f t="shared" si="249"/>
        <v>0</v>
      </c>
      <c r="AJ89" s="216">
        <f t="shared" si="249"/>
        <v>7543171.9628417958</v>
      </c>
      <c r="AK89" s="217">
        <f t="shared" si="249"/>
        <v>11491541.094119513</v>
      </c>
      <c r="AL89" s="225">
        <v>58</v>
      </c>
      <c r="AM89" s="213">
        <f t="shared" ref="AM89:AW89" si="250">AM87+AM65+AM72-AM69</f>
        <v>54767226.928241909</v>
      </c>
      <c r="AN89" s="213">
        <f t="shared" si="250"/>
        <v>53933662.406710319</v>
      </c>
      <c r="AO89" s="213">
        <f t="shared" si="250"/>
        <v>54507502.370687596</v>
      </c>
      <c r="AP89" s="213">
        <f t="shared" si="250"/>
        <v>0</v>
      </c>
      <c r="AQ89" s="218">
        <f t="shared" si="250"/>
        <v>163208391.70563987</v>
      </c>
      <c r="AR89" s="215">
        <f t="shared" si="250"/>
        <v>81843981.672606677</v>
      </c>
      <c r="AS89" s="213">
        <f t="shared" si="250"/>
        <v>83879528.901686996</v>
      </c>
      <c r="AT89" s="213">
        <f t="shared" si="250"/>
        <v>82720488.353905961</v>
      </c>
      <c r="AU89" s="213">
        <f t="shared" si="250"/>
        <v>0</v>
      </c>
      <c r="AV89" s="216">
        <f t="shared" si="250"/>
        <v>248443998.92819965</v>
      </c>
      <c r="AW89" s="217">
        <f t="shared" si="250"/>
        <v>411652390.63383949</v>
      </c>
      <c r="AX89" s="225">
        <v>58</v>
      </c>
      <c r="AY89" s="213">
        <f t="shared" ref="AY89:BI89" si="251">AY87+AY65+AY72-AY69</f>
        <v>1557650.176022372</v>
      </c>
      <c r="AZ89" s="213">
        <f t="shared" si="251"/>
        <v>1659196.0057206894</v>
      </c>
      <c r="BA89" s="213">
        <f t="shared" si="251"/>
        <v>1886470.4025969049</v>
      </c>
      <c r="BB89" s="213">
        <f t="shared" si="251"/>
        <v>0</v>
      </c>
      <c r="BC89" s="218">
        <f t="shared" si="251"/>
        <v>5103316.5843399661</v>
      </c>
      <c r="BD89" s="215">
        <f t="shared" si="251"/>
        <v>693713.9127464823</v>
      </c>
      <c r="BE89" s="213">
        <f t="shared" si="251"/>
        <v>1080896.6984433648</v>
      </c>
      <c r="BF89" s="213">
        <f t="shared" si="251"/>
        <v>877193.66998151236</v>
      </c>
      <c r="BG89" s="213">
        <f t="shared" si="251"/>
        <v>0</v>
      </c>
      <c r="BH89" s="216">
        <f t="shared" si="251"/>
        <v>2651804.2811713591</v>
      </c>
      <c r="BI89" s="217">
        <f t="shared" si="251"/>
        <v>7755120.8655113252</v>
      </c>
      <c r="BJ89" s="225">
        <v>58</v>
      </c>
      <c r="BK89" s="213">
        <f t="shared" ref="BK89:BU89" si="252">BK87+BK65+BK72-BK69</f>
        <v>0</v>
      </c>
      <c r="BL89" s="213">
        <f t="shared" si="252"/>
        <v>0</v>
      </c>
      <c r="BM89" s="213">
        <f t="shared" si="252"/>
        <v>0</v>
      </c>
      <c r="BN89" s="213">
        <f t="shared" si="252"/>
        <v>0</v>
      </c>
      <c r="BO89" s="218">
        <f t="shared" si="252"/>
        <v>0</v>
      </c>
      <c r="BP89" s="215">
        <f t="shared" si="252"/>
        <v>0</v>
      </c>
      <c r="BQ89" s="213">
        <f t="shared" si="252"/>
        <v>0</v>
      </c>
      <c r="BR89" s="213">
        <f t="shared" si="252"/>
        <v>0</v>
      </c>
      <c r="BS89" s="213">
        <f t="shared" si="252"/>
        <v>0</v>
      </c>
      <c r="BT89" s="216">
        <f t="shared" si="252"/>
        <v>0</v>
      </c>
      <c r="BU89" s="217">
        <f t="shared" si="252"/>
        <v>0</v>
      </c>
      <c r="BV89" s="225">
        <v>58</v>
      </c>
      <c r="BW89" s="213">
        <f t="shared" ref="BW89:CG89" si="253">BW87+BW65+BW72-BW69</f>
        <v>1377079.8210880149</v>
      </c>
      <c r="BX89" s="213">
        <f t="shared" si="253"/>
        <v>1571115.6505764627</v>
      </c>
      <c r="BY89" s="213">
        <f t="shared" si="253"/>
        <v>1309753.0568997718</v>
      </c>
      <c r="BZ89" s="213">
        <f t="shared" si="253"/>
        <v>0</v>
      </c>
      <c r="CA89" s="218">
        <f t="shared" si="253"/>
        <v>4257948.5285642501</v>
      </c>
      <c r="CB89" s="215">
        <f t="shared" si="253"/>
        <v>1495278.6096980274</v>
      </c>
      <c r="CC89" s="213">
        <f t="shared" si="253"/>
        <v>1641806.0471593628</v>
      </c>
      <c r="CD89" s="213">
        <f t="shared" si="253"/>
        <v>2359375.8075012593</v>
      </c>
      <c r="CE89" s="213">
        <f t="shared" si="253"/>
        <v>0</v>
      </c>
      <c r="CF89" s="216">
        <f t="shared" si="253"/>
        <v>5496460.4643586492</v>
      </c>
      <c r="CG89" s="217">
        <f t="shared" si="253"/>
        <v>9754408.9929229002</v>
      </c>
      <c r="CH89" s="225">
        <v>58</v>
      </c>
      <c r="CI89" s="216">
        <f t="shared" ref="CI89:CW89" si="254">CI87+CI65+CI72-CI69</f>
        <v>68831898.791770637</v>
      </c>
      <c r="CJ89" s="216">
        <f t="shared" si="254"/>
        <v>66470619.143234111</v>
      </c>
      <c r="CK89" s="216">
        <f t="shared" si="254"/>
        <v>65999960.253689744</v>
      </c>
      <c r="CL89" s="216">
        <f t="shared" si="254"/>
        <v>0</v>
      </c>
      <c r="CM89" s="213">
        <f t="shared" si="254"/>
        <v>201302478.18869451</v>
      </c>
      <c r="CN89" s="216">
        <f t="shared" si="254"/>
        <v>108789966.81152377</v>
      </c>
      <c r="CO89" s="216">
        <f t="shared" si="254"/>
        <v>110138993.88905442</v>
      </c>
      <c r="CP89" s="216">
        <f t="shared" si="254"/>
        <v>108269904.9383119</v>
      </c>
      <c r="CQ89" s="216">
        <f t="shared" si="254"/>
        <v>0</v>
      </c>
      <c r="CR89" s="213">
        <f t="shared" si="254"/>
        <v>327198865.63889009</v>
      </c>
      <c r="CS89" s="216">
        <f t="shared" si="254"/>
        <v>177621865.60329446</v>
      </c>
      <c r="CT89" s="216">
        <f t="shared" si="254"/>
        <v>176609613.03228852</v>
      </c>
      <c r="CU89" s="216">
        <f t="shared" si="254"/>
        <v>174269865.19200164</v>
      </c>
      <c r="CV89" s="216">
        <f t="shared" si="254"/>
        <v>0</v>
      </c>
      <c r="CW89" s="213">
        <f t="shared" si="254"/>
        <v>528501343.82758462</v>
      </c>
      <c r="CX89" s="326"/>
      <c r="CY89" s="326"/>
      <c r="CZ89" s="326"/>
      <c r="DA89" s="326"/>
      <c r="DB89" s="326"/>
      <c r="DC89" s="326"/>
      <c r="DD89" s="326"/>
      <c r="DE89" s="326"/>
      <c r="DF89" s="326"/>
      <c r="DG89" s="326"/>
      <c r="DH89" s="326"/>
      <c r="DI89" s="326"/>
      <c r="DJ89" s="326"/>
      <c r="DK89" s="326"/>
      <c r="DL89" s="326"/>
      <c r="DM89" s="326"/>
      <c r="DN89" s="326"/>
      <c r="DO89" s="326"/>
      <c r="DP89" s="326"/>
      <c r="DQ89" s="326"/>
      <c r="DR89" s="326"/>
      <c r="DS89" s="326"/>
      <c r="DT89" s="326"/>
      <c r="DU89" s="326"/>
      <c r="DV89" s="326"/>
      <c r="DW89" s="326"/>
      <c r="DX89" s="326"/>
      <c r="DY89" s="326"/>
      <c r="DZ89" s="326"/>
      <c r="EA89" s="326"/>
      <c r="EB89" s="326"/>
      <c r="EC89" s="326"/>
      <c r="ED89" s="326"/>
      <c r="EE89" s="326"/>
    </row>
    <row r="90" spans="1:135" ht="15.75" customHeight="1" x14ac:dyDescent="0.2">
      <c r="B90" s="225"/>
      <c r="C90" s="186" t="s">
        <v>32</v>
      </c>
      <c r="D90" s="186" t="s">
        <v>32</v>
      </c>
      <c r="E90" s="186" t="s">
        <v>32</v>
      </c>
      <c r="F90" s="186" t="s">
        <v>32</v>
      </c>
      <c r="G90" s="389"/>
      <c r="H90" s="390" t="s">
        <v>32</v>
      </c>
      <c r="I90" s="186" t="s">
        <v>32</v>
      </c>
      <c r="J90" s="186" t="s">
        <v>32</v>
      </c>
      <c r="K90" s="186" t="s">
        <v>32</v>
      </c>
      <c r="L90" s="391" t="s">
        <v>32</v>
      </c>
      <c r="M90" s="430" t="s">
        <v>32</v>
      </c>
      <c r="N90" s="225"/>
      <c r="O90" s="186" t="s">
        <v>32</v>
      </c>
      <c r="P90" s="186" t="s">
        <v>32</v>
      </c>
      <c r="Q90" s="186" t="s">
        <v>32</v>
      </c>
      <c r="R90" s="186" t="s">
        <v>32</v>
      </c>
      <c r="S90" s="389"/>
      <c r="T90" s="390" t="s">
        <v>32</v>
      </c>
      <c r="U90" s="186" t="s">
        <v>32</v>
      </c>
      <c r="V90" s="186" t="s">
        <v>32</v>
      </c>
      <c r="W90" s="186" t="s">
        <v>32</v>
      </c>
      <c r="X90" s="391"/>
      <c r="Y90" s="430" t="s">
        <v>32</v>
      </c>
      <c r="Z90" s="225"/>
      <c r="AA90" s="186" t="s">
        <v>32</v>
      </c>
      <c r="AB90" s="186" t="s">
        <v>32</v>
      </c>
      <c r="AC90" s="186" t="s">
        <v>32</v>
      </c>
      <c r="AD90" s="186" t="s">
        <v>32</v>
      </c>
      <c r="AE90" s="389"/>
      <c r="AF90" s="390" t="s">
        <v>32</v>
      </c>
      <c r="AG90" s="186" t="s">
        <v>32</v>
      </c>
      <c r="AH90" s="186" t="s">
        <v>32</v>
      </c>
      <c r="AI90" s="186" t="s">
        <v>32</v>
      </c>
      <c r="AJ90" s="391"/>
      <c r="AK90" s="430" t="s">
        <v>32</v>
      </c>
      <c r="AL90" s="225"/>
      <c r="AM90" s="186" t="s">
        <v>32</v>
      </c>
      <c r="AN90" s="186" t="s">
        <v>32</v>
      </c>
      <c r="AO90" s="186" t="s">
        <v>32</v>
      </c>
      <c r="AP90" s="186" t="s">
        <v>32</v>
      </c>
      <c r="AQ90" s="389"/>
      <c r="AR90" s="390" t="s">
        <v>32</v>
      </c>
      <c r="AS90" s="186" t="s">
        <v>32</v>
      </c>
      <c r="AT90" s="186" t="s">
        <v>32</v>
      </c>
      <c r="AU90" s="186" t="s">
        <v>32</v>
      </c>
      <c r="AV90" s="391"/>
      <c r="AW90" s="430" t="s">
        <v>32</v>
      </c>
      <c r="AX90" s="225"/>
      <c r="AY90" s="186" t="s">
        <v>32</v>
      </c>
      <c r="AZ90" s="186" t="s">
        <v>32</v>
      </c>
      <c r="BA90" s="186" t="s">
        <v>32</v>
      </c>
      <c r="BB90" s="186" t="s">
        <v>32</v>
      </c>
      <c r="BC90" s="389"/>
      <c r="BD90" s="390" t="s">
        <v>32</v>
      </c>
      <c r="BE90" s="186" t="s">
        <v>32</v>
      </c>
      <c r="BF90" s="186" t="s">
        <v>32</v>
      </c>
      <c r="BG90" s="186" t="s">
        <v>32</v>
      </c>
      <c r="BH90" s="391"/>
      <c r="BI90" s="430" t="s">
        <v>32</v>
      </c>
      <c r="BJ90" s="225"/>
      <c r="BK90" s="186" t="s">
        <v>32</v>
      </c>
      <c r="BL90" s="186" t="s">
        <v>32</v>
      </c>
      <c r="BM90" s="186" t="s">
        <v>32</v>
      </c>
      <c r="BN90" s="186" t="s">
        <v>32</v>
      </c>
      <c r="BO90" s="389"/>
      <c r="BP90" s="390" t="s">
        <v>32</v>
      </c>
      <c r="BQ90" s="186" t="s">
        <v>32</v>
      </c>
      <c r="BR90" s="186" t="s">
        <v>32</v>
      </c>
      <c r="BS90" s="186" t="s">
        <v>32</v>
      </c>
      <c r="BT90" s="391"/>
      <c r="BU90" s="430" t="s">
        <v>32</v>
      </c>
      <c r="BV90" s="225"/>
      <c r="BW90" s="186" t="s">
        <v>32</v>
      </c>
      <c r="BX90" s="186" t="s">
        <v>32</v>
      </c>
      <c r="BY90" s="186" t="s">
        <v>32</v>
      </c>
      <c r="BZ90" s="186" t="s">
        <v>32</v>
      </c>
      <c r="CA90" s="389"/>
      <c r="CB90" s="390" t="s">
        <v>32</v>
      </c>
      <c r="CC90" s="186" t="s">
        <v>32</v>
      </c>
      <c r="CD90" s="186" t="s">
        <v>32</v>
      </c>
      <c r="CE90" s="186" t="s">
        <v>32</v>
      </c>
      <c r="CF90" s="391"/>
      <c r="CG90" s="430" t="s">
        <v>32</v>
      </c>
      <c r="CH90" s="225"/>
      <c r="CI90" s="391" t="s">
        <v>32</v>
      </c>
      <c r="CJ90" s="391"/>
      <c r="CK90" s="391"/>
      <c r="CL90" s="391"/>
      <c r="CM90" s="186"/>
      <c r="CN90" s="391" t="s">
        <v>32</v>
      </c>
      <c r="CO90" s="391"/>
      <c r="CP90" s="391"/>
      <c r="CQ90" s="391"/>
      <c r="CR90" s="186"/>
      <c r="CS90" s="391" t="s">
        <v>32</v>
      </c>
      <c r="CT90" s="391"/>
      <c r="CU90" s="391"/>
      <c r="CV90" s="391"/>
      <c r="CW90" s="186"/>
    </row>
    <row r="91" spans="1:135" s="17" customFormat="1" ht="15.75" customHeight="1" x14ac:dyDescent="0.2">
      <c r="A91" s="19" t="s">
        <v>1386</v>
      </c>
      <c r="B91" s="225">
        <v>59</v>
      </c>
      <c r="C91" s="213">
        <f t="shared" ref="C91:F91" si="255">C31-C89</f>
        <v>-2683311.1785578998</v>
      </c>
      <c r="D91" s="213">
        <f t="shared" si="255"/>
        <v>-1800806.0681744283</v>
      </c>
      <c r="E91" s="213">
        <f t="shared" si="255"/>
        <v>-1364417.0936260589</v>
      </c>
      <c r="F91" s="213">
        <f t="shared" si="255"/>
        <v>0</v>
      </c>
      <c r="G91" s="218">
        <f>SUM(C91:F91)</f>
        <v>-5848534.3403583867</v>
      </c>
      <c r="H91" s="215">
        <f t="shared" ref="H91:M91" si="256">H31-H89</f>
        <v>-327415.43951528892</v>
      </c>
      <c r="I91" s="213">
        <f t="shared" si="256"/>
        <v>-1207742.5904777255</v>
      </c>
      <c r="J91" s="213">
        <f t="shared" si="256"/>
        <v>-957369.24906760734</v>
      </c>
      <c r="K91" s="213">
        <f t="shared" si="256"/>
        <v>0</v>
      </c>
      <c r="L91" s="216">
        <f t="shared" si="256"/>
        <v>-2492527.2790606283</v>
      </c>
      <c r="M91" s="217">
        <f t="shared" si="256"/>
        <v>-8341061.6194190197</v>
      </c>
      <c r="N91" s="225">
        <v>59</v>
      </c>
      <c r="O91" s="213">
        <f t="shared" ref="O91:R91" si="257">O31-O89</f>
        <v>-131054.32232242264</v>
      </c>
      <c r="P91" s="213">
        <f t="shared" si="257"/>
        <v>115535.79353046417</v>
      </c>
      <c r="Q91" s="213">
        <f t="shared" si="257"/>
        <v>419373.75726888143</v>
      </c>
      <c r="R91" s="213">
        <f t="shared" si="257"/>
        <v>0</v>
      </c>
      <c r="S91" s="218">
        <f>SUM(O91:R91)</f>
        <v>403855.22847692296</v>
      </c>
      <c r="T91" s="215">
        <f t="shared" ref="T91:W91" si="258">T31-T89</f>
        <v>87275.62626041472</v>
      </c>
      <c r="U91" s="213">
        <f t="shared" si="258"/>
        <v>-524427.77063273638</v>
      </c>
      <c r="V91" s="213">
        <f t="shared" si="258"/>
        <v>-1201968.3955942038</v>
      </c>
      <c r="W91" s="213">
        <f t="shared" si="258"/>
        <v>0</v>
      </c>
      <c r="X91" s="216">
        <f>SUM(T91:W91)</f>
        <v>-1639120.5399665255</v>
      </c>
      <c r="Y91" s="217">
        <f>Y31-Y89</f>
        <v>-1235265.3114895895</v>
      </c>
      <c r="Z91" s="225">
        <v>59</v>
      </c>
      <c r="AA91" s="213">
        <f t="shared" ref="AA91:AD91" si="259">AA31-AA89</f>
        <v>152950.45970109524</v>
      </c>
      <c r="AB91" s="213">
        <f t="shared" si="259"/>
        <v>82114.535710967612</v>
      </c>
      <c r="AC91" s="213">
        <f t="shared" si="259"/>
        <v>-60966.097106560599</v>
      </c>
      <c r="AD91" s="213">
        <f t="shared" si="259"/>
        <v>0</v>
      </c>
      <c r="AE91" s="218">
        <f>SUM(AA91:AD91)</f>
        <v>174098.89830550225</v>
      </c>
      <c r="AF91" s="215">
        <f t="shared" ref="AF91:AI91" si="260">AF31-AF89</f>
        <v>-116561.64677484054</v>
      </c>
      <c r="AG91" s="213">
        <f t="shared" si="260"/>
        <v>-402861.19092273852</v>
      </c>
      <c r="AH91" s="213">
        <f t="shared" si="260"/>
        <v>-565235.73611690057</v>
      </c>
      <c r="AI91" s="213">
        <f t="shared" si="260"/>
        <v>0</v>
      </c>
      <c r="AJ91" s="216">
        <f>SUM(AF91:AI91)</f>
        <v>-1084658.5738144796</v>
      </c>
      <c r="AK91" s="217">
        <f>AK31-AK89</f>
        <v>-910559.67550897785</v>
      </c>
      <c r="AL91" s="225">
        <v>59</v>
      </c>
      <c r="AM91" s="213">
        <f t="shared" ref="AM91:AP91" si="261">AM31-AM89</f>
        <v>15120875.66246593</v>
      </c>
      <c r="AN91" s="213">
        <f t="shared" si="261"/>
        <v>16153037.377522014</v>
      </c>
      <c r="AO91" s="213">
        <f t="shared" si="261"/>
        <v>16484043.225325324</v>
      </c>
      <c r="AP91" s="213">
        <f t="shared" si="261"/>
        <v>0</v>
      </c>
      <c r="AQ91" s="218">
        <f>SUM(AM91:AP91)</f>
        <v>47757956.265313268</v>
      </c>
      <c r="AR91" s="215">
        <f t="shared" ref="AR91:AU91" si="262">AR31-AR89</f>
        <v>-18284866.267160825</v>
      </c>
      <c r="AS91" s="213">
        <f t="shared" si="262"/>
        <v>-21056023.760528944</v>
      </c>
      <c r="AT91" s="213">
        <f t="shared" si="262"/>
        <v>-19938472.252366841</v>
      </c>
      <c r="AU91" s="213">
        <f t="shared" si="262"/>
        <v>0</v>
      </c>
      <c r="AV91" s="216">
        <f>SUM(AR91:AU91)</f>
        <v>-59279362.280056611</v>
      </c>
      <c r="AW91" s="217">
        <f>AW31-AW89</f>
        <v>-11521406.014743388</v>
      </c>
      <c r="AX91" s="225">
        <v>59</v>
      </c>
      <c r="AY91" s="213">
        <f t="shared" ref="AY91:BB91" si="263">AY31-AY89</f>
        <v>216726.47545998753</v>
      </c>
      <c r="AZ91" s="213">
        <f t="shared" si="263"/>
        <v>225513.79161886312</v>
      </c>
      <c r="BA91" s="213">
        <f t="shared" si="263"/>
        <v>69167.845650842879</v>
      </c>
      <c r="BB91" s="213">
        <f t="shared" si="263"/>
        <v>0</v>
      </c>
      <c r="BC91" s="218">
        <f>SUM(AY91:BB91)</f>
        <v>511408.11272969353</v>
      </c>
      <c r="BD91" s="215">
        <f t="shared" ref="BD91:BG91" si="264">BD31-BD89</f>
        <v>89595.783199223224</v>
      </c>
      <c r="BE91" s="213">
        <f t="shared" si="264"/>
        <v>-253601.04181653063</v>
      </c>
      <c r="BF91" s="213">
        <f t="shared" si="264"/>
        <v>-34255.312055462738</v>
      </c>
      <c r="BG91" s="213">
        <f t="shared" si="264"/>
        <v>0</v>
      </c>
      <c r="BH91" s="216">
        <f>SUM(BD91:BG91)</f>
        <v>-198260.57067277015</v>
      </c>
      <c r="BI91" s="217">
        <f>BI31-BI89</f>
        <v>313147.54205692466</v>
      </c>
      <c r="BJ91" s="225">
        <v>59</v>
      </c>
      <c r="BK91" s="213">
        <f t="shared" ref="BK91:BN91" si="265">BK31-BK89</f>
        <v>0</v>
      </c>
      <c r="BL91" s="213">
        <f t="shared" si="265"/>
        <v>0</v>
      </c>
      <c r="BM91" s="213">
        <f t="shared" si="265"/>
        <v>0</v>
      </c>
      <c r="BN91" s="213">
        <f t="shared" si="265"/>
        <v>0</v>
      </c>
      <c r="BO91" s="218">
        <f>SUM(BK91:BN91)</f>
        <v>0</v>
      </c>
      <c r="BP91" s="215">
        <f t="shared" ref="BP91:BS91" si="266">BP31-BP89</f>
        <v>0</v>
      </c>
      <c r="BQ91" s="213">
        <f t="shared" si="266"/>
        <v>0</v>
      </c>
      <c r="BR91" s="213">
        <f t="shared" si="266"/>
        <v>0</v>
      </c>
      <c r="BS91" s="213">
        <f t="shared" si="266"/>
        <v>0</v>
      </c>
      <c r="BT91" s="216">
        <f>SUM(BP91:BS91)</f>
        <v>0</v>
      </c>
      <c r="BU91" s="217">
        <f>BU31-BU89</f>
        <v>0</v>
      </c>
      <c r="BV91" s="225">
        <v>59</v>
      </c>
      <c r="BW91" s="213">
        <f t="shared" ref="BW91:BZ91" si="267">BW31-BW89</f>
        <v>907364.30605015927</v>
      </c>
      <c r="BX91" s="213">
        <f t="shared" si="267"/>
        <v>680350.01372965914</v>
      </c>
      <c r="BY91" s="213">
        <f t="shared" si="267"/>
        <v>1071907.073870728</v>
      </c>
      <c r="BZ91" s="213">
        <f t="shared" si="267"/>
        <v>0</v>
      </c>
      <c r="CA91" s="218">
        <f>SUM(BW91:BZ91)</f>
        <v>2659621.3936505467</v>
      </c>
      <c r="CB91" s="215">
        <f t="shared" ref="CB91:CE91" si="268">CB31-CB89</f>
        <v>-374510.12066456443</v>
      </c>
      <c r="CC91" s="213">
        <f t="shared" si="268"/>
        <v>-538558.89095244743</v>
      </c>
      <c r="CD91" s="213">
        <f t="shared" si="268"/>
        <v>-1092864.3685057038</v>
      </c>
      <c r="CE91" s="213">
        <f t="shared" si="268"/>
        <v>0</v>
      </c>
      <c r="CF91" s="216">
        <f>SUM(CB91:CE91)</f>
        <v>-2005933.3801227156</v>
      </c>
      <c r="CG91" s="217">
        <f>CG31-CG89</f>
        <v>653688.0135278292</v>
      </c>
      <c r="CH91" s="225">
        <v>59</v>
      </c>
      <c r="CI91" s="216">
        <f t="shared" ref="CI91:CW91" si="269">CI31-CI89</f>
        <v>13583551.40279685</v>
      </c>
      <c r="CJ91" s="216">
        <f t="shared" si="269"/>
        <v>15455745.443937548</v>
      </c>
      <c r="CK91" s="216">
        <f t="shared" si="269"/>
        <v>16619108.711383156</v>
      </c>
      <c r="CL91" s="216">
        <f t="shared" si="269"/>
        <v>0</v>
      </c>
      <c r="CM91" s="213">
        <f t="shared" si="269"/>
        <v>45658405.558117539</v>
      </c>
      <c r="CN91" s="216">
        <f t="shared" si="269"/>
        <v>-18926482.064655915</v>
      </c>
      <c r="CO91" s="216">
        <f t="shared" si="269"/>
        <v>-23983215.245331109</v>
      </c>
      <c r="CP91" s="216">
        <f t="shared" si="269"/>
        <v>-23790165.313706696</v>
      </c>
      <c r="CQ91" s="216">
        <f t="shared" si="269"/>
        <v>0</v>
      </c>
      <c r="CR91" s="213">
        <f t="shared" si="269"/>
        <v>-66699862.623693734</v>
      </c>
      <c r="CS91" s="216">
        <f t="shared" si="269"/>
        <v>-5342930.6618591249</v>
      </c>
      <c r="CT91" s="216">
        <f t="shared" si="269"/>
        <v>-8527469.8013935387</v>
      </c>
      <c r="CU91" s="216">
        <f t="shared" si="269"/>
        <v>-7171056.6023235321</v>
      </c>
      <c r="CV91" s="216">
        <f t="shared" si="269"/>
        <v>0</v>
      </c>
      <c r="CW91" s="213">
        <f t="shared" si="269"/>
        <v>-21041457.065576196</v>
      </c>
      <c r="CX91" s="326"/>
      <c r="CY91" s="326"/>
      <c r="CZ91" s="326"/>
      <c r="DA91" s="326"/>
      <c r="DB91" s="326"/>
      <c r="DC91" s="326"/>
      <c r="DD91" s="326"/>
      <c r="DE91" s="326"/>
      <c r="DF91" s="326"/>
      <c r="DG91" s="326"/>
      <c r="DH91" s="326"/>
      <c r="DI91" s="326"/>
      <c r="DJ91" s="326"/>
      <c r="DK91" s="326"/>
      <c r="DL91" s="326"/>
      <c r="DM91" s="326"/>
      <c r="DN91" s="326"/>
      <c r="DO91" s="326"/>
      <c r="DP91" s="326"/>
      <c r="DQ91" s="326"/>
      <c r="DR91" s="326"/>
      <c r="DS91" s="326"/>
      <c r="DT91" s="326"/>
      <c r="DU91" s="326"/>
      <c r="DV91" s="326"/>
      <c r="DW91" s="326"/>
      <c r="DX91" s="326"/>
      <c r="DY91" s="326"/>
      <c r="DZ91" s="326"/>
      <c r="EA91" s="326"/>
      <c r="EB91" s="326"/>
      <c r="EC91" s="326"/>
      <c r="ED91" s="326"/>
      <c r="EE91" s="326"/>
    </row>
    <row r="92" spans="1:135" ht="15.75" customHeight="1" x14ac:dyDescent="0.2">
      <c r="B92" s="225"/>
      <c r="C92" s="315" t="s">
        <v>35</v>
      </c>
      <c r="D92" s="315" t="s">
        <v>35</v>
      </c>
      <c r="E92" s="315" t="s">
        <v>35</v>
      </c>
      <c r="F92" s="315" t="s">
        <v>35</v>
      </c>
      <c r="G92" s="395"/>
      <c r="H92" s="396" t="s">
        <v>35</v>
      </c>
      <c r="I92" s="315" t="s">
        <v>35</v>
      </c>
      <c r="J92" s="315" t="s">
        <v>35</v>
      </c>
      <c r="K92" s="315" t="s">
        <v>35</v>
      </c>
      <c r="L92" s="397" t="s">
        <v>35</v>
      </c>
      <c r="M92" s="396" t="s">
        <v>35</v>
      </c>
      <c r="N92" s="225"/>
      <c r="O92" s="315" t="s">
        <v>35</v>
      </c>
      <c r="P92" s="315" t="s">
        <v>35</v>
      </c>
      <c r="Q92" s="315" t="s">
        <v>35</v>
      </c>
      <c r="R92" s="315" t="s">
        <v>35</v>
      </c>
      <c r="S92" s="395"/>
      <c r="T92" s="396" t="s">
        <v>35</v>
      </c>
      <c r="U92" s="315" t="s">
        <v>35</v>
      </c>
      <c r="V92" s="315" t="s">
        <v>35</v>
      </c>
      <c r="W92" s="315" t="s">
        <v>35</v>
      </c>
      <c r="X92" s="397" t="s">
        <v>35</v>
      </c>
      <c r="Y92" s="396" t="s">
        <v>35</v>
      </c>
      <c r="Z92" s="225"/>
      <c r="AA92" s="315" t="s">
        <v>35</v>
      </c>
      <c r="AB92" s="315" t="s">
        <v>35</v>
      </c>
      <c r="AC92" s="315" t="s">
        <v>35</v>
      </c>
      <c r="AD92" s="315" t="s">
        <v>35</v>
      </c>
      <c r="AE92" s="395"/>
      <c r="AF92" s="396" t="s">
        <v>35</v>
      </c>
      <c r="AG92" s="315" t="s">
        <v>35</v>
      </c>
      <c r="AH92" s="315" t="s">
        <v>35</v>
      </c>
      <c r="AI92" s="315" t="s">
        <v>35</v>
      </c>
      <c r="AJ92" s="397" t="s">
        <v>35</v>
      </c>
      <c r="AK92" s="396" t="s">
        <v>35</v>
      </c>
      <c r="AL92" s="225"/>
      <c r="AM92" s="315" t="s">
        <v>35</v>
      </c>
      <c r="AN92" s="315" t="s">
        <v>35</v>
      </c>
      <c r="AO92" s="315" t="s">
        <v>35</v>
      </c>
      <c r="AP92" s="315" t="s">
        <v>35</v>
      </c>
      <c r="AQ92" s="395"/>
      <c r="AR92" s="396" t="s">
        <v>35</v>
      </c>
      <c r="AS92" s="315" t="s">
        <v>35</v>
      </c>
      <c r="AT92" s="315" t="s">
        <v>35</v>
      </c>
      <c r="AU92" s="315" t="s">
        <v>35</v>
      </c>
      <c r="AV92" s="397" t="s">
        <v>35</v>
      </c>
      <c r="AW92" s="396" t="s">
        <v>35</v>
      </c>
      <c r="AX92" s="225"/>
      <c r="AY92" s="315" t="s">
        <v>35</v>
      </c>
      <c r="AZ92" s="315" t="s">
        <v>35</v>
      </c>
      <c r="BA92" s="315" t="s">
        <v>35</v>
      </c>
      <c r="BB92" s="315" t="s">
        <v>35</v>
      </c>
      <c r="BC92" s="395"/>
      <c r="BD92" s="396" t="s">
        <v>35</v>
      </c>
      <c r="BE92" s="315" t="s">
        <v>35</v>
      </c>
      <c r="BF92" s="315" t="s">
        <v>35</v>
      </c>
      <c r="BG92" s="315" t="s">
        <v>35</v>
      </c>
      <c r="BH92" s="397" t="s">
        <v>35</v>
      </c>
      <c r="BI92" s="396" t="s">
        <v>35</v>
      </c>
      <c r="BJ92" s="225"/>
      <c r="BK92" s="315" t="s">
        <v>35</v>
      </c>
      <c r="BL92" s="315" t="s">
        <v>35</v>
      </c>
      <c r="BM92" s="315" t="s">
        <v>35</v>
      </c>
      <c r="BN92" s="315" t="s">
        <v>35</v>
      </c>
      <c r="BO92" s="395"/>
      <c r="BP92" s="396" t="s">
        <v>35</v>
      </c>
      <c r="BQ92" s="315" t="s">
        <v>35</v>
      </c>
      <c r="BR92" s="315" t="s">
        <v>35</v>
      </c>
      <c r="BS92" s="315" t="s">
        <v>35</v>
      </c>
      <c r="BT92" s="397" t="s">
        <v>35</v>
      </c>
      <c r="BU92" s="396" t="s">
        <v>35</v>
      </c>
      <c r="BV92" s="225"/>
      <c r="BW92" s="315" t="s">
        <v>35</v>
      </c>
      <c r="BX92" s="315" t="s">
        <v>35</v>
      </c>
      <c r="BY92" s="315" t="s">
        <v>35</v>
      </c>
      <c r="BZ92" s="315" t="s">
        <v>35</v>
      </c>
      <c r="CA92" s="395"/>
      <c r="CB92" s="396" t="s">
        <v>35</v>
      </c>
      <c r="CC92" s="315" t="s">
        <v>35</v>
      </c>
      <c r="CD92" s="315" t="s">
        <v>35</v>
      </c>
      <c r="CE92" s="315" t="s">
        <v>35</v>
      </c>
      <c r="CF92" s="397" t="s">
        <v>35</v>
      </c>
      <c r="CG92" s="396" t="s">
        <v>35</v>
      </c>
      <c r="CH92" s="225"/>
      <c r="CI92" s="397" t="s">
        <v>35</v>
      </c>
      <c r="CJ92" s="397"/>
      <c r="CK92" s="397"/>
      <c r="CL92" s="397"/>
      <c r="CM92" s="315"/>
      <c r="CN92" s="397" t="s">
        <v>35</v>
      </c>
      <c r="CO92" s="397"/>
      <c r="CP92" s="397"/>
      <c r="CQ92" s="397"/>
      <c r="CR92" s="315"/>
      <c r="CS92" s="397" t="s">
        <v>35</v>
      </c>
      <c r="CT92" s="397"/>
      <c r="CU92" s="397"/>
      <c r="CV92" s="397"/>
      <c r="CW92" s="315"/>
    </row>
    <row r="93" spans="1:135" ht="15.75" customHeight="1" x14ac:dyDescent="0.2">
      <c r="A93" s="130" t="s">
        <v>47</v>
      </c>
      <c r="B93" s="225">
        <v>60</v>
      </c>
      <c r="C93" s="398">
        <f t="shared" ref="C93:M93" si="270">IF((C31-C27)=0,"",C91/(C31-C27))</f>
        <v>-1.3838093967485656</v>
      </c>
      <c r="D93" s="398">
        <f t="shared" si="270"/>
        <v>-1.1003790199040506</v>
      </c>
      <c r="E93" s="398">
        <f t="shared" si="270"/>
        <v>-0.8899246983531186</v>
      </c>
      <c r="F93" s="398" t="str">
        <f t="shared" si="270"/>
        <v/>
      </c>
      <c r="G93" s="399">
        <f t="shared" si="270"/>
        <v>-1.1447981499121069</v>
      </c>
      <c r="H93" s="400">
        <f t="shared" si="270"/>
        <v>-3.1110360727350926E-2</v>
      </c>
      <c r="I93" s="398">
        <f t="shared" si="270"/>
        <v>-0.14255926122933194</v>
      </c>
      <c r="J93" s="398">
        <f t="shared" si="270"/>
        <v>-0.12572249547211611</v>
      </c>
      <c r="K93" s="398" t="str">
        <f t="shared" si="270"/>
        <v/>
      </c>
      <c r="L93" s="401">
        <f t="shared" si="270"/>
        <v>-9.3664859740569303E-2</v>
      </c>
      <c r="M93" s="400">
        <f t="shared" si="270"/>
        <v>-0.26295976588457948</v>
      </c>
      <c r="N93" s="225">
        <v>60</v>
      </c>
      <c r="O93" s="398">
        <f t="shared" ref="O93:Y93" si="271">IF((O31-O27)=0,"",O91/(O31-O27))</f>
        <v>-2.591184301633831E-2</v>
      </c>
      <c r="P93" s="398">
        <f t="shared" si="271"/>
        <v>2.4504083869169632E-2</v>
      </c>
      <c r="Q93" s="398">
        <f t="shared" si="271"/>
        <v>9.4065386336466036E-2</v>
      </c>
      <c r="R93" s="398" t="str">
        <f t="shared" si="271"/>
        <v/>
      </c>
      <c r="S93" s="399">
        <f t="shared" si="271"/>
        <v>2.8378591251494268E-2</v>
      </c>
      <c r="T93" s="400">
        <f t="shared" si="271"/>
        <v>7.5577244264963574E-3</v>
      </c>
      <c r="U93" s="398">
        <f t="shared" si="271"/>
        <v>-4.8529592903733418E-2</v>
      </c>
      <c r="V93" s="398">
        <f t="shared" si="271"/>
        <v>-0.12060162347631172</v>
      </c>
      <c r="W93" s="398" t="str">
        <f t="shared" si="271"/>
        <v/>
      </c>
      <c r="X93" s="401">
        <f t="shared" si="271"/>
        <v>-5.0714331840116013E-2</v>
      </c>
      <c r="Y93" s="400">
        <f t="shared" si="271"/>
        <v>-2.6535377124192037E-2</v>
      </c>
      <c r="Z93" s="225">
        <v>60</v>
      </c>
      <c r="AA93" s="398">
        <f t="shared" ref="AA93:AK93" si="272">IF((AA31-AA27)=0,"",AA91/(AA31-AA27))</f>
        <v>0.10392411658462722</v>
      </c>
      <c r="AB93" s="398">
        <f t="shared" si="272"/>
        <v>6.0735780317625505E-2</v>
      </c>
      <c r="AC93" s="398">
        <f t="shared" si="272"/>
        <v>-4.6943196691856766E-2</v>
      </c>
      <c r="AD93" s="398" t="str">
        <f t="shared" si="272"/>
        <v/>
      </c>
      <c r="AE93" s="399">
        <f t="shared" si="272"/>
        <v>4.2231715820754037E-2</v>
      </c>
      <c r="AF93" s="400">
        <f t="shared" si="272"/>
        <v>-5.0067313655999812E-2</v>
      </c>
      <c r="AG93" s="398">
        <f t="shared" si="272"/>
        <v>-0.18971411903023255</v>
      </c>
      <c r="AH93" s="398">
        <f t="shared" si="272"/>
        <v>-0.28164653522296546</v>
      </c>
      <c r="AI93" s="398" t="str">
        <f t="shared" si="272"/>
        <v/>
      </c>
      <c r="AJ93" s="401">
        <f t="shared" si="272"/>
        <v>-0.16794245184306014</v>
      </c>
      <c r="AK93" s="400">
        <f t="shared" si="272"/>
        <v>-8.6056258818054884E-2</v>
      </c>
      <c r="AL93" s="225">
        <v>60</v>
      </c>
      <c r="AM93" s="398">
        <f t="shared" ref="AM93:AW93" si="273">IF((AM31-AM27)=0,"",AM91/(AM31-AM27))</f>
        <v>0.21635836575818509</v>
      </c>
      <c r="AN93" s="398">
        <f t="shared" si="273"/>
        <v>0.23047222122386227</v>
      </c>
      <c r="AO93" s="398">
        <f t="shared" si="273"/>
        <v>0.23219727204039226</v>
      </c>
      <c r="AP93" s="398" t="str">
        <f t="shared" si="273"/>
        <v/>
      </c>
      <c r="AQ93" s="399">
        <f t="shared" si="273"/>
        <v>0.22637712945520974</v>
      </c>
      <c r="AR93" s="400">
        <f t="shared" si="273"/>
        <v>-0.28768283118040605</v>
      </c>
      <c r="AS93" s="398">
        <f t="shared" si="273"/>
        <v>-0.33516155638272954</v>
      </c>
      <c r="AT93" s="398">
        <f t="shared" si="273"/>
        <v>-0.31758254179221945</v>
      </c>
      <c r="AU93" s="398" t="str">
        <f t="shared" si="273"/>
        <v/>
      </c>
      <c r="AV93" s="401">
        <f t="shared" si="273"/>
        <v>-0.31337444107124313</v>
      </c>
      <c r="AW93" s="400">
        <f t="shared" si="273"/>
        <v>-2.8794086080864662E-2</v>
      </c>
      <c r="AX93" s="225">
        <v>60</v>
      </c>
      <c r="AY93" s="398">
        <f t="shared" ref="AY93:BI93" si="274">IF((AY31-AY27)=0,"",AY91/(AY31-AY27))</f>
        <v>0.12214231700971082</v>
      </c>
      <c r="AZ93" s="398">
        <f t="shared" si="274"/>
        <v>0.11965438495475395</v>
      </c>
      <c r="BA93" s="398">
        <f t="shared" si="274"/>
        <v>3.5368425480948373E-2</v>
      </c>
      <c r="BB93" s="398" t="str">
        <f t="shared" si="274"/>
        <v/>
      </c>
      <c r="BC93" s="399">
        <f t="shared" si="274"/>
        <v>9.1083381701083016E-2</v>
      </c>
      <c r="BD93" s="400">
        <f t="shared" si="274"/>
        <v>0.11438104706600426</v>
      </c>
      <c r="BE93" s="398">
        <f t="shared" si="274"/>
        <v>-0.30654221351837907</v>
      </c>
      <c r="BF93" s="398">
        <f t="shared" si="274"/>
        <v>-4.0637979910825142E-2</v>
      </c>
      <c r="BG93" s="398" t="str">
        <f t="shared" si="274"/>
        <v/>
      </c>
      <c r="BH93" s="401">
        <f t="shared" si="274"/>
        <v>-8.0805803387330413E-2</v>
      </c>
      <c r="BI93" s="400">
        <f t="shared" si="274"/>
        <v>3.8812236559109009E-2</v>
      </c>
      <c r="BJ93" s="225">
        <v>60</v>
      </c>
      <c r="BK93" s="398" t="str">
        <f t="shared" ref="BK93:BU93" si="275">IF((BK31-BK27)=0,"",BK91/(BK31-BK27))</f>
        <v/>
      </c>
      <c r="BL93" s="398" t="str">
        <f t="shared" si="275"/>
        <v/>
      </c>
      <c r="BM93" s="398" t="str">
        <f t="shared" si="275"/>
        <v/>
      </c>
      <c r="BN93" s="398" t="str">
        <f t="shared" si="275"/>
        <v/>
      </c>
      <c r="BO93" s="399" t="str">
        <f t="shared" si="275"/>
        <v/>
      </c>
      <c r="BP93" s="400" t="str">
        <f t="shared" si="275"/>
        <v/>
      </c>
      <c r="BQ93" s="398" t="str">
        <f t="shared" si="275"/>
        <v/>
      </c>
      <c r="BR93" s="398" t="str">
        <f t="shared" si="275"/>
        <v/>
      </c>
      <c r="BS93" s="398" t="str">
        <f t="shared" si="275"/>
        <v/>
      </c>
      <c r="BT93" s="401" t="str">
        <f t="shared" si="275"/>
        <v/>
      </c>
      <c r="BU93" s="400" t="str">
        <f t="shared" si="275"/>
        <v/>
      </c>
      <c r="BV93" s="225">
        <v>60</v>
      </c>
      <c r="BW93" s="398">
        <f t="shared" ref="BW93:CG93" si="276">IF((BW31-BW27)=0,"",BW91/(BW31-BW27))</f>
        <v>0.39719260159225489</v>
      </c>
      <c r="BX93" s="398">
        <f t="shared" si="276"/>
        <v>0.30218094129334006</v>
      </c>
      <c r="BY93" s="398">
        <f t="shared" si="276"/>
        <v>0.45006718633861137</v>
      </c>
      <c r="BZ93" s="398" t="str">
        <f t="shared" si="276"/>
        <v/>
      </c>
      <c r="CA93" s="399">
        <f t="shared" si="276"/>
        <v>0.38447336616136679</v>
      </c>
      <c r="CB93" s="400">
        <f t="shared" si="276"/>
        <v>-0.33415475571367764</v>
      </c>
      <c r="CC93" s="398">
        <f t="shared" si="276"/>
        <v>-0.48815796888529667</v>
      </c>
      <c r="CD93" s="398">
        <f t="shared" si="276"/>
        <v>-0.86289340534692072</v>
      </c>
      <c r="CE93" s="398" t="str">
        <f t="shared" si="276"/>
        <v/>
      </c>
      <c r="CF93" s="401">
        <f t="shared" si="276"/>
        <v>-0.57467921941703204</v>
      </c>
      <c r="CG93" s="400">
        <f t="shared" si="276"/>
        <v>6.2805718770942126E-2</v>
      </c>
      <c r="CH93" s="225">
        <v>60</v>
      </c>
      <c r="CI93" s="401">
        <f t="shared" ref="CI93:CW93" si="277">IF((CI31-CI27)=0,"",CI91/(CI31-CI27))</f>
        <v>0.16481802102310456</v>
      </c>
      <c r="CJ93" s="401">
        <f t="shared" si="277"/>
        <v>0.18865411057623893</v>
      </c>
      <c r="CK93" s="401">
        <f t="shared" si="277"/>
        <v>0.20115342522691537</v>
      </c>
      <c r="CL93" s="401" t="str">
        <f t="shared" si="277"/>
        <v/>
      </c>
      <c r="CM93" s="431">
        <f t="shared" si="277"/>
        <v>0.18488112313740832</v>
      </c>
      <c r="CN93" s="401">
        <f t="shared" si="277"/>
        <v>-0.2106137116535044</v>
      </c>
      <c r="CO93" s="401">
        <f t="shared" si="277"/>
        <v>-0.27837036148797378</v>
      </c>
      <c r="CP93" s="401">
        <f t="shared" si="277"/>
        <v>-0.28160793841719739</v>
      </c>
      <c r="CQ93" s="401" t="str">
        <f t="shared" si="277"/>
        <v/>
      </c>
      <c r="CR93" s="431">
        <f t="shared" si="277"/>
        <v>-0.2560465178433054</v>
      </c>
      <c r="CS93" s="401">
        <f t="shared" si="277"/>
        <v>-3.1013255704624629E-2</v>
      </c>
      <c r="CT93" s="401">
        <f t="shared" si="277"/>
        <v>-5.0733942568065224E-2</v>
      </c>
      <c r="CU93" s="401">
        <f t="shared" si="277"/>
        <v>-4.2915067215904115E-2</v>
      </c>
      <c r="CV93" s="401" t="str">
        <f t="shared" si="277"/>
        <v/>
      </c>
      <c r="CW93" s="431">
        <f t="shared" si="277"/>
        <v>-4.1464276516193575E-2</v>
      </c>
    </row>
    <row r="94" spans="1:135" s="325" customFormat="1" ht="15.75" customHeight="1" x14ac:dyDescent="0.2">
      <c r="A94" s="130" t="s">
        <v>1253</v>
      </c>
      <c r="B94" s="225">
        <v>61</v>
      </c>
      <c r="C94" s="403">
        <f>IF((C31-C27-C24)=0,"",(C72+C65-C63)/(C31-C27-C24))</f>
        <v>1.686956098012619</v>
      </c>
      <c r="D94" s="403">
        <f t="shared" ref="D94:M94" si="278">IF((D31-D27-D24)=0,"",(D72+D65-D63)/(D31-D27-D24))</f>
        <v>1.4828255833647934</v>
      </c>
      <c r="E94" s="403">
        <f t="shared" si="278"/>
        <v>1.3812007152338426</v>
      </c>
      <c r="F94" s="403" t="str">
        <f t="shared" si="278"/>
        <v/>
      </c>
      <c r="G94" s="399">
        <f t="shared" si="278"/>
        <v>1.5298063747169137</v>
      </c>
      <c r="H94" s="404">
        <f t="shared" si="278"/>
        <v>0.90271716265876145</v>
      </c>
      <c r="I94" s="403">
        <f t="shared" si="278"/>
        <v>1.0232648107012627</v>
      </c>
      <c r="J94" s="403">
        <f t="shared" si="278"/>
        <v>1.0232966345504935</v>
      </c>
      <c r="K94" s="403" t="str">
        <f t="shared" si="278"/>
        <v/>
      </c>
      <c r="L94" s="401">
        <f t="shared" si="278"/>
        <v>0.97559903640285628</v>
      </c>
      <c r="M94" s="405">
        <f t="shared" si="278"/>
        <v>1.0648593425899893</v>
      </c>
      <c r="N94" s="225">
        <v>61</v>
      </c>
      <c r="O94" s="403">
        <f>IF((O31-O27-O24)=0,"",(O72+O65-O63)/(O31-O27-O24))</f>
        <v>0.72294850677618083</v>
      </c>
      <c r="P94" s="403">
        <f t="shared" ref="P94:Y94" si="279">IF((P31-P27-P24)=0,"",(P72+P65-P63)/(P31-P27-P24))</f>
        <v>0.69875902719266225</v>
      </c>
      <c r="Q94" s="403">
        <f t="shared" si="279"/>
        <v>0.66738249906301716</v>
      </c>
      <c r="R94" s="403" t="str">
        <f t="shared" si="279"/>
        <v/>
      </c>
      <c r="S94" s="399">
        <f t="shared" si="279"/>
        <v>0.69752625688153158</v>
      </c>
      <c r="T94" s="404">
        <f t="shared" si="279"/>
        <v>0.85975135768724342</v>
      </c>
      <c r="U94" s="403">
        <f t="shared" si="279"/>
        <v>0.92778544181290334</v>
      </c>
      <c r="V94" s="403">
        <f t="shared" si="279"/>
        <v>1.0138892490847848</v>
      </c>
      <c r="W94" s="403" t="str">
        <f t="shared" si="279"/>
        <v/>
      </c>
      <c r="X94" s="401">
        <f t="shared" si="279"/>
        <v>0.93002856716352633</v>
      </c>
      <c r="Y94" s="405">
        <f t="shared" si="279"/>
        <v>0.85895188151436075</v>
      </c>
      <c r="Z94" s="225">
        <v>61</v>
      </c>
      <c r="AA94" s="403">
        <f>IF((AA31-AA27-AA24)=0,"",(AA72+AA65-AA63)/(AA31-AA27-AA24))</f>
        <v>0.71603627793953184</v>
      </c>
      <c r="AB94" s="403">
        <f t="shared" ref="AB94:AK94" si="280">IF((AB31-AB27-AB24)=0,"",(AB72+AB65-AB63)/(AB31-AB27-AB24))</f>
        <v>0.77470190516400739</v>
      </c>
      <c r="AC94" s="403">
        <f t="shared" si="280"/>
        <v>0.90464941673430466</v>
      </c>
      <c r="AD94" s="403" t="str">
        <f t="shared" si="280"/>
        <v/>
      </c>
      <c r="AE94" s="399">
        <f t="shared" si="280"/>
        <v>0.79469582495910362</v>
      </c>
      <c r="AF94" s="404">
        <f t="shared" si="280"/>
        <v>0.9362518915506679</v>
      </c>
      <c r="AG94" s="403">
        <f t="shared" si="280"/>
        <v>1.0849409610476979</v>
      </c>
      <c r="AH94" s="403">
        <f t="shared" si="280"/>
        <v>1.1895641732409425</v>
      </c>
      <c r="AI94" s="403" t="str">
        <f t="shared" si="280"/>
        <v/>
      </c>
      <c r="AJ94" s="401">
        <f t="shared" si="280"/>
        <v>1.0638533280544977</v>
      </c>
      <c r="AK94" s="405">
        <f t="shared" si="280"/>
        <v>0.95898657160394973</v>
      </c>
      <c r="AL94" s="225">
        <v>61</v>
      </c>
      <c r="AM94" s="403">
        <f>IF((AM31-AM27-AM24)=0,"",(AM72+AM65-AM63)/(AM31-AM27-AM24))</f>
        <v>0.69773151000734979</v>
      </c>
      <c r="AN94" s="403">
        <f t="shared" ref="AN94:AW94" si="281">IF((AN31-AN27-AN24)=0,"",(AN72+AN65-AN63)/(AN31-AN27-AN24))</f>
        <v>0.69082422786498909</v>
      </c>
      <c r="AO94" s="403">
        <f t="shared" si="281"/>
        <v>0.70005570496806147</v>
      </c>
      <c r="AP94" s="403" t="str">
        <f t="shared" si="281"/>
        <v/>
      </c>
      <c r="AQ94" s="399">
        <f t="shared" si="281"/>
        <v>0.69621889711729246</v>
      </c>
      <c r="AR94" s="404">
        <f t="shared" si="281"/>
        <v>1.193218087016199</v>
      </c>
      <c r="AS94" s="403">
        <f t="shared" si="281"/>
        <v>1.24735887596449</v>
      </c>
      <c r="AT94" s="403">
        <f t="shared" si="281"/>
        <v>1.2409767529000628</v>
      </c>
      <c r="AU94" s="403" t="str">
        <f t="shared" si="281"/>
        <v/>
      </c>
      <c r="AV94" s="401">
        <f t="shared" si="281"/>
        <v>1.2270494604523021</v>
      </c>
      <c r="AW94" s="405">
        <f t="shared" si="281"/>
        <v>0.94717264600176188</v>
      </c>
      <c r="AX94" s="225">
        <v>61</v>
      </c>
      <c r="AY94" s="403">
        <f>IF((AY31-AY27-AY24)=0,"",(AY72+AY65-AY63)/(AY31-AY27-AY24))</f>
        <v>0.84888830319723052</v>
      </c>
      <c r="AZ94" s="403">
        <f t="shared" ref="AZ94:BI94" si="282">IF((AZ31-AZ27-AZ24)=0,"",(AZ72+AZ65-AZ63)/(AZ31-AZ27-AZ24))</f>
        <v>0.85367167196941607</v>
      </c>
      <c r="BA94" s="403">
        <f t="shared" si="282"/>
        <v>0.94185704401006398</v>
      </c>
      <c r="BB94" s="403" t="str">
        <f t="shared" si="282"/>
        <v/>
      </c>
      <c r="BC94" s="399">
        <f t="shared" si="282"/>
        <v>0.88287545264978129</v>
      </c>
      <c r="BD94" s="404">
        <f t="shared" si="282"/>
        <v>0.81999664367524361</v>
      </c>
      <c r="BE94" s="403">
        <f t="shared" si="282"/>
        <v>1.2457747702881401</v>
      </c>
      <c r="BF94" s="403">
        <f t="shared" si="282"/>
        <v>0.9878004947845771</v>
      </c>
      <c r="BG94" s="403" t="str">
        <f t="shared" si="282"/>
        <v/>
      </c>
      <c r="BH94" s="401">
        <f t="shared" si="282"/>
        <v>1.0212128255711854</v>
      </c>
      <c r="BI94" s="405">
        <f t="shared" si="282"/>
        <v>0.92494356120946009</v>
      </c>
      <c r="BJ94" s="225">
        <v>61</v>
      </c>
      <c r="BK94" s="403" t="str">
        <f>IF((BK31-BK27-BK24)=0,"",(BK72+BK65-BK63)/(BK31-BK27-BK24))</f>
        <v/>
      </c>
      <c r="BL94" s="403" t="str">
        <f t="shared" ref="BL94:BU94" si="283">IF((BL31-BL27-BL24)=0,"",(BL72+BL65-BL63)/(BL31-BL27-BL24))</f>
        <v/>
      </c>
      <c r="BM94" s="403" t="str">
        <f t="shared" si="283"/>
        <v/>
      </c>
      <c r="BN94" s="403" t="str">
        <f t="shared" si="283"/>
        <v/>
      </c>
      <c r="BO94" s="399" t="str">
        <f t="shared" si="283"/>
        <v/>
      </c>
      <c r="BP94" s="404" t="str">
        <f t="shared" si="283"/>
        <v/>
      </c>
      <c r="BQ94" s="403" t="str">
        <f t="shared" si="283"/>
        <v/>
      </c>
      <c r="BR94" s="403" t="str">
        <f t="shared" si="283"/>
        <v/>
      </c>
      <c r="BS94" s="403" t="str">
        <f t="shared" si="283"/>
        <v/>
      </c>
      <c r="BT94" s="401" t="str">
        <f t="shared" si="283"/>
        <v/>
      </c>
      <c r="BU94" s="405" t="str">
        <f t="shared" si="283"/>
        <v/>
      </c>
      <c r="BV94" s="225">
        <v>61</v>
      </c>
      <c r="BW94" s="403">
        <f>IF((BW31-BW27-BW24)=0,"",(BW72+BW65-BW63)/(BW31-BW27-BW24))</f>
        <v>0.57911151038374187</v>
      </c>
      <c r="BX94" s="403">
        <f t="shared" ref="BX94:CW94" si="284">IF((BX31-BX27-BX24)=0,"",(BX72+BX65-BX63)/(BX31-BX27-BX24))</f>
        <v>0.67632061930740983</v>
      </c>
      <c r="BY94" s="403">
        <f t="shared" si="284"/>
        <v>0.53138291270466076</v>
      </c>
      <c r="BZ94" s="403" t="str">
        <f t="shared" si="284"/>
        <v/>
      </c>
      <c r="CA94" s="399">
        <f t="shared" si="284"/>
        <v>0.59431767006010128</v>
      </c>
      <c r="CB94" s="404">
        <f t="shared" si="284"/>
        <v>1.2858558137257201</v>
      </c>
      <c r="CC94" s="403">
        <f t="shared" si="284"/>
        <v>1.444284755280113</v>
      </c>
      <c r="CD94" s="403">
        <f t="shared" si="284"/>
        <v>1.8280105308792269</v>
      </c>
      <c r="CE94" s="403" t="str">
        <f t="shared" si="284"/>
        <v/>
      </c>
      <c r="CF94" s="401">
        <f t="shared" si="284"/>
        <v>1.5326470316198613</v>
      </c>
      <c r="CG94" s="405">
        <f t="shared" si="284"/>
        <v>0.90900190565362182</v>
      </c>
      <c r="CH94" s="225">
        <v>61</v>
      </c>
      <c r="CI94" s="401">
        <f t="shared" ref="CI94:CR94" si="285">IF((CI31-CI27-CI24)=0,"",(CI72+CI65-CI63)/(CI31-CI27-CI24))</f>
        <v>0.72284682208859619</v>
      </c>
      <c r="CJ94" s="401">
        <f t="shared" si="285"/>
        <v>0.71183353724827103</v>
      </c>
      <c r="CK94" s="401">
        <f t="shared" si="285"/>
        <v>0.71501008300191604</v>
      </c>
      <c r="CL94" s="401" t="str">
        <f t="shared" si="285"/>
        <v/>
      </c>
      <c r="CM94" s="402">
        <f t="shared" si="285"/>
        <v>0.71657156726814708</v>
      </c>
      <c r="CN94" s="401">
        <f t="shared" si="285"/>
        <v>1.1075890787483216</v>
      </c>
      <c r="CO94" s="401">
        <f t="shared" si="285"/>
        <v>1.1837431017313216</v>
      </c>
      <c r="CP94" s="401">
        <f t="shared" si="285"/>
        <v>1.1996179497381301</v>
      </c>
      <c r="CQ94" s="401" t="str">
        <f t="shared" si="285"/>
        <v/>
      </c>
      <c r="CR94" s="402">
        <f t="shared" si="285"/>
        <v>1.1626207066631569</v>
      </c>
      <c r="CS94" s="401">
        <f t="shared" si="284"/>
        <v>0.92353461903005052</v>
      </c>
      <c r="CT94" s="401">
        <f t="shared" si="284"/>
        <v>0.95372559785583888</v>
      </c>
      <c r="CU94" s="401">
        <f t="shared" si="284"/>
        <v>0.9600121075372342</v>
      </c>
      <c r="CV94" s="401" t="str">
        <f t="shared" si="284"/>
        <v/>
      </c>
      <c r="CW94" s="402">
        <f t="shared" si="284"/>
        <v>0.94554603232311685</v>
      </c>
    </row>
    <row r="95" spans="1:135" s="325" customFormat="1" ht="15.75" customHeight="1" x14ac:dyDescent="0.2">
      <c r="A95" s="130" t="s">
        <v>1603</v>
      </c>
      <c r="B95" s="225">
        <v>62</v>
      </c>
      <c r="C95" s="403">
        <f>IF((C31-C27)=0,"",(C72)/(C31-C27))</f>
        <v>0.24324751312116533</v>
      </c>
      <c r="D95" s="403">
        <f t="shared" ref="D95:M95" si="286">IF((D31-D27)=0,"",(D72)/(D31-D27))</f>
        <v>0.28664239030205652</v>
      </c>
      <c r="E95" s="403">
        <f t="shared" si="286"/>
        <v>0.22684544798377518</v>
      </c>
      <c r="F95" s="403" t="str">
        <f t="shared" si="286"/>
        <v/>
      </c>
      <c r="G95" s="399">
        <f t="shared" si="286"/>
        <v>0.25222610866434747</v>
      </c>
      <c r="H95" s="404">
        <f t="shared" si="286"/>
        <v>4.4699220605425444E-2</v>
      </c>
      <c r="I95" s="403">
        <f t="shared" si="286"/>
        <v>5.5227892472897243E-2</v>
      </c>
      <c r="J95" s="403">
        <f t="shared" si="286"/>
        <v>4.5567287790981584E-2</v>
      </c>
      <c r="K95" s="403" t="str">
        <f t="shared" si="286"/>
        <v/>
      </c>
      <c r="L95" s="401">
        <f t="shared" si="286"/>
        <v>4.8299509956905073E-2</v>
      </c>
      <c r="M95" s="405">
        <f t="shared" si="286"/>
        <v>8.1143807355962452E-2</v>
      </c>
      <c r="N95" s="225">
        <v>62</v>
      </c>
      <c r="O95" s="403">
        <f t="shared" ref="O95:Y95" si="287">IF((O31-O27)=0,"",(O72)/(O31-O27))</f>
        <v>0.10575407799746167</v>
      </c>
      <c r="P95" s="403">
        <f t="shared" si="287"/>
        <v>0.12844965089097787</v>
      </c>
      <c r="Q95" s="403">
        <f t="shared" si="287"/>
        <v>0.10637293129414607</v>
      </c>
      <c r="R95" s="403" t="str">
        <f t="shared" si="287"/>
        <v/>
      </c>
      <c r="S95" s="399">
        <f t="shared" si="287"/>
        <v>0.11346737427090611</v>
      </c>
      <c r="T95" s="404">
        <f t="shared" si="287"/>
        <v>4.61954425947535E-2</v>
      </c>
      <c r="U95" s="403">
        <f t="shared" si="287"/>
        <v>5.5899037747833641E-2</v>
      </c>
      <c r="V95" s="403">
        <f t="shared" si="287"/>
        <v>4.7474274865783928E-2</v>
      </c>
      <c r="W95" s="403" t="str">
        <f t="shared" si="287"/>
        <v/>
      </c>
      <c r="X95" s="401">
        <f t="shared" si="287"/>
        <v>4.9834163353975683E-2</v>
      </c>
      <c r="Y95" s="405">
        <f t="shared" si="287"/>
        <v>6.9287035558574808E-2</v>
      </c>
      <c r="Z95" s="225">
        <v>62</v>
      </c>
      <c r="AA95" s="403">
        <f t="shared" ref="AA95:AK95" si="288">IF((AA31-AA27)=0,"",(AA72)/(AA31-AA27))</f>
        <v>6.2845632466337328E-2</v>
      </c>
      <c r="AB95" s="403">
        <f t="shared" si="288"/>
        <v>7.6382920725897266E-2</v>
      </c>
      <c r="AC95" s="403">
        <f t="shared" si="288"/>
        <v>6.3450313590203783E-2</v>
      </c>
      <c r="AD95" s="403" t="str">
        <f t="shared" si="288"/>
        <v/>
      </c>
      <c r="AE95" s="399">
        <f t="shared" si="288"/>
        <v>6.7475788988223831E-2</v>
      </c>
      <c r="AF95" s="404">
        <f t="shared" si="288"/>
        <v>3.962406683154706E-2</v>
      </c>
      <c r="AG95" s="403">
        <f t="shared" si="288"/>
        <v>4.8505195987669183E-2</v>
      </c>
      <c r="AH95" s="403">
        <f t="shared" si="288"/>
        <v>4.0965664834576865E-2</v>
      </c>
      <c r="AI95" s="403" t="str">
        <f t="shared" si="288"/>
        <v/>
      </c>
      <c r="AJ95" s="401">
        <f t="shared" si="288"/>
        <v>4.2961008130022377E-2</v>
      </c>
      <c r="AK95" s="405">
        <f t="shared" si="288"/>
        <v>5.251223937615429E-2</v>
      </c>
      <c r="AL95" s="225">
        <v>62</v>
      </c>
      <c r="AM95" s="403">
        <f t="shared" ref="AM95:AW95" si="289">IF((AM31-AM27)=0,"",(AM72)/(AM31-AM27))</f>
        <v>2.9988268850661658E-2</v>
      </c>
      <c r="AN95" s="403">
        <f t="shared" si="289"/>
        <v>3.6530885626441099E-2</v>
      </c>
      <c r="AO95" s="403">
        <f t="shared" si="289"/>
        <v>3.020911985681082E-2</v>
      </c>
      <c r="AP95" s="403" t="str">
        <f t="shared" si="289"/>
        <v/>
      </c>
      <c r="AQ95" s="399">
        <f t="shared" si="289"/>
        <v>3.2236158035839159E-2</v>
      </c>
      <c r="AR95" s="404">
        <f t="shared" si="289"/>
        <v>3.2887259623950255E-2</v>
      </c>
      <c r="AS95" s="403">
        <f t="shared" si="289"/>
        <v>4.0648638486579992E-2</v>
      </c>
      <c r="AT95" s="403">
        <f t="shared" si="289"/>
        <v>3.408043630285143E-2</v>
      </c>
      <c r="AU95" s="403" t="str">
        <f t="shared" si="289"/>
        <v/>
      </c>
      <c r="AV95" s="401">
        <f t="shared" si="289"/>
        <v>3.5860897151095167E-2</v>
      </c>
      <c r="AW95" s="405">
        <f t="shared" si="289"/>
        <v>3.3949778035386152E-2</v>
      </c>
      <c r="AX95" s="225">
        <v>62</v>
      </c>
      <c r="AY95" s="403">
        <f t="shared" ref="AY95:BI95" si="290">IF((AY31-AY27)=0,"",(AY72)/(AY31-AY27))</f>
        <v>1.0112213867834801E-2</v>
      </c>
      <c r="AZ95" s="403">
        <f t="shared" si="290"/>
        <v>1.2380925033603715E-2</v>
      </c>
      <c r="BA95" s="403">
        <f t="shared" si="290"/>
        <v>1.0155405971336269E-2</v>
      </c>
      <c r="BB95" s="403" t="str">
        <f t="shared" si="290"/>
        <v/>
      </c>
      <c r="BC95" s="399">
        <f t="shared" si="290"/>
        <v>1.0888802307400454E-2</v>
      </c>
      <c r="BD95" s="404">
        <f t="shared" si="290"/>
        <v>2.2845961642200263E-2</v>
      </c>
      <c r="BE95" s="403">
        <f t="shared" si="290"/>
        <v>2.8132556088875698E-2</v>
      </c>
      <c r="BF95" s="403">
        <f t="shared" si="290"/>
        <v>2.3506376897742817E-2</v>
      </c>
      <c r="BG95" s="403" t="str">
        <f t="shared" si="290"/>
        <v/>
      </c>
      <c r="BH95" s="401">
        <f t="shared" si="290"/>
        <v>2.4855408612328458E-2</v>
      </c>
      <c r="BI95" s="405">
        <f t="shared" si="290"/>
        <v>1.5136018354938243E-2</v>
      </c>
      <c r="BJ95" s="225">
        <v>62</v>
      </c>
      <c r="BK95" s="403" t="str">
        <f t="shared" ref="BK95:BU95" si="291">IF((BK31-BK27)=0,"",(BK72)/(BK31-BK27))</f>
        <v/>
      </c>
      <c r="BL95" s="403" t="str">
        <f t="shared" si="291"/>
        <v/>
      </c>
      <c r="BM95" s="403" t="str">
        <f t="shared" si="291"/>
        <v/>
      </c>
      <c r="BN95" s="403" t="str">
        <f t="shared" si="291"/>
        <v/>
      </c>
      <c r="BO95" s="399" t="str">
        <f t="shared" si="291"/>
        <v/>
      </c>
      <c r="BP95" s="404" t="str">
        <f t="shared" si="291"/>
        <v/>
      </c>
      <c r="BQ95" s="403" t="str">
        <f t="shared" si="291"/>
        <v/>
      </c>
      <c r="BR95" s="403" t="str">
        <f t="shared" si="291"/>
        <v/>
      </c>
      <c r="BS95" s="403" t="str">
        <f t="shared" si="291"/>
        <v/>
      </c>
      <c r="BT95" s="401" t="str">
        <f t="shared" si="291"/>
        <v/>
      </c>
      <c r="BU95" s="405" t="str">
        <f t="shared" si="291"/>
        <v/>
      </c>
      <c r="BV95" s="225">
        <v>62</v>
      </c>
      <c r="BW95" s="403">
        <f t="shared" ref="BW95:CG95" si="292">IF((BW31-BW27)=0,"",(BW72)/(BW31-BW27))</f>
        <v>8.2714193123458127E-3</v>
      </c>
      <c r="BX95" s="403">
        <f t="shared" si="292"/>
        <v>9.9786734111603024E-3</v>
      </c>
      <c r="BY95" s="403">
        <f t="shared" si="292"/>
        <v>8.2715986118488145E-3</v>
      </c>
      <c r="BZ95" s="403" t="str">
        <f t="shared" si="292"/>
        <v/>
      </c>
      <c r="CA95" s="399">
        <f t="shared" si="292"/>
        <v>8.82714206721949E-3</v>
      </c>
      <c r="CB95" s="404">
        <f t="shared" si="292"/>
        <v>1.681494888673955E-2</v>
      </c>
      <c r="CC95" s="403">
        <f t="shared" si="292"/>
        <v>2.0311297907838706E-2</v>
      </c>
      <c r="CD95" s="403">
        <f t="shared" si="292"/>
        <v>1.5518717299944491E-2</v>
      </c>
      <c r="CE95" s="403" t="str">
        <f t="shared" si="292"/>
        <v/>
      </c>
      <c r="CF95" s="401">
        <f t="shared" si="292"/>
        <v>1.7449708316734397E-2</v>
      </c>
      <c r="CG95" s="405">
        <f t="shared" si="292"/>
        <v>1.1718861947510453E-2</v>
      </c>
      <c r="CH95" s="225">
        <v>62</v>
      </c>
      <c r="CI95" s="401">
        <f t="shared" ref="CI95:CW95" si="293">IF((CI31-CI27)=0,"",(CI72)/(CI31-CI27))</f>
        <v>3.9212338663993179E-2</v>
      </c>
      <c r="CJ95" s="401">
        <f t="shared" si="293"/>
        <v>4.6189457955270019E-2</v>
      </c>
      <c r="CK95" s="401">
        <f t="shared" si="293"/>
        <v>3.7383585528264415E-2</v>
      </c>
      <c r="CL95" s="401" t="str">
        <f t="shared" si="293"/>
        <v/>
      </c>
      <c r="CM95" s="402">
        <f t="shared" si="293"/>
        <v>4.0915119003148391E-2</v>
      </c>
      <c r="CN95" s="401">
        <f t="shared" si="293"/>
        <v>3.5867326799988428E-2</v>
      </c>
      <c r="CO95" s="401">
        <f t="shared" si="293"/>
        <v>4.3808107617006362E-2</v>
      </c>
      <c r="CP95" s="401">
        <f t="shared" si="293"/>
        <v>3.6475762824949583E-2</v>
      </c>
      <c r="CQ95" s="401" t="str">
        <f t="shared" si="293"/>
        <v/>
      </c>
      <c r="CR95" s="402">
        <f t="shared" si="293"/>
        <v>3.8690925596078105E-2</v>
      </c>
      <c r="CS95" s="401">
        <f t="shared" si="293"/>
        <v>3.7467526260078168E-2</v>
      </c>
      <c r="CT95" s="401">
        <f t="shared" si="293"/>
        <v>4.4968822088348917E-2</v>
      </c>
      <c r="CU95" s="401">
        <f t="shared" si="293"/>
        <v>3.6924619804638785E-2</v>
      </c>
      <c r="CV95" s="401" t="str">
        <f t="shared" si="293"/>
        <v/>
      </c>
      <c r="CW95" s="402">
        <f t="shared" si="293"/>
        <v>3.9773353554943588E-2</v>
      </c>
    </row>
    <row r="96" spans="1:135" ht="15.75" customHeight="1" x14ac:dyDescent="0.2">
      <c r="A96" s="130" t="s">
        <v>48</v>
      </c>
      <c r="B96" s="225">
        <v>63</v>
      </c>
      <c r="C96" s="403">
        <f t="shared" ref="C96:M96" si="294">IF((C31-C27)=0,"",C87/(C31-C27))</f>
        <v>0.69685329873594604</v>
      </c>
      <c r="D96" s="403">
        <f t="shared" si="294"/>
        <v>0.61755343653925721</v>
      </c>
      <c r="E96" s="403">
        <f t="shared" si="294"/>
        <v>0.50872398311927625</v>
      </c>
      <c r="F96" s="403" t="str">
        <f t="shared" si="294"/>
        <v/>
      </c>
      <c r="G96" s="406">
        <f t="shared" si="294"/>
        <v>0.61499177519519355</v>
      </c>
      <c r="H96" s="404">
        <f t="shared" si="294"/>
        <v>0.12839319806858934</v>
      </c>
      <c r="I96" s="403">
        <f t="shared" si="294"/>
        <v>0.11929445052806925</v>
      </c>
      <c r="J96" s="403">
        <f t="shared" si="294"/>
        <v>0.10242586092162279</v>
      </c>
      <c r="K96" s="403" t="str">
        <f t="shared" si="294"/>
        <v/>
      </c>
      <c r="L96" s="407">
        <f t="shared" si="294"/>
        <v>0.11806582333771304</v>
      </c>
      <c r="M96" s="404">
        <f t="shared" si="294"/>
        <v>0.19810042329459013</v>
      </c>
      <c r="N96" s="225">
        <v>63</v>
      </c>
      <c r="O96" s="403">
        <f t="shared" ref="O96:Y96" si="295">IF((O31-O27)=0,"",O87/(O31-O27))</f>
        <v>0.30296333624015748</v>
      </c>
      <c r="P96" s="403">
        <f t="shared" si="295"/>
        <v>0.27673688893816811</v>
      </c>
      <c r="Q96" s="403">
        <f t="shared" si="295"/>
        <v>0.23855211460051673</v>
      </c>
      <c r="R96" s="403" t="str">
        <f t="shared" si="295"/>
        <v/>
      </c>
      <c r="S96" s="406">
        <f t="shared" si="295"/>
        <v>0.27409515186697436</v>
      </c>
      <c r="T96" s="404">
        <f t="shared" si="295"/>
        <v>0.13269091788626017</v>
      </c>
      <c r="U96" s="403">
        <f t="shared" si="295"/>
        <v>0.12074415109082999</v>
      </c>
      <c r="V96" s="403">
        <f t="shared" si="295"/>
        <v>0.10671237439152685</v>
      </c>
      <c r="W96" s="403" t="str">
        <f t="shared" si="295"/>
        <v/>
      </c>
      <c r="X96" s="407">
        <f t="shared" si="295"/>
        <v>0.1206857646765897</v>
      </c>
      <c r="Y96" s="404">
        <f t="shared" si="295"/>
        <v>0.16758349560983135</v>
      </c>
      <c r="Z96" s="225">
        <v>63</v>
      </c>
      <c r="AA96" s="403">
        <f t="shared" ref="AA96:AK96" si="296">IF((AA31-AA27)=0,"",AA87/(AA31-AA27))</f>
        <v>0.18003960547584097</v>
      </c>
      <c r="AB96" s="403">
        <f t="shared" si="296"/>
        <v>0.16456231451836692</v>
      </c>
      <c r="AC96" s="403">
        <f t="shared" si="296"/>
        <v>0.14229377995755202</v>
      </c>
      <c r="AD96" s="403" t="str">
        <f t="shared" si="296"/>
        <v/>
      </c>
      <c r="AE96" s="406">
        <f t="shared" si="296"/>
        <v>0.1630724592201423</v>
      </c>
      <c r="AF96" s="404">
        <f t="shared" si="296"/>
        <v>0.11381542210533187</v>
      </c>
      <c r="AG96" s="403">
        <f t="shared" si="296"/>
        <v>0.10477315798253475</v>
      </c>
      <c r="AH96" s="403">
        <f t="shared" si="296"/>
        <v>9.2082361982023006E-2</v>
      </c>
      <c r="AI96" s="403" t="str">
        <f t="shared" si="296"/>
        <v/>
      </c>
      <c r="AJ96" s="407">
        <f t="shared" si="296"/>
        <v>0.10408912378856196</v>
      </c>
      <c r="AK96" s="404">
        <f t="shared" si="296"/>
        <v>0.12706968721410511</v>
      </c>
      <c r="AL96" s="225">
        <v>63</v>
      </c>
      <c r="AM96" s="403">
        <f t="shared" ref="AM96:AW96" si="297">IF((AM31-AM27)=0,"",AM87/(AM31-AM27))</f>
        <v>8.5910124234465118E-2</v>
      </c>
      <c r="AN96" s="403">
        <f t="shared" si="297"/>
        <v>7.8703550911148681E-2</v>
      </c>
      <c r="AO96" s="403">
        <f t="shared" si="297"/>
        <v>6.7747022991546224E-2</v>
      </c>
      <c r="AP96" s="403" t="str">
        <f t="shared" si="297"/>
        <v/>
      </c>
      <c r="AQ96" s="406">
        <f t="shared" si="297"/>
        <v>7.740397342749808E-2</v>
      </c>
      <c r="AR96" s="404">
        <f t="shared" si="297"/>
        <v>9.4464744164207054E-2</v>
      </c>
      <c r="AS96" s="403">
        <f t="shared" si="297"/>
        <v>8.7802680418239437E-2</v>
      </c>
      <c r="AT96" s="403">
        <f t="shared" si="297"/>
        <v>7.6605788892156718E-2</v>
      </c>
      <c r="AU96" s="403" t="str">
        <f t="shared" si="297"/>
        <v/>
      </c>
      <c r="AV96" s="407">
        <f t="shared" si="297"/>
        <v>8.6324980618941019E-2</v>
      </c>
      <c r="AW96" s="404">
        <f t="shared" si="297"/>
        <v>8.1621440079102742E-2</v>
      </c>
      <c r="AX96" s="225">
        <v>63</v>
      </c>
      <c r="AY96" s="403">
        <f t="shared" ref="AY96:BI96" si="298">IF((AY31-AY27)=0,"",AY87/(AY31-AY27))</f>
        <v>2.8969379793058671E-2</v>
      </c>
      <c r="AZ96" s="403">
        <f t="shared" si="298"/>
        <v>2.6673943075829973E-2</v>
      </c>
      <c r="BA96" s="403">
        <f t="shared" si="298"/>
        <v>2.2774530508987693E-2</v>
      </c>
      <c r="BB96" s="403" t="str">
        <f t="shared" si="298"/>
        <v/>
      </c>
      <c r="BC96" s="406">
        <f t="shared" si="298"/>
        <v>2.6041165649135663E-2</v>
      </c>
      <c r="BD96" s="404">
        <f t="shared" si="298"/>
        <v>6.5622309258752107E-2</v>
      </c>
      <c r="BE96" s="403">
        <f t="shared" si="298"/>
        <v>6.0767443230238791E-2</v>
      </c>
      <c r="BF96" s="403">
        <f t="shared" si="298"/>
        <v>5.2837485126248022E-2</v>
      </c>
      <c r="BG96" s="403" t="str">
        <f t="shared" si="298"/>
        <v/>
      </c>
      <c r="BH96" s="407">
        <f t="shared" si="298"/>
        <v>5.959297781614481E-2</v>
      </c>
      <c r="BI96" s="404">
        <f t="shared" si="298"/>
        <v>3.6244202231430843E-2</v>
      </c>
      <c r="BJ96" s="225">
        <v>63</v>
      </c>
      <c r="BK96" s="403" t="str">
        <f t="shared" ref="BK96:BU96" si="299">IF((BK31-BK27)=0,"",BK87/(BK31-BK27))</f>
        <v/>
      </c>
      <c r="BL96" s="403" t="str">
        <f t="shared" si="299"/>
        <v/>
      </c>
      <c r="BM96" s="403" t="str">
        <f t="shared" si="299"/>
        <v/>
      </c>
      <c r="BN96" s="403" t="str">
        <f t="shared" si="299"/>
        <v/>
      </c>
      <c r="BO96" s="406" t="str">
        <f t="shared" si="299"/>
        <v/>
      </c>
      <c r="BP96" s="404" t="str">
        <f t="shared" si="299"/>
        <v/>
      </c>
      <c r="BQ96" s="403" t="str">
        <f t="shared" si="299"/>
        <v/>
      </c>
      <c r="BR96" s="403" t="str">
        <f t="shared" si="299"/>
        <v/>
      </c>
      <c r="BS96" s="403" t="str">
        <f t="shared" si="299"/>
        <v/>
      </c>
      <c r="BT96" s="407" t="str">
        <f t="shared" si="299"/>
        <v/>
      </c>
      <c r="BU96" s="404" t="str">
        <f t="shared" si="299"/>
        <v/>
      </c>
      <c r="BV96" s="225">
        <v>63</v>
      </c>
      <c r="BW96" s="403">
        <f t="shared" ref="BW96:CG96" si="300">IF((BW31-BW27)=0,"",BW87/(BW31-BW27))</f>
        <v>2.3695888024003235E-2</v>
      </c>
      <c r="BX96" s="403">
        <f t="shared" si="300"/>
        <v>2.1498439399250103E-2</v>
      </c>
      <c r="BY96" s="403">
        <f t="shared" si="300"/>
        <v>1.8549900956727924E-2</v>
      </c>
      <c r="BZ96" s="403" t="str">
        <f t="shared" si="300"/>
        <v/>
      </c>
      <c r="CA96" s="406">
        <f t="shared" si="300"/>
        <v>2.120896377853199E-2</v>
      </c>
      <c r="CB96" s="404">
        <f t="shared" si="300"/>
        <v>4.8298941987957478E-2</v>
      </c>
      <c r="CC96" s="403">
        <f t="shared" si="300"/>
        <v>4.3873213605183758E-2</v>
      </c>
      <c r="CD96" s="403">
        <f t="shared" si="300"/>
        <v>3.4882874467693996E-2</v>
      </c>
      <c r="CE96" s="403" t="str">
        <f t="shared" si="300"/>
        <v/>
      </c>
      <c r="CF96" s="407">
        <f t="shared" si="300"/>
        <v>4.2032187797170849E-2</v>
      </c>
      <c r="CG96" s="404">
        <f t="shared" si="300"/>
        <v>2.8192375575436177E-2</v>
      </c>
      <c r="CH96" s="225">
        <v>63</v>
      </c>
      <c r="CI96" s="407">
        <f t="shared" ref="CI96:CW96" si="301">IF((CI31-CI27)=0,"",CI87/(CI31-CI27))</f>
        <v>0.11233515688829927</v>
      </c>
      <c r="CJ96" s="407">
        <f t="shared" si="301"/>
        <v>9.9512352175490093E-2</v>
      </c>
      <c r="CK96" s="407">
        <f t="shared" si="301"/>
        <v>8.3836491771168531E-2</v>
      </c>
      <c r="CL96" s="407" t="str">
        <f t="shared" si="301"/>
        <v/>
      </c>
      <c r="CM96" s="431">
        <f t="shared" si="301"/>
        <v>9.8547309594444563E-2</v>
      </c>
      <c r="CN96" s="407">
        <f t="shared" si="301"/>
        <v>0.10302463290518279</v>
      </c>
      <c r="CO96" s="407">
        <f t="shared" si="301"/>
        <v>9.4627259756652107E-2</v>
      </c>
      <c r="CP96" s="407">
        <f t="shared" si="301"/>
        <v>8.1989988679067358E-2</v>
      </c>
      <c r="CQ96" s="407" t="str">
        <f t="shared" si="301"/>
        <v/>
      </c>
      <c r="CR96" s="431">
        <f t="shared" si="301"/>
        <v>9.3425811180148685E-2</v>
      </c>
      <c r="CS96" s="407">
        <f t="shared" si="301"/>
        <v>0.10747863667457404</v>
      </c>
      <c r="CT96" s="407">
        <f t="shared" si="301"/>
        <v>9.7008344712226274E-2</v>
      </c>
      <c r="CU96" s="407">
        <f t="shared" si="301"/>
        <v>8.2902959678669993E-2</v>
      </c>
      <c r="CV96" s="407" t="str">
        <f t="shared" si="301"/>
        <v/>
      </c>
      <c r="CW96" s="431">
        <f t="shared" si="301"/>
        <v>9.5918244193076818E-2</v>
      </c>
    </row>
    <row r="97" spans="1:106" s="325" customFormat="1" ht="15.75" customHeight="1" x14ac:dyDescent="0.2">
      <c r="A97" s="324"/>
      <c r="N97" s="225"/>
      <c r="Z97" s="225"/>
      <c r="AL97" s="225"/>
      <c r="AX97" s="225"/>
      <c r="BJ97" s="432"/>
    </row>
    <row r="98" spans="1:106" s="325" customFormat="1" ht="15.75" customHeight="1" x14ac:dyDescent="0.2">
      <c r="A98" s="324"/>
    </row>
    <row r="99" spans="1:106" s="325" customFormat="1" ht="15.75" customHeight="1" x14ac:dyDescent="0.2">
      <c r="C99" s="327"/>
      <c r="D99" s="327"/>
      <c r="E99" s="327"/>
      <c r="F99" s="327"/>
      <c r="H99" s="327"/>
      <c r="I99" s="327"/>
      <c r="J99" s="327"/>
      <c r="K99" s="327"/>
      <c r="O99" s="327"/>
      <c r="P99" s="327"/>
      <c r="Q99" s="327"/>
      <c r="R99" s="327"/>
      <c r="T99" s="327"/>
      <c r="U99" s="327"/>
      <c r="V99" s="327"/>
      <c r="W99" s="327"/>
      <c r="AA99" s="327"/>
      <c r="AB99" s="327"/>
      <c r="AC99" s="327"/>
      <c r="AD99" s="327"/>
      <c r="AF99" s="327"/>
      <c r="AG99" s="327"/>
      <c r="AH99" s="327"/>
      <c r="AI99" s="327"/>
      <c r="AM99" s="327"/>
      <c r="AN99" s="327"/>
      <c r="AO99" s="327"/>
      <c r="AP99" s="327"/>
      <c r="AR99" s="327"/>
      <c r="AS99" s="327"/>
      <c r="AT99" s="327"/>
      <c r="AU99" s="327"/>
      <c r="AY99" s="327"/>
      <c r="AZ99" s="327"/>
      <c r="BA99" s="327"/>
      <c r="BB99" s="327"/>
      <c r="BD99" s="327"/>
      <c r="BE99" s="327"/>
      <c r="BF99" s="327"/>
      <c r="BG99" s="327"/>
      <c r="BK99" s="327"/>
      <c r="BL99" s="327"/>
      <c r="BM99" s="327"/>
      <c r="BN99" s="327"/>
      <c r="BP99" s="327"/>
      <c r="BQ99" s="327"/>
      <c r="BR99" s="327"/>
      <c r="BS99" s="327"/>
      <c r="BW99" s="327"/>
      <c r="BX99" s="327"/>
      <c r="BY99" s="327"/>
      <c r="BZ99" s="327"/>
      <c r="CB99" s="327"/>
      <c r="CC99" s="327"/>
      <c r="CD99" s="327"/>
      <c r="CE99" s="327"/>
      <c r="CX99" s="327"/>
      <c r="CY99" s="327"/>
      <c r="CZ99" s="327"/>
      <c r="DA99" s="327"/>
      <c r="DB99" s="327"/>
    </row>
    <row r="100" spans="1:106" s="325" customFormat="1" ht="15.75" customHeight="1" x14ac:dyDescent="0.2">
      <c r="C100" s="327"/>
      <c r="H100" s="327"/>
      <c r="O100" s="327"/>
      <c r="T100" s="327"/>
      <c r="AA100" s="327"/>
      <c r="AF100" s="327"/>
      <c r="AM100" s="327"/>
      <c r="AR100" s="327"/>
      <c r="AY100" s="327"/>
      <c r="BD100" s="327"/>
      <c r="BK100" s="327"/>
      <c r="BP100" s="327"/>
      <c r="BW100" s="327"/>
      <c r="CB100" s="327"/>
      <c r="CX100" s="327"/>
      <c r="CZ100" s="327"/>
      <c r="DB100" s="327"/>
    </row>
    <row r="101" spans="1:106" s="325" customFormat="1" ht="15.75" customHeight="1" x14ac:dyDescent="0.2"/>
    <row r="102" spans="1:106" s="325" customFormat="1" x14ac:dyDescent="0.2">
      <c r="C102" s="327"/>
      <c r="D102" s="327"/>
      <c r="E102" s="327"/>
      <c r="F102" s="327"/>
      <c r="H102" s="327"/>
      <c r="I102" s="327"/>
      <c r="J102" s="327"/>
      <c r="K102" s="327"/>
      <c r="O102" s="327"/>
      <c r="P102" s="327"/>
      <c r="Q102" s="327"/>
      <c r="R102" s="327"/>
      <c r="T102" s="327"/>
      <c r="U102" s="327"/>
      <c r="V102" s="327"/>
      <c r="W102" s="327"/>
      <c r="AA102" s="327"/>
      <c r="AB102" s="327"/>
      <c r="AC102" s="327"/>
      <c r="AD102" s="327"/>
      <c r="AF102" s="327"/>
      <c r="AG102" s="327"/>
      <c r="AH102" s="327"/>
      <c r="AI102" s="327"/>
      <c r="AM102" s="327"/>
      <c r="AN102" s="327"/>
      <c r="AO102" s="327"/>
      <c r="AP102" s="327"/>
      <c r="AR102" s="327"/>
      <c r="AS102" s="327"/>
      <c r="AT102" s="327"/>
      <c r="AU102" s="327"/>
      <c r="AY102" s="327"/>
      <c r="AZ102" s="327"/>
      <c r="BA102" s="327"/>
      <c r="BB102" s="327"/>
      <c r="BD102" s="327"/>
      <c r="BE102" s="327"/>
      <c r="BF102" s="327"/>
      <c r="BG102" s="327"/>
      <c r="BK102" s="327"/>
      <c r="BL102" s="327"/>
      <c r="BM102" s="327"/>
      <c r="BN102" s="327"/>
      <c r="BP102" s="327"/>
      <c r="BQ102" s="327"/>
      <c r="BR102" s="327"/>
      <c r="BS102" s="327"/>
      <c r="BW102" s="327"/>
      <c r="BX102" s="327"/>
      <c r="BY102" s="327"/>
      <c r="BZ102" s="327"/>
      <c r="CB102" s="327"/>
      <c r="CC102" s="327"/>
      <c r="CD102" s="327"/>
      <c r="CE102" s="327"/>
      <c r="CX102" s="327"/>
      <c r="CY102" s="327"/>
      <c r="CZ102" s="327"/>
      <c r="DA102" s="327"/>
      <c r="DB102" s="327"/>
    </row>
    <row r="103" spans="1:106" s="325" customFormat="1" x14ac:dyDescent="0.2">
      <c r="C103" s="327"/>
      <c r="H103" s="327"/>
      <c r="O103" s="327"/>
      <c r="T103" s="327"/>
      <c r="AA103" s="327"/>
      <c r="AF103" s="327"/>
      <c r="AM103" s="327"/>
      <c r="AR103" s="327"/>
      <c r="AY103" s="327"/>
      <c r="BD103" s="327"/>
      <c r="BK103" s="327"/>
      <c r="BP103" s="327"/>
      <c r="BW103" s="327"/>
      <c r="CB103" s="327"/>
      <c r="CX103" s="327"/>
      <c r="CZ103" s="327"/>
      <c r="DB103" s="327"/>
    </row>
    <row r="104" spans="1:106" s="325" customFormat="1" x14ac:dyDescent="0.2"/>
    <row r="105" spans="1:106" s="325" customFormat="1" x14ac:dyDescent="0.2">
      <c r="CX105" s="327"/>
      <c r="CZ105" s="327"/>
      <c r="DB105" s="327"/>
    </row>
    <row r="106" spans="1:106" s="325" customFormat="1" x14ac:dyDescent="0.2">
      <c r="CX106" s="327"/>
      <c r="CZ106" s="327"/>
      <c r="DB106" s="327"/>
    </row>
    <row r="107" spans="1:106" s="325" customFormat="1" x14ac:dyDescent="0.2">
      <c r="CX107" s="327"/>
      <c r="CZ107" s="327"/>
      <c r="DB107" s="327"/>
    </row>
    <row r="108" spans="1:106" s="325" customFormat="1" x14ac:dyDescent="0.2"/>
    <row r="109" spans="1:106" s="325" customFormat="1" x14ac:dyDescent="0.2">
      <c r="CX109" s="327"/>
      <c r="CZ109" s="327"/>
      <c r="DB109" s="327"/>
    </row>
    <row r="110" spans="1:106" s="325" customFormat="1" x14ac:dyDescent="0.2"/>
    <row r="111" spans="1:106" s="325" customFormat="1" x14ac:dyDescent="0.2"/>
    <row r="112" spans="1:106" s="325" customFormat="1" x14ac:dyDescent="0.2"/>
    <row r="113" s="325" customFormat="1" x14ac:dyDescent="0.2"/>
    <row r="114" s="325" customFormat="1" x14ac:dyDescent="0.2"/>
    <row r="115" s="325" customFormat="1" x14ac:dyDescent="0.2"/>
    <row r="116" s="325" customFormat="1" x14ac:dyDescent="0.2"/>
    <row r="117" s="325" customFormat="1" x14ac:dyDescent="0.2"/>
    <row r="118" s="325" customFormat="1" x14ac:dyDescent="0.2"/>
    <row r="119" s="325" customFormat="1" x14ac:dyDescent="0.2"/>
    <row r="120" s="325" customFormat="1" x14ac:dyDescent="0.2"/>
    <row r="121" s="325" customFormat="1" x14ac:dyDescent="0.2"/>
    <row r="122" s="325" customFormat="1" x14ac:dyDescent="0.2"/>
    <row r="123" s="325" customFormat="1" x14ac:dyDescent="0.2"/>
    <row r="124" s="325" customFormat="1" x14ac:dyDescent="0.2"/>
    <row r="125" s="325" customFormat="1" x14ac:dyDescent="0.2"/>
    <row r="126" s="325" customFormat="1" x14ac:dyDescent="0.2"/>
    <row r="127" s="325" customFormat="1" x14ac:dyDescent="0.2"/>
    <row r="128" s="325" customFormat="1" x14ac:dyDescent="0.2"/>
    <row r="129" s="325" customFormat="1" x14ac:dyDescent="0.2"/>
    <row r="130" s="325" customFormat="1" x14ac:dyDescent="0.2"/>
    <row r="131" s="325" customFormat="1" x14ac:dyDescent="0.2"/>
    <row r="132" s="325" customFormat="1" x14ac:dyDescent="0.2"/>
    <row r="133" s="325" customFormat="1" x14ac:dyDescent="0.2"/>
    <row r="134" s="325" customFormat="1" x14ac:dyDescent="0.2"/>
    <row r="135" s="325" customFormat="1" x14ac:dyDescent="0.2"/>
    <row r="136" s="325" customFormat="1" x14ac:dyDescent="0.2"/>
    <row r="137" s="325" customFormat="1" x14ac:dyDescent="0.2"/>
    <row r="138" s="325" customFormat="1" x14ac:dyDescent="0.2"/>
    <row r="139" s="325" customFormat="1" x14ac:dyDescent="0.2"/>
    <row r="140" s="325" customFormat="1" x14ac:dyDescent="0.2"/>
    <row r="141" s="325" customFormat="1" x14ac:dyDescent="0.2"/>
    <row r="142" s="325" customFormat="1" x14ac:dyDescent="0.2"/>
    <row r="143" s="325" customFormat="1" x14ac:dyDescent="0.2"/>
    <row r="144" s="325" customFormat="1" x14ac:dyDescent="0.2"/>
    <row r="145" s="325" customFormat="1" x14ac:dyDescent="0.2"/>
    <row r="146" s="325" customFormat="1" x14ac:dyDescent="0.2"/>
    <row r="147" s="325" customFormat="1" x14ac:dyDescent="0.2"/>
    <row r="148" s="325" customFormat="1" x14ac:dyDescent="0.2"/>
    <row r="149" s="325" customFormat="1" x14ac:dyDescent="0.2"/>
    <row r="150" s="325" customFormat="1" x14ac:dyDescent="0.2"/>
    <row r="151" s="325" customFormat="1" x14ac:dyDescent="0.2"/>
    <row r="152" s="325" customFormat="1" x14ac:dyDescent="0.2"/>
    <row r="153" s="325" customFormat="1" x14ac:dyDescent="0.2"/>
    <row r="154" s="325" customFormat="1" x14ac:dyDescent="0.2"/>
    <row r="155" s="325" customFormat="1" x14ac:dyDescent="0.2"/>
    <row r="156" s="325" customFormat="1" x14ac:dyDescent="0.2"/>
    <row r="157" s="325" customFormat="1" x14ac:dyDescent="0.2"/>
    <row r="158" s="325" customFormat="1" x14ac:dyDescent="0.2"/>
    <row r="159" s="325" customFormat="1" x14ac:dyDescent="0.2"/>
    <row r="160" s="325" customFormat="1" x14ac:dyDescent="0.2"/>
    <row r="161" s="325" customFormat="1" x14ac:dyDescent="0.2"/>
    <row r="162" s="325" customFormat="1" x14ac:dyDescent="0.2"/>
    <row r="163" s="325" customFormat="1" x14ac:dyDescent="0.2"/>
    <row r="164" s="325" customFormat="1" x14ac:dyDescent="0.2"/>
    <row r="165" s="325" customFormat="1" x14ac:dyDescent="0.2"/>
    <row r="166" s="325" customFormat="1" x14ac:dyDescent="0.2"/>
    <row r="167" s="325" customFormat="1" x14ac:dyDescent="0.2"/>
    <row r="168" s="325" customFormat="1" x14ac:dyDescent="0.2"/>
    <row r="169" s="325" customFormat="1" x14ac:dyDescent="0.2"/>
    <row r="170" s="325" customFormat="1" x14ac:dyDescent="0.2"/>
    <row r="171" s="325" customFormat="1" x14ac:dyDescent="0.2"/>
    <row r="172" s="325" customFormat="1" x14ac:dyDescent="0.2"/>
    <row r="173" s="325" customFormat="1" x14ac:dyDescent="0.2"/>
    <row r="174" s="325" customFormat="1" x14ac:dyDescent="0.2"/>
    <row r="175" s="325" customFormat="1" x14ac:dyDescent="0.2"/>
    <row r="176" s="325" customFormat="1" x14ac:dyDescent="0.2"/>
    <row r="177" s="325" customFormat="1" x14ac:dyDescent="0.2"/>
    <row r="178" s="325" customFormat="1" x14ac:dyDescent="0.2"/>
    <row r="179" s="325" customFormat="1" x14ac:dyDescent="0.2"/>
    <row r="180" s="325" customFormat="1" x14ac:dyDescent="0.2"/>
    <row r="181" s="325" customFormat="1" x14ac:dyDescent="0.2"/>
    <row r="182" s="325" customFormat="1" x14ac:dyDescent="0.2"/>
    <row r="183" s="325" customFormat="1" x14ac:dyDescent="0.2"/>
    <row r="184" s="325" customFormat="1" x14ac:dyDescent="0.2"/>
    <row r="185" s="325" customFormat="1" x14ac:dyDescent="0.2"/>
    <row r="186" s="325" customFormat="1" x14ac:dyDescent="0.2"/>
    <row r="187" s="325" customFormat="1" x14ac:dyDescent="0.2"/>
    <row r="188" s="325" customFormat="1" x14ac:dyDescent="0.2"/>
    <row r="189" s="325" customFormat="1" x14ac:dyDescent="0.2"/>
    <row r="190" s="325" customFormat="1" x14ac:dyDescent="0.2"/>
    <row r="191" s="325" customFormat="1" x14ac:dyDescent="0.2"/>
    <row r="192" s="325" customFormat="1" x14ac:dyDescent="0.2"/>
    <row r="193" s="325" customFormat="1" x14ac:dyDescent="0.2"/>
    <row r="194" s="325" customFormat="1" x14ac:dyDescent="0.2"/>
    <row r="195" s="325" customFormat="1" x14ac:dyDescent="0.2"/>
    <row r="196" s="325" customFormat="1" x14ac:dyDescent="0.2"/>
    <row r="197" s="325" customFormat="1" x14ac:dyDescent="0.2"/>
    <row r="198" s="325" customFormat="1" x14ac:dyDescent="0.2"/>
    <row r="199" s="325" customFormat="1" x14ac:dyDescent="0.2"/>
    <row r="200" s="325" customFormat="1" x14ac:dyDescent="0.2"/>
    <row r="201" s="325" customFormat="1" x14ac:dyDescent="0.2"/>
    <row r="202" s="325" customFormat="1" x14ac:dyDescent="0.2"/>
    <row r="203" s="325" customFormat="1" x14ac:dyDescent="0.2"/>
    <row r="204" s="325" customFormat="1" x14ac:dyDescent="0.2"/>
    <row r="205" s="325" customFormat="1" x14ac:dyDescent="0.2"/>
    <row r="206" s="325" customFormat="1" x14ac:dyDescent="0.2"/>
    <row r="207" s="325" customFormat="1" x14ac:dyDescent="0.2"/>
    <row r="208" s="325" customFormat="1" x14ac:dyDescent="0.2"/>
    <row r="209" s="325" customFormat="1" x14ac:dyDescent="0.2"/>
    <row r="210" s="325" customFormat="1" x14ac:dyDescent="0.2"/>
    <row r="211" s="325" customFormat="1" x14ac:dyDescent="0.2"/>
    <row r="212" s="325" customFormat="1" x14ac:dyDescent="0.2"/>
    <row r="213" s="325" customFormat="1" x14ac:dyDescent="0.2"/>
    <row r="214" s="325" customFormat="1" x14ac:dyDescent="0.2"/>
    <row r="215" s="325" customFormat="1" x14ac:dyDescent="0.2"/>
    <row r="216" s="325" customFormat="1" x14ac:dyDescent="0.2"/>
    <row r="217" s="325" customFormat="1" x14ac:dyDescent="0.2"/>
    <row r="218" s="325" customFormat="1" x14ac:dyDescent="0.2"/>
    <row r="219" s="325" customFormat="1" x14ac:dyDescent="0.2"/>
    <row r="220" s="325" customFormat="1" x14ac:dyDescent="0.2"/>
    <row r="221" s="325" customFormat="1" x14ac:dyDescent="0.2"/>
    <row r="222" s="325" customFormat="1" x14ac:dyDescent="0.2"/>
    <row r="223" s="325" customFormat="1" x14ac:dyDescent="0.2"/>
    <row r="224" s="325" customFormat="1" x14ac:dyDescent="0.2"/>
    <row r="225" s="325" customFormat="1" x14ac:dyDescent="0.2"/>
    <row r="226" s="325" customFormat="1" x14ac:dyDescent="0.2"/>
    <row r="227" s="325" customFormat="1" x14ac:dyDescent="0.2"/>
    <row r="228" s="325" customFormat="1" x14ac:dyDescent="0.2"/>
    <row r="229" s="325" customFormat="1" x14ac:dyDescent="0.2"/>
    <row r="230" s="325" customFormat="1" x14ac:dyDescent="0.2"/>
    <row r="231" s="325" customFormat="1" x14ac:dyDescent="0.2"/>
    <row r="232" s="325" customFormat="1" x14ac:dyDescent="0.2"/>
    <row r="233" s="325" customFormat="1" x14ac:dyDescent="0.2"/>
    <row r="234" s="325" customFormat="1" x14ac:dyDescent="0.2"/>
    <row r="235" s="325" customFormat="1" x14ac:dyDescent="0.2"/>
    <row r="236" s="325" customFormat="1" x14ac:dyDescent="0.2"/>
    <row r="237" s="325" customFormat="1" x14ac:dyDescent="0.2"/>
    <row r="238" s="325" customFormat="1" x14ac:dyDescent="0.2"/>
    <row r="239" s="325" customFormat="1" x14ac:dyDescent="0.2"/>
    <row r="240" s="325" customFormat="1" x14ac:dyDescent="0.2"/>
    <row r="241" s="325" customFormat="1" x14ac:dyDescent="0.2"/>
    <row r="242" s="325" customFormat="1" x14ac:dyDescent="0.2"/>
    <row r="243" s="325" customFormat="1" x14ac:dyDescent="0.2"/>
    <row r="244" s="325" customFormat="1" x14ac:dyDescent="0.2"/>
    <row r="245" s="325" customFormat="1" x14ac:dyDescent="0.2"/>
    <row r="246" s="325" customFormat="1" x14ac:dyDescent="0.2"/>
    <row r="247" s="325" customFormat="1" x14ac:dyDescent="0.2"/>
    <row r="248" s="325" customFormat="1" x14ac:dyDescent="0.2"/>
    <row r="249" s="325" customFormat="1" x14ac:dyDescent="0.2"/>
    <row r="250" s="325" customFormat="1" x14ac:dyDescent="0.2"/>
    <row r="251" s="325" customFormat="1" x14ac:dyDescent="0.2"/>
    <row r="252" s="325" customFormat="1" x14ac:dyDescent="0.2"/>
    <row r="253" s="325" customFormat="1" x14ac:dyDescent="0.2"/>
    <row r="254" s="325" customFormat="1" x14ac:dyDescent="0.2"/>
    <row r="255" s="325" customFormat="1" x14ac:dyDescent="0.2"/>
    <row r="256" s="325" customFormat="1" x14ac:dyDescent="0.2"/>
    <row r="257" s="325" customFormat="1" x14ac:dyDescent="0.2"/>
    <row r="258" s="325" customFormat="1" x14ac:dyDescent="0.2"/>
    <row r="259" s="325" customFormat="1" x14ac:dyDescent="0.2"/>
    <row r="260" s="325" customFormat="1" x14ac:dyDescent="0.2"/>
    <row r="261" s="325" customFormat="1" x14ac:dyDescent="0.2"/>
    <row r="262" s="325" customFormat="1" x14ac:dyDescent="0.2"/>
    <row r="263" s="325" customFormat="1" x14ac:dyDescent="0.2"/>
    <row r="264" s="325" customFormat="1" x14ac:dyDescent="0.2"/>
    <row r="265" s="325" customFormat="1" x14ac:dyDescent="0.2"/>
    <row r="266" s="325" customFormat="1" x14ac:dyDescent="0.2"/>
    <row r="267" s="325" customFormat="1" x14ac:dyDescent="0.2"/>
    <row r="268" s="325" customFormat="1" x14ac:dyDescent="0.2"/>
    <row r="269" s="325" customFormat="1" x14ac:dyDescent="0.2"/>
    <row r="270" s="325" customFormat="1" x14ac:dyDescent="0.2"/>
    <row r="271" s="325" customFormat="1" x14ac:dyDescent="0.2"/>
    <row r="272" s="325" customFormat="1" x14ac:dyDescent="0.2"/>
    <row r="273" s="325" customFormat="1" x14ac:dyDescent="0.2"/>
    <row r="274" s="325" customFormat="1" x14ac:dyDescent="0.2"/>
    <row r="275" s="325" customFormat="1" x14ac:dyDescent="0.2"/>
    <row r="276" s="325" customFormat="1" x14ac:dyDescent="0.2"/>
    <row r="277" s="325" customFormat="1" x14ac:dyDescent="0.2"/>
    <row r="278" s="325" customFormat="1" x14ac:dyDescent="0.2"/>
    <row r="279" s="325" customFormat="1" x14ac:dyDescent="0.2"/>
    <row r="280" s="325" customFormat="1" x14ac:dyDescent="0.2"/>
    <row r="281" s="325" customFormat="1" x14ac:dyDescent="0.2"/>
    <row r="282" s="325" customFormat="1" x14ac:dyDescent="0.2"/>
    <row r="283" s="325" customFormat="1" x14ac:dyDescent="0.2"/>
    <row r="284" s="325" customFormat="1" x14ac:dyDescent="0.2"/>
    <row r="285" s="325" customFormat="1" x14ac:dyDescent="0.2"/>
    <row r="286" s="325" customFormat="1" x14ac:dyDescent="0.2"/>
    <row r="287" s="325" customFormat="1" x14ac:dyDescent="0.2"/>
    <row r="288" s="325" customFormat="1" x14ac:dyDescent="0.2"/>
    <row r="289" s="325" customFormat="1" x14ac:dyDescent="0.2"/>
    <row r="290" s="325" customFormat="1" x14ac:dyDescent="0.2"/>
    <row r="291" s="325" customFormat="1" x14ac:dyDescent="0.2"/>
    <row r="292" s="325" customFormat="1" x14ac:dyDescent="0.2"/>
    <row r="293" s="325" customFormat="1" x14ac:dyDescent="0.2"/>
    <row r="294" s="325" customFormat="1" x14ac:dyDescent="0.2"/>
    <row r="295" s="325" customFormat="1" x14ac:dyDescent="0.2"/>
    <row r="296" s="325" customFormat="1" x14ac:dyDescent="0.2"/>
    <row r="297" s="325" customFormat="1" x14ac:dyDescent="0.2"/>
    <row r="298" s="325" customFormat="1" x14ac:dyDescent="0.2"/>
    <row r="299" s="325" customFormat="1" x14ac:dyDescent="0.2"/>
    <row r="300" s="325" customFormat="1" x14ac:dyDescent="0.2"/>
    <row r="301" s="325" customFormat="1" x14ac:dyDescent="0.2"/>
    <row r="302" s="325" customFormat="1" x14ac:dyDescent="0.2"/>
    <row r="303" s="325" customFormat="1" x14ac:dyDescent="0.2"/>
    <row r="304" s="325" customFormat="1" x14ac:dyDescent="0.2"/>
    <row r="305" s="325" customFormat="1" x14ac:dyDescent="0.2"/>
    <row r="306" s="325" customFormat="1" x14ac:dyDescent="0.2"/>
    <row r="307" s="325" customFormat="1" x14ac:dyDescent="0.2"/>
    <row r="308" s="325" customFormat="1" x14ac:dyDescent="0.2"/>
    <row r="309" s="325" customFormat="1" x14ac:dyDescent="0.2"/>
    <row r="310" s="325" customFormat="1" x14ac:dyDescent="0.2"/>
    <row r="311" s="325" customFormat="1" x14ac:dyDescent="0.2"/>
    <row r="312" s="325" customFormat="1" x14ac:dyDescent="0.2"/>
    <row r="313" s="325" customFormat="1" x14ac:dyDescent="0.2"/>
    <row r="314" s="325" customFormat="1" x14ac:dyDescent="0.2"/>
    <row r="315" s="325" customFormat="1" x14ac:dyDescent="0.2"/>
    <row r="316" s="325" customFormat="1" x14ac:dyDescent="0.2"/>
    <row r="317" s="325" customFormat="1" x14ac:dyDescent="0.2"/>
    <row r="318" s="325" customFormat="1" x14ac:dyDescent="0.2"/>
    <row r="319" s="325" customFormat="1" x14ac:dyDescent="0.2"/>
    <row r="320" s="325" customFormat="1" x14ac:dyDescent="0.2"/>
    <row r="321" s="325" customFormat="1" x14ac:dyDescent="0.2"/>
    <row r="322" s="325" customFormat="1" x14ac:dyDescent="0.2"/>
    <row r="323" s="325" customFormat="1" x14ac:dyDescent="0.2"/>
    <row r="324" s="325" customFormat="1" x14ac:dyDescent="0.2"/>
    <row r="325" s="325" customFormat="1" x14ac:dyDescent="0.2"/>
    <row r="326" s="325" customFormat="1" x14ac:dyDescent="0.2"/>
    <row r="327" s="325" customFormat="1" x14ac:dyDescent="0.2"/>
    <row r="328" s="325" customFormat="1" x14ac:dyDescent="0.2"/>
    <row r="329" s="325" customFormat="1" x14ac:dyDescent="0.2"/>
    <row r="330" s="325" customFormat="1" x14ac:dyDescent="0.2"/>
    <row r="331" s="325" customFormat="1" x14ac:dyDescent="0.2"/>
    <row r="332" s="325" customFormat="1" x14ac:dyDescent="0.2"/>
    <row r="333" s="325" customFormat="1" x14ac:dyDescent="0.2"/>
    <row r="334" s="325" customFormat="1" x14ac:dyDescent="0.2"/>
    <row r="335" s="325" customFormat="1" x14ac:dyDescent="0.2"/>
    <row r="336" s="325" customFormat="1" x14ac:dyDescent="0.2"/>
    <row r="337" s="325" customFormat="1" x14ac:dyDescent="0.2"/>
    <row r="338" s="325" customFormat="1" x14ac:dyDescent="0.2"/>
    <row r="339" s="325" customFormat="1" x14ac:dyDescent="0.2"/>
    <row r="340" s="325" customFormat="1" x14ac:dyDescent="0.2"/>
    <row r="341" s="325" customFormat="1" x14ac:dyDescent="0.2"/>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zoomScale="60" zoomScaleNormal="60" workbookViewId="0">
      <selection activeCell="B6" sqref="B6"/>
    </sheetView>
  </sheetViews>
  <sheetFormatPr defaultColWidth="9.42578125" defaultRowHeight="12.75" x14ac:dyDescent="0.2"/>
  <cols>
    <col min="1" max="1" width="49.42578125" style="131" bestFit="1" customWidth="1"/>
    <col min="2" max="2" width="8.5703125" style="131" bestFit="1" customWidth="1"/>
    <col min="3" max="13" width="15.5703125" style="131" customWidth="1"/>
    <col min="14" max="14" width="7.42578125" style="131" bestFit="1" customWidth="1"/>
    <col min="15" max="25" width="15.5703125" style="131" customWidth="1"/>
    <col min="26" max="26" width="7.42578125" style="131" bestFit="1" customWidth="1"/>
    <col min="27" max="37" width="15.5703125" style="131" customWidth="1"/>
    <col min="38" max="38" width="7.42578125" style="131" bestFit="1" customWidth="1"/>
    <col min="39" max="49" width="15.5703125" style="131" customWidth="1"/>
    <col min="50" max="50" width="7.42578125" style="131" bestFit="1" customWidth="1"/>
    <col min="51" max="61" width="15.5703125" style="131" customWidth="1"/>
    <col min="62" max="62" width="7.42578125" style="131" bestFit="1" customWidth="1"/>
    <col min="63" max="73" width="15.5703125" style="131" customWidth="1"/>
    <col min="74" max="74" width="7.42578125" style="131" bestFit="1" customWidth="1"/>
    <col min="75" max="85" width="15.5703125" style="131" customWidth="1"/>
    <col min="86" max="86" width="7.42578125" style="131" bestFit="1" customWidth="1"/>
    <col min="87" max="101" width="15.5703125" style="131" customWidth="1"/>
    <col min="102" max="102" width="13.42578125" style="325" bestFit="1" customWidth="1"/>
    <col min="103" max="103" width="11.42578125" style="325" bestFit="1" customWidth="1"/>
    <col min="104" max="104" width="13.42578125" style="325" bestFit="1" customWidth="1"/>
    <col min="105" max="105" width="11.42578125" style="325" bestFit="1" customWidth="1"/>
    <col min="106" max="106" width="13.42578125" style="325" bestFit="1" customWidth="1"/>
    <col min="107" max="135" width="9.42578125" style="325"/>
    <col min="136" max="16384" width="9.42578125" style="131"/>
  </cols>
  <sheetData>
    <row r="1" spans="1:137" s="178" customFormat="1" ht="27" customHeight="1" x14ac:dyDescent="0.2">
      <c r="A1" s="18" t="s">
        <v>1202</v>
      </c>
      <c r="E1" s="179"/>
      <c r="F1" s="179"/>
      <c r="G1" s="329"/>
      <c r="H1" s="179"/>
      <c r="I1" s="179"/>
      <c r="J1" s="179"/>
      <c r="K1" s="179"/>
      <c r="L1" s="329"/>
      <c r="M1" s="179"/>
      <c r="N1" s="179"/>
      <c r="O1" s="179"/>
      <c r="P1" s="179"/>
      <c r="Q1" s="179"/>
      <c r="R1" s="179"/>
      <c r="S1" s="329"/>
      <c r="T1" s="179"/>
      <c r="U1" s="179"/>
      <c r="V1" s="179"/>
      <c r="W1" s="179"/>
      <c r="X1" s="329"/>
      <c r="Y1" s="179"/>
      <c r="Z1" s="179"/>
      <c r="AA1" s="179"/>
      <c r="AB1" s="179"/>
      <c r="AC1" s="179"/>
      <c r="AD1" s="179"/>
      <c r="AE1" s="329"/>
      <c r="AF1" s="179"/>
      <c r="AG1" s="179"/>
      <c r="AH1" s="179"/>
      <c r="AI1" s="179"/>
      <c r="AJ1" s="329"/>
      <c r="AK1" s="179"/>
      <c r="AL1" s="179"/>
      <c r="AM1" s="179"/>
      <c r="AN1" s="179"/>
      <c r="AO1" s="179"/>
      <c r="AP1" s="179"/>
      <c r="AQ1" s="329"/>
      <c r="AR1" s="179"/>
      <c r="AS1" s="179"/>
      <c r="AT1" s="179"/>
      <c r="AU1" s="179"/>
      <c r="AV1" s="329"/>
      <c r="AW1" s="179"/>
      <c r="AX1" s="179"/>
      <c r="AY1" s="179"/>
      <c r="AZ1" s="179"/>
      <c r="BA1" s="179"/>
      <c r="BB1" s="179"/>
      <c r="BC1" s="329"/>
      <c r="BD1" s="179"/>
      <c r="BE1" s="179"/>
      <c r="BF1" s="179"/>
      <c r="BG1" s="179"/>
      <c r="BH1" s="329"/>
      <c r="BI1" s="179"/>
      <c r="BJ1" s="179"/>
      <c r="BK1" s="179"/>
      <c r="BL1" s="179"/>
      <c r="BM1" s="179"/>
      <c r="BN1" s="179"/>
      <c r="BO1" s="329"/>
      <c r="BP1" s="179"/>
      <c r="BQ1" s="179"/>
      <c r="BR1" s="179"/>
      <c r="BS1" s="179"/>
      <c r="BT1" s="329"/>
      <c r="BU1" s="179"/>
      <c r="BV1" s="179"/>
      <c r="BW1" s="179"/>
      <c r="BX1" s="179"/>
      <c r="BY1" s="179"/>
      <c r="BZ1" s="179"/>
      <c r="CA1" s="329"/>
      <c r="CB1" s="179"/>
      <c r="CC1" s="179"/>
      <c r="CD1" s="179"/>
      <c r="CE1" s="179"/>
      <c r="CF1" s="329"/>
      <c r="CG1" s="179"/>
      <c r="CH1" s="179"/>
      <c r="CI1" s="179"/>
      <c r="CJ1" s="179"/>
      <c r="CK1" s="179"/>
      <c r="CL1" s="179"/>
      <c r="CM1" s="179"/>
      <c r="CN1" s="179"/>
      <c r="CO1" s="179"/>
      <c r="CP1" s="179"/>
      <c r="CQ1" s="179"/>
      <c r="CR1" s="179"/>
      <c r="CS1" s="179"/>
      <c r="CT1" s="179"/>
      <c r="CU1" s="179"/>
      <c r="CV1" s="179"/>
      <c r="CW1" s="179"/>
      <c r="CX1" s="179"/>
      <c r="CY1" s="179"/>
      <c r="CZ1" s="179"/>
      <c r="DA1" s="179"/>
      <c r="DB1" s="179"/>
      <c r="DC1" s="179"/>
      <c r="DD1" s="179"/>
      <c r="DE1" s="179"/>
      <c r="DF1" s="179"/>
      <c r="DG1" s="179"/>
      <c r="DH1" s="179"/>
      <c r="DI1" s="179"/>
      <c r="DJ1" s="179"/>
      <c r="DK1" s="179"/>
      <c r="DL1" s="179"/>
      <c r="DM1" s="179"/>
      <c r="DN1" s="179"/>
      <c r="DO1" s="179"/>
      <c r="DP1" s="179"/>
      <c r="DQ1" s="179"/>
      <c r="DR1" s="179"/>
      <c r="DS1" s="179"/>
      <c r="DT1" s="179"/>
      <c r="DU1" s="179"/>
      <c r="DV1" s="179"/>
      <c r="DW1" s="179"/>
      <c r="DX1" s="179"/>
      <c r="DY1" s="179"/>
      <c r="DZ1" s="179"/>
      <c r="EA1" s="179"/>
      <c r="EB1" s="179"/>
      <c r="EC1" s="179"/>
      <c r="ED1" s="179"/>
      <c r="EE1" s="179"/>
    </row>
    <row r="2" spans="1:137" s="178" customFormat="1" ht="15.75" x14ac:dyDescent="0.2">
      <c r="A2" s="134" t="s">
        <v>26</v>
      </c>
      <c r="B2" s="408" t="str">
        <f>'Schedule 3A_Income Statement'!B2</f>
        <v>CCA One Care-Commonwealth Care Alliance</v>
      </c>
      <c r="C2" s="409"/>
      <c r="D2" s="409"/>
      <c r="E2" s="409"/>
      <c r="F2" s="409"/>
      <c r="G2" s="433"/>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c r="DP2" s="179"/>
      <c r="DQ2" s="179"/>
      <c r="DR2" s="179"/>
      <c r="DS2" s="179"/>
      <c r="DT2" s="179"/>
      <c r="DU2" s="179"/>
      <c r="DV2" s="179"/>
      <c r="DW2" s="179"/>
      <c r="DX2" s="179"/>
      <c r="DY2" s="179"/>
      <c r="DZ2" s="179"/>
      <c r="EA2" s="179"/>
      <c r="EB2" s="179"/>
      <c r="EC2" s="179"/>
      <c r="ED2" s="179"/>
      <c r="EE2" s="179"/>
      <c r="EF2" s="179"/>
      <c r="EG2" s="179"/>
    </row>
    <row r="3" spans="1:137" s="178" customFormat="1" ht="15.75" x14ac:dyDescent="0.2">
      <c r="A3" s="134" t="s">
        <v>0</v>
      </c>
      <c r="B3" s="539" t="str">
        <f>'Schedule 3A_Income Statement'!B3</f>
        <v>January 2024-September 2024</v>
      </c>
      <c r="C3" s="540"/>
      <c r="D3" s="540"/>
      <c r="E3" s="540"/>
      <c r="F3" s="540"/>
      <c r="G3" s="433"/>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c r="CV3" s="179"/>
      <c r="CW3" s="179"/>
      <c r="CX3" s="179"/>
      <c r="CY3" s="179"/>
      <c r="CZ3" s="179"/>
      <c r="DA3" s="179"/>
      <c r="DB3" s="179"/>
      <c r="DC3" s="179"/>
      <c r="DD3" s="179"/>
      <c r="DE3" s="179"/>
      <c r="DF3" s="179"/>
      <c r="DG3" s="179"/>
      <c r="DH3" s="179"/>
      <c r="DI3" s="179"/>
      <c r="DJ3" s="179"/>
      <c r="DK3" s="179"/>
      <c r="DL3" s="179"/>
      <c r="DM3" s="179"/>
      <c r="DN3" s="179"/>
      <c r="DO3" s="179"/>
      <c r="DP3" s="179"/>
      <c r="DQ3" s="179"/>
      <c r="DR3" s="179"/>
      <c r="DS3" s="179"/>
      <c r="DT3" s="179"/>
      <c r="DU3" s="179"/>
      <c r="DV3" s="179"/>
      <c r="DW3" s="179"/>
      <c r="DX3" s="179"/>
      <c r="DY3" s="179"/>
      <c r="DZ3" s="179"/>
      <c r="EA3" s="179"/>
      <c r="EB3" s="179"/>
      <c r="EC3" s="179"/>
      <c r="ED3" s="179"/>
      <c r="EE3" s="179"/>
      <c r="EF3" s="179"/>
      <c r="EG3" s="179"/>
    </row>
    <row r="4" spans="1:137" s="178" customFormat="1" ht="15.75" x14ac:dyDescent="0.2">
      <c r="A4" s="134" t="s">
        <v>27</v>
      </c>
      <c r="B4" s="411">
        <f>'Schedule 3A_Income Statement'!B4</f>
        <v>45565</v>
      </c>
      <c r="C4" s="409"/>
      <c r="D4" s="409"/>
      <c r="E4" s="409"/>
      <c r="F4" s="409"/>
      <c r="G4" s="433"/>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c r="CT4" s="179"/>
      <c r="CU4" s="179"/>
      <c r="CV4" s="179"/>
      <c r="CW4" s="179"/>
      <c r="CX4" s="179"/>
      <c r="CY4" s="179"/>
      <c r="CZ4" s="179"/>
      <c r="DA4" s="179"/>
      <c r="DB4" s="179"/>
      <c r="DC4" s="179"/>
      <c r="DD4" s="179"/>
      <c r="DE4" s="179"/>
      <c r="DF4" s="179"/>
      <c r="DG4" s="179"/>
      <c r="DH4" s="179"/>
      <c r="DI4" s="179"/>
      <c r="DJ4" s="179"/>
      <c r="DK4" s="179"/>
      <c r="DL4" s="179"/>
      <c r="DM4" s="179"/>
      <c r="DN4" s="179"/>
      <c r="DO4" s="179"/>
      <c r="DP4" s="179"/>
      <c r="DQ4" s="179"/>
      <c r="DR4" s="179"/>
      <c r="DS4" s="179"/>
      <c r="DT4" s="179"/>
      <c r="DU4" s="179"/>
      <c r="DV4" s="179"/>
      <c r="DW4" s="179"/>
      <c r="DX4" s="179"/>
      <c r="DY4" s="179"/>
      <c r="DZ4" s="179"/>
      <c r="EA4" s="179"/>
      <c r="EB4" s="179"/>
      <c r="EC4" s="179"/>
      <c r="ED4" s="179"/>
      <c r="EE4" s="179"/>
      <c r="EF4" s="179"/>
      <c r="EG4" s="179"/>
    </row>
    <row r="5" spans="1:137" s="178" customFormat="1" ht="15.75" x14ac:dyDescent="0.2">
      <c r="A5" s="134" t="s">
        <v>28</v>
      </c>
      <c r="B5" s="408" t="str">
        <f>'Schedule 3A_Income Statement'!B5</f>
        <v>CCA</v>
      </c>
      <c r="C5" s="409"/>
      <c r="D5" s="409"/>
      <c r="E5" s="409"/>
      <c r="F5" s="409"/>
      <c r="G5" s="433"/>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T5" s="179"/>
      <c r="CU5" s="179"/>
      <c r="CV5" s="179"/>
      <c r="CW5" s="179"/>
      <c r="CX5" s="179"/>
      <c r="CY5" s="179"/>
      <c r="CZ5" s="179"/>
      <c r="DA5" s="179"/>
      <c r="DB5" s="179"/>
      <c r="DC5" s="179"/>
      <c r="DD5" s="179"/>
      <c r="DE5" s="179"/>
      <c r="DF5" s="179"/>
      <c r="DG5" s="179"/>
      <c r="DH5" s="179"/>
      <c r="DI5" s="179"/>
      <c r="DJ5" s="179"/>
      <c r="DK5" s="179"/>
      <c r="DL5" s="179"/>
      <c r="DM5" s="179"/>
      <c r="DN5" s="179"/>
      <c r="DO5" s="179"/>
      <c r="DP5" s="179"/>
      <c r="DQ5" s="179"/>
      <c r="DR5" s="179"/>
      <c r="DS5" s="179"/>
      <c r="DT5" s="179"/>
      <c r="DU5" s="179"/>
      <c r="DV5" s="179"/>
      <c r="DW5" s="179"/>
      <c r="DX5" s="179"/>
      <c r="DY5" s="179"/>
      <c r="DZ5" s="179"/>
      <c r="EA5" s="179"/>
      <c r="EB5" s="179"/>
      <c r="EC5" s="179"/>
      <c r="ED5" s="179"/>
      <c r="EE5" s="179"/>
      <c r="EF5" s="179"/>
      <c r="EG5" s="179"/>
    </row>
    <row r="6" spans="1:137" s="178" customFormat="1" ht="15.75" x14ac:dyDescent="0.2">
      <c r="A6" s="134" t="s">
        <v>29</v>
      </c>
      <c r="B6" s="411">
        <f>'Schedule 3A_Income Statement'!B6</f>
        <v>45623</v>
      </c>
      <c r="C6" s="409"/>
      <c r="D6" s="409"/>
      <c r="E6" s="409"/>
      <c r="F6" s="409"/>
      <c r="G6" s="433"/>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c r="CT6" s="179"/>
      <c r="CU6" s="179"/>
      <c r="CV6" s="179"/>
      <c r="CW6" s="179"/>
      <c r="CX6" s="179"/>
      <c r="CY6" s="179"/>
      <c r="CZ6" s="179"/>
      <c r="DA6" s="179"/>
      <c r="DB6" s="179"/>
      <c r="DC6" s="179"/>
      <c r="DD6" s="179"/>
      <c r="DE6" s="179"/>
      <c r="DF6" s="179"/>
      <c r="DG6" s="179"/>
      <c r="DH6" s="179"/>
      <c r="DI6" s="179"/>
      <c r="DJ6" s="179"/>
      <c r="DK6" s="179"/>
      <c r="DL6" s="179"/>
      <c r="DM6" s="179"/>
      <c r="DN6" s="179"/>
      <c r="DO6" s="179"/>
      <c r="DP6" s="179"/>
      <c r="DQ6" s="179"/>
      <c r="DR6" s="179"/>
      <c r="DS6" s="179"/>
      <c r="DT6" s="179"/>
      <c r="DU6" s="179"/>
      <c r="DV6" s="179"/>
      <c r="DW6" s="179"/>
      <c r="DX6" s="179"/>
      <c r="DY6" s="179"/>
      <c r="DZ6" s="179"/>
      <c r="EA6" s="179"/>
      <c r="EB6" s="179"/>
      <c r="EC6" s="179"/>
      <c r="ED6" s="179"/>
      <c r="EE6" s="179"/>
      <c r="EF6" s="179"/>
      <c r="EG6" s="179"/>
    </row>
    <row r="7" spans="1:137" s="178" customFormat="1" x14ac:dyDescent="0.2">
      <c r="A7" s="226" t="s">
        <v>463</v>
      </c>
      <c r="B7" s="180"/>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c r="CT7" s="179"/>
      <c r="CU7" s="179"/>
      <c r="CV7" s="179"/>
      <c r="CW7" s="179"/>
      <c r="CX7" s="179"/>
      <c r="CY7" s="179"/>
      <c r="CZ7" s="179"/>
      <c r="DA7" s="179"/>
      <c r="DB7" s="179"/>
      <c r="DC7" s="179"/>
      <c r="DD7" s="179"/>
      <c r="DE7" s="179"/>
      <c r="DF7" s="179"/>
      <c r="DG7" s="179"/>
      <c r="DH7" s="179"/>
      <c r="DI7" s="179"/>
      <c r="DJ7" s="179"/>
      <c r="DK7" s="179"/>
      <c r="DL7" s="179"/>
      <c r="DM7" s="179"/>
      <c r="DN7" s="179"/>
      <c r="DO7" s="179"/>
      <c r="DP7" s="179"/>
      <c r="DQ7" s="179"/>
      <c r="DR7" s="179"/>
      <c r="DS7" s="179"/>
      <c r="DT7" s="179"/>
      <c r="DU7" s="179"/>
      <c r="DV7" s="179"/>
      <c r="DW7" s="179"/>
      <c r="DX7" s="179"/>
      <c r="DY7" s="179"/>
      <c r="DZ7" s="179"/>
      <c r="EA7" s="179"/>
      <c r="EB7" s="179"/>
      <c r="EC7" s="179"/>
      <c r="ED7" s="179"/>
      <c r="EE7" s="179"/>
    </row>
    <row r="8" spans="1:137" s="178" customFormat="1" x14ac:dyDescent="0.2">
      <c r="A8" s="226" t="s">
        <v>1293</v>
      </c>
      <c r="B8" s="180"/>
      <c r="E8" s="179"/>
      <c r="F8" s="179"/>
      <c r="G8" s="179"/>
      <c r="H8" s="179"/>
      <c r="I8" s="179"/>
      <c r="J8" s="179"/>
      <c r="K8" s="179"/>
      <c r="L8" s="179"/>
      <c r="M8" s="179"/>
      <c r="N8" s="352"/>
      <c r="O8" s="179"/>
      <c r="P8" s="179"/>
      <c r="Q8" s="179"/>
      <c r="R8" s="179"/>
      <c r="S8" s="179"/>
      <c r="T8" s="179"/>
      <c r="U8" s="179"/>
      <c r="V8" s="179"/>
      <c r="W8" s="179"/>
      <c r="X8" s="179"/>
      <c r="Y8" s="179"/>
      <c r="Z8" s="352"/>
      <c r="AA8" s="179"/>
      <c r="AB8" s="179"/>
      <c r="AC8" s="179"/>
      <c r="AD8" s="179"/>
      <c r="AE8" s="179"/>
      <c r="AF8" s="179"/>
      <c r="AG8" s="179"/>
      <c r="AH8" s="179"/>
      <c r="AI8" s="179"/>
      <c r="AJ8" s="179"/>
      <c r="AK8" s="179"/>
      <c r="AL8" s="352"/>
      <c r="AM8" s="179"/>
      <c r="AN8" s="179"/>
      <c r="AO8" s="179"/>
      <c r="AP8" s="179"/>
      <c r="AQ8" s="179"/>
      <c r="AR8" s="179"/>
      <c r="AS8" s="179"/>
      <c r="AT8" s="179"/>
      <c r="AU8" s="179"/>
      <c r="AV8" s="179"/>
      <c r="AW8" s="179"/>
      <c r="AX8" s="352"/>
      <c r="AY8" s="179"/>
      <c r="AZ8" s="179"/>
      <c r="BA8" s="179"/>
      <c r="BB8" s="179"/>
      <c r="BC8" s="179"/>
      <c r="BD8" s="179"/>
      <c r="BE8" s="179"/>
      <c r="BF8" s="179"/>
      <c r="BG8" s="179"/>
      <c r="BH8" s="179"/>
      <c r="BI8" s="179"/>
      <c r="BJ8" s="352"/>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c r="DI8" s="179"/>
      <c r="DJ8" s="179"/>
      <c r="DK8" s="179"/>
      <c r="DL8" s="179"/>
      <c r="DM8" s="179"/>
      <c r="DN8" s="179"/>
      <c r="DO8" s="179"/>
      <c r="DP8" s="179"/>
      <c r="DQ8" s="179"/>
      <c r="DR8" s="179"/>
      <c r="DS8" s="179"/>
      <c r="DT8" s="179"/>
      <c r="DU8" s="179"/>
      <c r="DV8" s="179"/>
      <c r="DW8" s="179"/>
      <c r="DX8" s="179"/>
      <c r="DY8" s="179"/>
      <c r="DZ8" s="179"/>
      <c r="EA8" s="179"/>
      <c r="EB8" s="179"/>
      <c r="EC8" s="179"/>
      <c r="ED8" s="179"/>
      <c r="EE8" s="179"/>
    </row>
    <row r="9" spans="1:137" s="178" customFormat="1" x14ac:dyDescent="0.2">
      <c r="A9" s="226"/>
      <c r="B9" s="180"/>
      <c r="E9" s="179"/>
      <c r="F9" s="179"/>
      <c r="G9" s="179"/>
      <c r="H9" s="179"/>
      <c r="I9" s="179"/>
      <c r="J9" s="179"/>
      <c r="K9" s="179"/>
      <c r="L9" s="179"/>
      <c r="M9" s="179"/>
      <c r="N9" s="352"/>
      <c r="O9" s="179"/>
      <c r="P9" s="179"/>
      <c r="Q9" s="179"/>
      <c r="R9" s="179"/>
      <c r="S9" s="179"/>
      <c r="T9" s="179"/>
      <c r="U9" s="179"/>
      <c r="V9" s="179"/>
      <c r="W9" s="179"/>
      <c r="X9" s="179"/>
      <c r="Y9" s="179"/>
      <c r="Z9" s="352"/>
      <c r="AA9" s="179"/>
      <c r="AB9" s="179"/>
      <c r="AC9" s="179"/>
      <c r="AD9" s="179"/>
      <c r="AE9" s="179"/>
      <c r="AF9" s="179"/>
      <c r="AG9" s="179"/>
      <c r="AH9" s="179"/>
      <c r="AI9" s="179"/>
      <c r="AJ9" s="179"/>
      <c r="AK9" s="179"/>
      <c r="AL9" s="352"/>
      <c r="AM9" s="179"/>
      <c r="AN9" s="179"/>
      <c r="AO9" s="179"/>
      <c r="AP9" s="179"/>
      <c r="AQ9" s="179"/>
      <c r="AR9" s="179"/>
      <c r="AS9" s="179"/>
      <c r="AT9" s="179"/>
      <c r="AU9" s="179"/>
      <c r="AV9" s="179"/>
      <c r="AW9" s="179"/>
      <c r="AX9" s="352"/>
      <c r="AY9" s="179"/>
      <c r="AZ9" s="179"/>
      <c r="BA9" s="179"/>
      <c r="BB9" s="179"/>
      <c r="BC9" s="179"/>
      <c r="BD9" s="179"/>
      <c r="BE9" s="179"/>
      <c r="BF9" s="179"/>
      <c r="BG9" s="179"/>
      <c r="BH9" s="179"/>
      <c r="BI9" s="179"/>
      <c r="BJ9" s="352"/>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c r="CT9" s="179"/>
      <c r="CU9" s="179"/>
      <c r="CV9" s="179"/>
      <c r="CW9" s="179"/>
      <c r="CX9" s="179"/>
      <c r="CY9" s="179"/>
      <c r="CZ9" s="179"/>
      <c r="DA9" s="179"/>
      <c r="DB9" s="179"/>
      <c r="DC9" s="179"/>
      <c r="DD9" s="179"/>
      <c r="DE9" s="179"/>
      <c r="DF9" s="179"/>
      <c r="DG9" s="179"/>
      <c r="DH9" s="179"/>
      <c r="DI9" s="179"/>
      <c r="DJ9" s="179"/>
      <c r="DK9" s="179"/>
      <c r="DL9" s="179"/>
      <c r="DM9" s="179"/>
      <c r="DN9" s="179"/>
      <c r="DO9" s="179"/>
      <c r="DP9" s="179"/>
      <c r="DQ9" s="179"/>
      <c r="DR9" s="179"/>
      <c r="DS9" s="179"/>
      <c r="DT9" s="179"/>
      <c r="DU9" s="179"/>
      <c r="DV9" s="179"/>
      <c r="DW9" s="179"/>
      <c r="DX9" s="179"/>
      <c r="DY9" s="179"/>
      <c r="DZ9" s="179"/>
      <c r="EA9" s="179"/>
      <c r="EB9" s="179"/>
      <c r="EC9" s="179"/>
      <c r="ED9" s="179"/>
      <c r="EE9" s="179"/>
    </row>
    <row r="10" spans="1:137" s="178" customFormat="1" ht="15.75" customHeight="1" x14ac:dyDescent="0.2">
      <c r="A10" s="414"/>
      <c r="B10" s="897" t="s">
        <v>248</v>
      </c>
      <c r="C10" s="415" t="s">
        <v>1401</v>
      </c>
      <c r="D10" s="416"/>
      <c r="E10" s="416"/>
      <c r="F10" s="416"/>
      <c r="G10" s="416"/>
      <c r="H10" s="416"/>
      <c r="I10" s="416"/>
      <c r="J10" s="416"/>
      <c r="K10" s="416"/>
      <c r="L10" s="416"/>
      <c r="M10" s="417"/>
      <c r="N10" s="897" t="s">
        <v>248</v>
      </c>
      <c r="O10" s="415" t="s">
        <v>1404</v>
      </c>
      <c r="P10" s="416"/>
      <c r="Q10" s="416"/>
      <c r="R10" s="416"/>
      <c r="S10" s="416"/>
      <c r="T10" s="416"/>
      <c r="U10" s="416"/>
      <c r="V10" s="416"/>
      <c r="W10" s="416"/>
      <c r="X10" s="416"/>
      <c r="Y10" s="417"/>
      <c r="Z10" s="897" t="s">
        <v>248</v>
      </c>
      <c r="AA10" s="415" t="s">
        <v>1407</v>
      </c>
      <c r="AB10" s="416"/>
      <c r="AC10" s="416"/>
      <c r="AD10" s="416"/>
      <c r="AE10" s="416"/>
      <c r="AF10" s="416"/>
      <c r="AG10" s="416"/>
      <c r="AH10" s="416"/>
      <c r="AI10" s="416"/>
      <c r="AJ10" s="416"/>
      <c r="AK10" s="417"/>
      <c r="AL10" s="897" t="s">
        <v>248</v>
      </c>
      <c r="AM10" s="415" t="s">
        <v>1410</v>
      </c>
      <c r="AN10" s="416"/>
      <c r="AO10" s="416"/>
      <c r="AP10" s="416"/>
      <c r="AQ10" s="416"/>
      <c r="AR10" s="416"/>
      <c r="AS10" s="416"/>
      <c r="AT10" s="416"/>
      <c r="AU10" s="416"/>
      <c r="AV10" s="416"/>
      <c r="AW10" s="417"/>
      <c r="AX10" s="897" t="s">
        <v>248</v>
      </c>
      <c r="AY10" s="415" t="s">
        <v>1413</v>
      </c>
      <c r="AZ10" s="416"/>
      <c r="BA10" s="416"/>
      <c r="BB10" s="416"/>
      <c r="BC10" s="416"/>
      <c r="BD10" s="416"/>
      <c r="BE10" s="416"/>
      <c r="BF10" s="416"/>
      <c r="BG10" s="416"/>
      <c r="BH10" s="416"/>
      <c r="BI10" s="417"/>
      <c r="BJ10" s="897" t="s">
        <v>248</v>
      </c>
      <c r="BK10" s="415" t="s">
        <v>1416</v>
      </c>
      <c r="BL10" s="416"/>
      <c r="BM10" s="416"/>
      <c r="BN10" s="416"/>
      <c r="BO10" s="416"/>
      <c r="BP10" s="416"/>
      <c r="BQ10" s="416"/>
      <c r="BR10" s="416"/>
      <c r="BS10" s="416"/>
      <c r="BT10" s="416"/>
      <c r="BU10" s="417"/>
      <c r="BV10" s="897" t="s">
        <v>248</v>
      </c>
      <c r="BW10" s="415" t="s">
        <v>1419</v>
      </c>
      <c r="BX10" s="416"/>
      <c r="BY10" s="416"/>
      <c r="BZ10" s="416"/>
      <c r="CA10" s="416"/>
      <c r="CB10" s="416"/>
      <c r="CC10" s="416"/>
      <c r="CD10" s="416"/>
      <c r="CE10" s="416"/>
      <c r="CF10" s="416"/>
      <c r="CG10" s="417"/>
      <c r="CH10" s="897" t="s">
        <v>248</v>
      </c>
      <c r="CI10" s="667"/>
      <c r="CJ10" s="668"/>
      <c r="CK10" s="668"/>
      <c r="CL10" s="669"/>
      <c r="CM10" s="902" t="s">
        <v>247</v>
      </c>
      <c r="CN10" s="667"/>
      <c r="CO10" s="668"/>
      <c r="CP10" s="668"/>
      <c r="CQ10" s="669"/>
      <c r="CR10" s="902" t="s">
        <v>247</v>
      </c>
      <c r="CS10" s="667"/>
      <c r="CT10" s="668"/>
      <c r="CU10" s="668"/>
      <c r="CV10" s="669"/>
      <c r="CW10" s="902" t="s">
        <v>247</v>
      </c>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row>
    <row r="11" spans="1:137" s="178" customFormat="1" ht="32.1" customHeight="1" x14ac:dyDescent="0.2">
      <c r="A11" s="133" t="s">
        <v>246</v>
      </c>
      <c r="B11" s="898"/>
      <c r="C11" s="415" t="s">
        <v>245</v>
      </c>
      <c r="D11" s="416"/>
      <c r="E11" s="416"/>
      <c r="F11" s="416"/>
      <c r="G11" s="418"/>
      <c r="H11" s="419" t="s">
        <v>244</v>
      </c>
      <c r="I11" s="416"/>
      <c r="J11" s="416"/>
      <c r="K11" s="416"/>
      <c r="L11" s="416"/>
      <c r="M11" s="900" t="s">
        <v>243</v>
      </c>
      <c r="N11" s="898"/>
      <c r="O11" s="416" t="s">
        <v>245</v>
      </c>
      <c r="P11" s="416"/>
      <c r="Q11" s="416"/>
      <c r="R11" s="416"/>
      <c r="S11" s="418"/>
      <c r="T11" s="419" t="s">
        <v>244</v>
      </c>
      <c r="U11" s="416"/>
      <c r="V11" s="416"/>
      <c r="W11" s="416"/>
      <c r="X11" s="416"/>
      <c r="Y11" s="900" t="s">
        <v>243</v>
      </c>
      <c r="Z11" s="898"/>
      <c r="AA11" s="415" t="s">
        <v>245</v>
      </c>
      <c r="AB11" s="416"/>
      <c r="AC11" s="416"/>
      <c r="AD11" s="416"/>
      <c r="AE11" s="418"/>
      <c r="AF11" s="419" t="s">
        <v>244</v>
      </c>
      <c r="AG11" s="416"/>
      <c r="AH11" s="416"/>
      <c r="AI11" s="416"/>
      <c r="AJ11" s="416"/>
      <c r="AK11" s="900" t="s">
        <v>243</v>
      </c>
      <c r="AL11" s="898"/>
      <c r="AM11" s="415" t="s">
        <v>245</v>
      </c>
      <c r="AN11" s="416"/>
      <c r="AO11" s="416"/>
      <c r="AP11" s="416"/>
      <c r="AQ11" s="418"/>
      <c r="AR11" s="419" t="s">
        <v>244</v>
      </c>
      <c r="AS11" s="416"/>
      <c r="AT11" s="416"/>
      <c r="AU11" s="416"/>
      <c r="AV11" s="416"/>
      <c r="AW11" s="900" t="s">
        <v>243</v>
      </c>
      <c r="AX11" s="898"/>
      <c r="AY11" s="415" t="s">
        <v>245</v>
      </c>
      <c r="AZ11" s="416"/>
      <c r="BA11" s="416"/>
      <c r="BB11" s="416"/>
      <c r="BC11" s="418"/>
      <c r="BD11" s="419" t="s">
        <v>244</v>
      </c>
      <c r="BE11" s="416"/>
      <c r="BF11" s="416"/>
      <c r="BG11" s="416"/>
      <c r="BH11" s="416"/>
      <c r="BI11" s="900" t="s">
        <v>243</v>
      </c>
      <c r="BJ11" s="898"/>
      <c r="BK11" s="415" t="s">
        <v>245</v>
      </c>
      <c r="BL11" s="416"/>
      <c r="BM11" s="416"/>
      <c r="BN11" s="416"/>
      <c r="BO11" s="418"/>
      <c r="BP11" s="419" t="s">
        <v>244</v>
      </c>
      <c r="BQ11" s="416"/>
      <c r="BR11" s="416"/>
      <c r="BS11" s="416"/>
      <c r="BT11" s="416"/>
      <c r="BU11" s="900" t="s">
        <v>243</v>
      </c>
      <c r="BV11" s="898"/>
      <c r="BW11" s="415" t="s">
        <v>245</v>
      </c>
      <c r="BX11" s="416"/>
      <c r="BY11" s="416"/>
      <c r="BZ11" s="416"/>
      <c r="CA11" s="418"/>
      <c r="CB11" s="419" t="s">
        <v>244</v>
      </c>
      <c r="CC11" s="416"/>
      <c r="CD11" s="416"/>
      <c r="CE11" s="416"/>
      <c r="CF11" s="416"/>
      <c r="CG11" s="900" t="s">
        <v>243</v>
      </c>
      <c r="CH11" s="898"/>
      <c r="CI11" s="666" t="s">
        <v>245</v>
      </c>
      <c r="CJ11" s="666"/>
      <c r="CK11" s="666"/>
      <c r="CL11" s="666"/>
      <c r="CM11" s="903"/>
      <c r="CN11" s="666" t="s">
        <v>244</v>
      </c>
      <c r="CO11" s="666"/>
      <c r="CP11" s="666"/>
      <c r="CQ11" s="666"/>
      <c r="CR11" s="903"/>
      <c r="CS11" s="666" t="s">
        <v>1275</v>
      </c>
      <c r="CT11" s="666"/>
      <c r="CU11" s="666"/>
      <c r="CV11" s="666"/>
      <c r="CW11" s="903"/>
      <c r="CX11" s="179"/>
      <c r="CY11" s="179"/>
      <c r="CZ11" s="179"/>
      <c r="DA11" s="179"/>
      <c r="DB11" s="179"/>
      <c r="DC11" s="179"/>
      <c r="DD11" s="179"/>
      <c r="DE11" s="179"/>
      <c r="DF11" s="179"/>
      <c r="DG11" s="179"/>
      <c r="DH11" s="179"/>
      <c r="DI11" s="179"/>
      <c r="DJ11" s="179"/>
      <c r="DK11" s="179"/>
      <c r="DL11" s="179"/>
      <c r="DM11" s="179"/>
      <c r="DN11" s="179"/>
      <c r="DO11" s="179"/>
      <c r="DP11" s="179"/>
      <c r="DQ11" s="179"/>
      <c r="DR11" s="179"/>
      <c r="DS11" s="179"/>
      <c r="DT11" s="179"/>
      <c r="DU11" s="179"/>
      <c r="DV11" s="179"/>
      <c r="DW11" s="179"/>
      <c r="DX11" s="179"/>
      <c r="DY11" s="179"/>
      <c r="DZ11" s="179"/>
      <c r="EA11" s="179"/>
      <c r="EB11" s="179"/>
      <c r="EC11" s="179"/>
      <c r="ED11" s="179"/>
      <c r="EE11" s="179"/>
    </row>
    <row r="12" spans="1:137" ht="12.75" customHeight="1" x14ac:dyDescent="0.2">
      <c r="A12" s="95" t="s">
        <v>242</v>
      </c>
      <c r="B12" s="899"/>
      <c r="C12" s="321" t="s">
        <v>125</v>
      </c>
      <c r="D12" s="321" t="s">
        <v>126</v>
      </c>
      <c r="E12" s="321" t="s">
        <v>127</v>
      </c>
      <c r="F12" s="321" t="s">
        <v>128</v>
      </c>
      <c r="G12" s="727" t="s">
        <v>1274</v>
      </c>
      <c r="H12" s="322" t="s">
        <v>125</v>
      </c>
      <c r="I12" s="321" t="s">
        <v>126</v>
      </c>
      <c r="J12" s="321" t="s">
        <v>127</v>
      </c>
      <c r="K12" s="321" t="s">
        <v>128</v>
      </c>
      <c r="L12" s="727" t="s">
        <v>1274</v>
      </c>
      <c r="M12" s="901"/>
      <c r="N12" s="899"/>
      <c r="O12" s="323" t="s">
        <v>125</v>
      </c>
      <c r="P12" s="321" t="s">
        <v>126</v>
      </c>
      <c r="Q12" s="321" t="s">
        <v>127</v>
      </c>
      <c r="R12" s="321" t="s">
        <v>128</v>
      </c>
      <c r="S12" s="727" t="s">
        <v>1274</v>
      </c>
      <c r="T12" s="322" t="s">
        <v>125</v>
      </c>
      <c r="U12" s="321" t="s">
        <v>126</v>
      </c>
      <c r="V12" s="321" t="s">
        <v>127</v>
      </c>
      <c r="W12" s="321" t="s">
        <v>128</v>
      </c>
      <c r="X12" s="727" t="s">
        <v>1274</v>
      </c>
      <c r="Y12" s="901"/>
      <c r="Z12" s="899"/>
      <c r="AA12" s="321" t="s">
        <v>125</v>
      </c>
      <c r="AB12" s="321" t="s">
        <v>126</v>
      </c>
      <c r="AC12" s="321" t="s">
        <v>127</v>
      </c>
      <c r="AD12" s="321" t="s">
        <v>128</v>
      </c>
      <c r="AE12" s="727" t="s">
        <v>1274</v>
      </c>
      <c r="AF12" s="322" t="s">
        <v>125</v>
      </c>
      <c r="AG12" s="321" t="s">
        <v>126</v>
      </c>
      <c r="AH12" s="321" t="s">
        <v>127</v>
      </c>
      <c r="AI12" s="321" t="s">
        <v>128</v>
      </c>
      <c r="AJ12" s="727" t="s">
        <v>1274</v>
      </c>
      <c r="AK12" s="901"/>
      <c r="AL12" s="899"/>
      <c r="AM12" s="321" t="s">
        <v>125</v>
      </c>
      <c r="AN12" s="321" t="s">
        <v>126</v>
      </c>
      <c r="AO12" s="321" t="s">
        <v>127</v>
      </c>
      <c r="AP12" s="321" t="s">
        <v>128</v>
      </c>
      <c r="AQ12" s="727" t="s">
        <v>1274</v>
      </c>
      <c r="AR12" s="322" t="s">
        <v>125</v>
      </c>
      <c r="AS12" s="321" t="s">
        <v>126</v>
      </c>
      <c r="AT12" s="321" t="s">
        <v>127</v>
      </c>
      <c r="AU12" s="321" t="s">
        <v>128</v>
      </c>
      <c r="AV12" s="727" t="s">
        <v>1274</v>
      </c>
      <c r="AW12" s="901"/>
      <c r="AX12" s="899"/>
      <c r="AY12" s="321" t="s">
        <v>125</v>
      </c>
      <c r="AZ12" s="321" t="s">
        <v>126</v>
      </c>
      <c r="BA12" s="321" t="s">
        <v>127</v>
      </c>
      <c r="BB12" s="321" t="s">
        <v>128</v>
      </c>
      <c r="BC12" s="727" t="s">
        <v>1274</v>
      </c>
      <c r="BD12" s="322" t="s">
        <v>125</v>
      </c>
      <c r="BE12" s="321" t="s">
        <v>126</v>
      </c>
      <c r="BF12" s="321" t="s">
        <v>127</v>
      </c>
      <c r="BG12" s="321" t="s">
        <v>128</v>
      </c>
      <c r="BH12" s="727" t="s">
        <v>1274</v>
      </c>
      <c r="BI12" s="901"/>
      <c r="BJ12" s="899"/>
      <c r="BK12" s="321" t="s">
        <v>125</v>
      </c>
      <c r="BL12" s="321" t="s">
        <v>126</v>
      </c>
      <c r="BM12" s="321" t="s">
        <v>127</v>
      </c>
      <c r="BN12" s="321" t="s">
        <v>128</v>
      </c>
      <c r="BO12" s="727" t="s">
        <v>1274</v>
      </c>
      <c r="BP12" s="322" t="s">
        <v>125</v>
      </c>
      <c r="BQ12" s="321" t="s">
        <v>126</v>
      </c>
      <c r="BR12" s="321" t="s">
        <v>127</v>
      </c>
      <c r="BS12" s="321" t="s">
        <v>128</v>
      </c>
      <c r="BT12" s="727" t="s">
        <v>1274</v>
      </c>
      <c r="BU12" s="901"/>
      <c r="BV12" s="899"/>
      <c r="BW12" s="321" t="s">
        <v>125</v>
      </c>
      <c r="BX12" s="321" t="s">
        <v>126</v>
      </c>
      <c r="BY12" s="321" t="s">
        <v>127</v>
      </c>
      <c r="BZ12" s="321" t="s">
        <v>128</v>
      </c>
      <c r="CA12" s="727" t="s">
        <v>1274</v>
      </c>
      <c r="CB12" s="322" t="s">
        <v>125</v>
      </c>
      <c r="CC12" s="321" t="s">
        <v>126</v>
      </c>
      <c r="CD12" s="321" t="s">
        <v>127</v>
      </c>
      <c r="CE12" s="321" t="s">
        <v>128</v>
      </c>
      <c r="CF12" s="727" t="s">
        <v>1274</v>
      </c>
      <c r="CG12" s="901"/>
      <c r="CH12" s="899"/>
      <c r="CI12" s="175" t="s">
        <v>125</v>
      </c>
      <c r="CJ12" s="175" t="s">
        <v>126</v>
      </c>
      <c r="CK12" s="175" t="s">
        <v>127</v>
      </c>
      <c r="CL12" s="321" t="s">
        <v>128</v>
      </c>
      <c r="CM12" s="904"/>
      <c r="CN12" s="175" t="s">
        <v>125</v>
      </c>
      <c r="CO12" s="175" t="s">
        <v>126</v>
      </c>
      <c r="CP12" s="175" t="s">
        <v>127</v>
      </c>
      <c r="CQ12" s="321" t="s">
        <v>128</v>
      </c>
      <c r="CR12" s="904"/>
      <c r="CS12" s="175" t="s">
        <v>125</v>
      </c>
      <c r="CT12" s="175" t="s">
        <v>126</v>
      </c>
      <c r="CU12" s="175" t="s">
        <v>127</v>
      </c>
      <c r="CV12" s="321" t="s">
        <v>128</v>
      </c>
      <c r="CW12" s="904"/>
    </row>
    <row r="13" spans="1:137" ht="15.75" customHeight="1" x14ac:dyDescent="0.2">
      <c r="A13" s="19" t="s">
        <v>183</v>
      </c>
      <c r="B13" s="135"/>
      <c r="C13" s="661">
        <f>INDEX('Schedule 1_Enrollment'!$D$11:$J$31,MATCH(C12,'Schedule 1_Enrollment'!$B$10:$B$28,0)+MATCH($A$8,'Schedule 1_Enrollment'!$C$11:$C$13,0)-1,MATCH(C10,'Schedule 1_Enrollment'!$D$10:$J$10,0))</f>
        <v>1722</v>
      </c>
      <c r="D13" s="661">
        <f>INDEX('Schedule 1_Enrollment'!$D$11:$J$31,MATCH(D12,'Schedule 1_Enrollment'!$B$10:$B$28,0)+MATCH($A$8,'Schedule 1_Enrollment'!$C$11:$C$13,0)-1,MATCH(C10,'Schedule 1_Enrollment'!$D$10:$J$10,0))</f>
        <v>1392</v>
      </c>
      <c r="E13" s="661">
        <f>INDEX('Schedule 1_Enrollment'!$D$11:$J$31,MATCH(E12,'Schedule 1_Enrollment'!$B$10:$B$28,0)+MATCH($A$8,'Schedule 1_Enrollment'!$C$11:$C$13,0)-1,MATCH(C10,'Schedule 1_Enrollment'!$D$10:$J$10,0))</f>
        <v>1284</v>
      </c>
      <c r="F13" s="661">
        <f>INDEX('Schedule 1_Enrollment'!$D$11:$J$31,MATCH(F12,'Schedule 1_Enrollment'!$B$10:$B$28,0)+MATCH($A$8,'Schedule 1_Enrollment'!$C$11:$C$13,0)-1,MATCH(C10,'Schedule 1_Enrollment'!$D$10:$J$10,0))</f>
        <v>0</v>
      </c>
      <c r="G13" s="664">
        <f>SUM(C13:F13)</f>
        <v>4398</v>
      </c>
      <c r="H13" s="663">
        <f>INDEX('Schedule 1_Enrollment'!$D$11:$J$31,MATCH(H12,'Schedule 1_Enrollment'!$B$10:$B$28,0)+MATCH($A$8,'Schedule 1_Enrollment'!$C$11:$C$13,0)-1,MATCH(C10,'Schedule 1_Enrollment'!$D$10:$J$10,0))</f>
        <v>1722</v>
      </c>
      <c r="I13" s="661">
        <f>INDEX('Schedule 1_Enrollment'!$D$11:$J$31,MATCH(I12,'Schedule 1_Enrollment'!$B$10:$B$28,0)+MATCH($A$8,'Schedule 1_Enrollment'!$C$11:$C$13,0)-1,MATCH(C10,'Schedule 1_Enrollment'!$D$10:$J$10,0))</f>
        <v>1392</v>
      </c>
      <c r="J13" s="661">
        <f>INDEX('Schedule 1_Enrollment'!$D$11:$J$31,MATCH(J12,'Schedule 1_Enrollment'!$B$10:$B$28,0)+MATCH($A$8,'Schedule 1_Enrollment'!$C$11:$C$13,0)-1,MATCH(C10,'Schedule 1_Enrollment'!$D$10:$J$10,0))</f>
        <v>1284</v>
      </c>
      <c r="K13" s="661">
        <f>INDEX('Schedule 1_Enrollment'!$D$11:$J$31,MATCH(K12,'Schedule 1_Enrollment'!$B$10:$B$28,0)+MATCH($A$8,'Schedule 1_Enrollment'!$C$11:$C$13,0)-1,MATCH(C10,'Schedule 1_Enrollment'!$D$10:$J$10,0))</f>
        <v>0</v>
      </c>
      <c r="L13" s="664">
        <f>SUM(H13:K13)</f>
        <v>4398</v>
      </c>
      <c r="M13" s="661">
        <f>L13</f>
        <v>4398</v>
      </c>
      <c r="N13" s="135"/>
      <c r="O13" s="661">
        <f>INDEX('Schedule 1_Enrollment'!$D$11:$J$31,MATCH(O12,'Schedule 1_Enrollment'!$B$10:$B$28,0)+MATCH($A$8,'Schedule 1_Enrollment'!$C$11:$C$13,0)-1,MATCH(O10,'Schedule 1_Enrollment'!$D$10:$J$10,0))</f>
        <v>1517</v>
      </c>
      <c r="P13" s="661">
        <f>INDEX('Schedule 1_Enrollment'!$D$11:$J$31,MATCH(P12,'Schedule 1_Enrollment'!$B$10:$B$28,0)+MATCH($A$8,'Schedule 1_Enrollment'!$C$11:$C$13,0)-1,MATCH(O10,'Schedule 1_Enrollment'!$D$10:$J$10,0))</f>
        <v>1464</v>
      </c>
      <c r="Q13" s="661">
        <f>INDEX('Schedule 1_Enrollment'!$D$11:$J$31,MATCH(Q12,'Schedule 1_Enrollment'!$B$10:$B$28,0)+MATCH($A$8,'Schedule 1_Enrollment'!$C$11:$C$13,0)-1,MATCH(O10,'Schedule 1_Enrollment'!$D$10:$J$10,0))</f>
        <v>1363</v>
      </c>
      <c r="R13" s="661">
        <f>INDEX('Schedule 1_Enrollment'!$D$11:$J$31,MATCH(R12,'Schedule 1_Enrollment'!$B$10:$B$28,0)+MATCH($A$8,'Schedule 1_Enrollment'!$C$11:$C$13,0)-1,MATCH(O10,'Schedule 1_Enrollment'!$D$10:$J$10,0))</f>
        <v>0</v>
      </c>
      <c r="S13" s="664">
        <f>SUM(O13:R13)</f>
        <v>4344</v>
      </c>
      <c r="T13" s="663">
        <f>INDEX('Schedule 1_Enrollment'!$D$11:$J$31,MATCH(T12,'Schedule 1_Enrollment'!$B$10:$B$28,0)+MATCH($A$8,'Schedule 1_Enrollment'!$C$11:$C$13,0)-1,MATCH(O10,'Schedule 1_Enrollment'!$D$10:$J$10,0))</f>
        <v>1517</v>
      </c>
      <c r="U13" s="661">
        <f>INDEX('Schedule 1_Enrollment'!$D$11:$J$31,MATCH(U12,'Schedule 1_Enrollment'!$B$10:$B$28,0)+MATCH($A$8,'Schedule 1_Enrollment'!$C$11:$C$13,0)-1,MATCH(O10,'Schedule 1_Enrollment'!$D$10:$J$10,0))</f>
        <v>1464</v>
      </c>
      <c r="V13" s="661">
        <f>INDEX('Schedule 1_Enrollment'!$D$11:$J$31,MATCH(V12,'Schedule 1_Enrollment'!$B$10:$B$28,0)+MATCH($A$8,'Schedule 1_Enrollment'!$C$11:$C$13,0)-1,MATCH(O10,'Schedule 1_Enrollment'!$D$10:$J$10,0))</f>
        <v>1363</v>
      </c>
      <c r="W13" s="661">
        <f>INDEX('Schedule 1_Enrollment'!$D$11:$J$31,MATCH(W12,'Schedule 1_Enrollment'!$B$10:$B$28,0)+MATCH($A$8,'Schedule 1_Enrollment'!$C$11:$C$13,0)-1,MATCH(O10,'Schedule 1_Enrollment'!$D$10:$J$10,0))</f>
        <v>0</v>
      </c>
      <c r="X13" s="664">
        <f>SUM(T13:W13)</f>
        <v>4344</v>
      </c>
      <c r="Y13" s="661">
        <f>X13</f>
        <v>4344</v>
      </c>
      <c r="Z13" s="135"/>
      <c r="AA13" s="661">
        <f>INDEX('Schedule 1_Enrollment'!$D$11:$J$31,MATCH(AA12,'Schedule 1_Enrollment'!$B$10:$B$28,0)+MATCH($A$8,'Schedule 1_Enrollment'!$C$11:$C$13,0)-1,MATCH(AA10,'Schedule 1_Enrollment'!$D$10:$J$10,0))</f>
        <v>220</v>
      </c>
      <c r="AB13" s="661">
        <f>INDEX('Schedule 1_Enrollment'!$D$11:$J$31,MATCH(AB12,'Schedule 1_Enrollment'!$B$10:$B$28,0)+MATCH($A$8,'Schedule 1_Enrollment'!$C$11:$C$13,0)-1,MATCH(AA10,'Schedule 1_Enrollment'!$D$10:$J$10,0))</f>
        <v>202</v>
      </c>
      <c r="AC13" s="661">
        <f>INDEX('Schedule 1_Enrollment'!$D$11:$J$31,MATCH(AC12,'Schedule 1_Enrollment'!$B$10:$B$28,0)+MATCH($A$8,'Schedule 1_Enrollment'!$C$11:$C$13,0)-1,MATCH(AA10,'Schedule 1_Enrollment'!$D$10:$J$10,0))</f>
        <v>194</v>
      </c>
      <c r="AD13" s="661">
        <f>INDEX('Schedule 1_Enrollment'!$D$11:$J$31,MATCH(AD12,'Schedule 1_Enrollment'!$B$10:$B$28,0)+MATCH($A$8,'Schedule 1_Enrollment'!$C$11:$C$13,0)-1,MATCH(AA10,'Schedule 1_Enrollment'!$D$10:$J$10,0))</f>
        <v>0</v>
      </c>
      <c r="AE13" s="664">
        <f>SUM(AA13:AD13)</f>
        <v>616</v>
      </c>
      <c r="AF13" s="663">
        <f>INDEX('Schedule 1_Enrollment'!$D$11:$J$31,MATCH(AF12,'Schedule 1_Enrollment'!$B$10:$B$28,0)+MATCH($A$8,'Schedule 1_Enrollment'!$C$11:$C$13,0)-1,MATCH(AA10,'Schedule 1_Enrollment'!$D$10:$J$10,0))</f>
        <v>220</v>
      </c>
      <c r="AG13" s="661">
        <f>INDEX('Schedule 1_Enrollment'!$D$11:$J$31,MATCH(AG12,'Schedule 1_Enrollment'!$B$10:$B$28,0)+MATCH($A$8,'Schedule 1_Enrollment'!$C$11:$C$13,0)-1,MATCH(AA10,'Schedule 1_Enrollment'!$D$10:$J$10,0))</f>
        <v>202</v>
      </c>
      <c r="AH13" s="661">
        <f>INDEX('Schedule 1_Enrollment'!$D$11:$J$31,MATCH(AH12,'Schedule 1_Enrollment'!$B$10:$B$28,0)+MATCH($A$8,'Schedule 1_Enrollment'!$C$11:$C$13,0)-1,MATCH(AA10,'Schedule 1_Enrollment'!$D$10:$J$10,0))</f>
        <v>194</v>
      </c>
      <c r="AI13" s="661">
        <f>INDEX('Schedule 1_Enrollment'!$D$11:$J$31,MATCH(AI12,'Schedule 1_Enrollment'!$B$10:$B$28,0)+MATCH($A$8,'Schedule 1_Enrollment'!$C$11:$C$13,0)-1,MATCH(AA10,'Schedule 1_Enrollment'!$D$10:$J$10,0))</f>
        <v>0</v>
      </c>
      <c r="AJ13" s="664">
        <f>SUM(AF13:AI13)</f>
        <v>616</v>
      </c>
      <c r="AK13" s="661">
        <f>AJ13</f>
        <v>616</v>
      </c>
      <c r="AL13" s="135"/>
      <c r="AM13" s="661">
        <f>INDEX('Schedule 1_Enrollment'!$D$11:$J$31,MATCH(AM12,'Schedule 1_Enrollment'!$B$10:$B$28,0)+MATCH($A$8,'Schedule 1_Enrollment'!$C$11:$C$13,0)-1,MATCH(AM10,'Schedule 1_Enrollment'!$D$10:$J$10,0))</f>
        <v>4767</v>
      </c>
      <c r="AN13" s="661">
        <f>INDEX('Schedule 1_Enrollment'!$D$11:$J$31,MATCH(AN12,'Schedule 1_Enrollment'!$B$10:$B$28,0)+MATCH($A$8,'Schedule 1_Enrollment'!$C$11:$C$13,0)-1,MATCH(AM10,'Schedule 1_Enrollment'!$D$10:$J$10,0))</f>
        <v>4870</v>
      </c>
      <c r="AO13" s="661">
        <f>INDEX('Schedule 1_Enrollment'!$D$11:$J$31,MATCH(AO12,'Schedule 1_Enrollment'!$B$10:$B$28,0)+MATCH($A$8,'Schedule 1_Enrollment'!$C$11:$C$13,0)-1,MATCH(AM10,'Schedule 1_Enrollment'!$D$10:$J$10,0))</f>
        <v>4879</v>
      </c>
      <c r="AP13" s="661">
        <f>INDEX('Schedule 1_Enrollment'!$D$11:$J$31,MATCH(AP12,'Schedule 1_Enrollment'!$B$10:$B$28,0)+MATCH($A$8,'Schedule 1_Enrollment'!$C$11:$C$13,0)-1,MATCH(AM10,'Schedule 1_Enrollment'!$D$10:$J$10,0))</f>
        <v>0</v>
      </c>
      <c r="AQ13" s="664">
        <f>SUM(AM13:AP13)</f>
        <v>14516</v>
      </c>
      <c r="AR13" s="663">
        <f>INDEX('Schedule 1_Enrollment'!$D$11:$J$31,MATCH(AR12,'Schedule 1_Enrollment'!$B$10:$B$28,0)+MATCH($A$8,'Schedule 1_Enrollment'!$C$11:$C$13,0)-1,MATCH(AM10,'Schedule 1_Enrollment'!$D$10:$J$10,0))</f>
        <v>4767</v>
      </c>
      <c r="AS13" s="661">
        <f>INDEX('Schedule 1_Enrollment'!$D$11:$J$31,MATCH(AS12,'Schedule 1_Enrollment'!$B$10:$B$28,0)+MATCH($A$8,'Schedule 1_Enrollment'!$C$11:$C$13,0)-1,MATCH(AM10,'Schedule 1_Enrollment'!$D$10:$J$10,0))</f>
        <v>4870</v>
      </c>
      <c r="AT13" s="661">
        <f>INDEX('Schedule 1_Enrollment'!$D$11:$J$31,MATCH(AT12,'Schedule 1_Enrollment'!$B$10:$B$28,0)+MATCH($A$8,'Schedule 1_Enrollment'!$C$11:$C$13,0)-1,MATCH(AM10,'Schedule 1_Enrollment'!$D$10:$J$10,0))</f>
        <v>4879</v>
      </c>
      <c r="AU13" s="661">
        <f>INDEX('Schedule 1_Enrollment'!$D$11:$J$31,MATCH(AU12,'Schedule 1_Enrollment'!$B$10:$B$28,0)+MATCH($A$8,'Schedule 1_Enrollment'!$C$11:$C$13,0)-1,MATCH(AM10,'Schedule 1_Enrollment'!$D$10:$J$10,0))</f>
        <v>0</v>
      </c>
      <c r="AV13" s="664">
        <f>SUM(AR13:AU13)</f>
        <v>14516</v>
      </c>
      <c r="AW13" s="661">
        <f>AV13</f>
        <v>14516</v>
      </c>
      <c r="AX13" s="135"/>
      <c r="AY13" s="661">
        <f>INDEX('Schedule 1_Enrollment'!$D$11:$J$31,MATCH(AY12,'Schedule 1_Enrollment'!$B$10:$B$28,0)+MATCH($A$8,'Schedule 1_Enrollment'!$C$11:$C$13,0)-1,MATCH(AY10,'Schedule 1_Enrollment'!$D$10:$J$10,0))</f>
        <v>61</v>
      </c>
      <c r="AZ13" s="661">
        <f>INDEX('Schedule 1_Enrollment'!$D$11:$J$31,MATCH(AZ12,'Schedule 1_Enrollment'!$B$10:$B$28,0)+MATCH($A$8,'Schedule 1_Enrollment'!$C$11:$C$13,0)-1,MATCH(AY10,'Schedule 1_Enrollment'!$D$10:$J$10,0))</f>
        <v>55</v>
      </c>
      <c r="BA13" s="661">
        <f>INDEX('Schedule 1_Enrollment'!$D$11:$J$31,MATCH(BA12,'Schedule 1_Enrollment'!$B$10:$B$28,0)+MATCH($A$8,'Schedule 1_Enrollment'!$C$11:$C$13,0)-1,MATCH(AY10,'Schedule 1_Enrollment'!$D$10:$J$10,0))</f>
        <v>57</v>
      </c>
      <c r="BB13" s="661">
        <f>INDEX('Schedule 1_Enrollment'!$D$11:$J$31,MATCH(BB12,'Schedule 1_Enrollment'!$B$10:$B$28,0)+MATCH($A$8,'Schedule 1_Enrollment'!$C$11:$C$13,0)-1,MATCH(AY10,'Schedule 1_Enrollment'!$D$10:$J$10,0))</f>
        <v>0</v>
      </c>
      <c r="BC13" s="664">
        <f>SUM(AY13:BB13)</f>
        <v>173</v>
      </c>
      <c r="BD13" s="663">
        <f>INDEX('Schedule 1_Enrollment'!$D$11:$J$31,MATCH(BD12,'Schedule 1_Enrollment'!$B$10:$B$28,0)+MATCH($A$8,'Schedule 1_Enrollment'!$C$11:$C$13,0)-1,MATCH(AY10,'Schedule 1_Enrollment'!$D$10:$J$10,0))</f>
        <v>61</v>
      </c>
      <c r="BE13" s="661">
        <f>INDEX('Schedule 1_Enrollment'!$D$11:$J$31,MATCH(BE12,'Schedule 1_Enrollment'!$B$10:$B$28,0)+MATCH($A$8,'Schedule 1_Enrollment'!$C$11:$C$13,0)-1,MATCH(AY10,'Schedule 1_Enrollment'!$D$10:$J$10,0))</f>
        <v>55</v>
      </c>
      <c r="BF13" s="661">
        <f>INDEX('Schedule 1_Enrollment'!$D$11:$J$31,MATCH(BF12,'Schedule 1_Enrollment'!$B$10:$B$28,0)+MATCH($A$8,'Schedule 1_Enrollment'!$C$11:$C$13,0)-1,MATCH(AY10,'Schedule 1_Enrollment'!$D$10:$J$10,0))</f>
        <v>57</v>
      </c>
      <c r="BG13" s="661">
        <f>INDEX('Schedule 1_Enrollment'!$D$11:$J$31,MATCH(BG12,'Schedule 1_Enrollment'!$B$10:$B$28,0)+MATCH($A$8,'Schedule 1_Enrollment'!$C$11:$C$13,0)-1,MATCH(AY10,'Schedule 1_Enrollment'!$D$10:$J$10,0))</f>
        <v>0</v>
      </c>
      <c r="BH13" s="664">
        <f>SUM(BD13:BG13)</f>
        <v>173</v>
      </c>
      <c r="BI13" s="661">
        <f>BH13</f>
        <v>173</v>
      </c>
      <c r="BJ13" s="135"/>
      <c r="BK13" s="661">
        <f>INDEX('Schedule 1_Enrollment'!$D$11:$J$31,MATCH(BK12,'Schedule 1_Enrollment'!$B$10:$B$28,0)+MATCH($A$8,'Schedule 1_Enrollment'!$C$11:$C$13,0)-1,MATCH(BK10,'Schedule 1_Enrollment'!$D$10:$J$10,0))</f>
        <v>0</v>
      </c>
      <c r="BL13" s="661">
        <f>INDEX('Schedule 1_Enrollment'!$D$11:$J$31,MATCH(BL12,'Schedule 1_Enrollment'!$B$10:$B$28,0)+MATCH($A$8,'Schedule 1_Enrollment'!$C$11:$C$13,0)-1,MATCH(BK10,'Schedule 1_Enrollment'!$D$10:$J$10,0))</f>
        <v>0</v>
      </c>
      <c r="BM13" s="661">
        <f>INDEX('Schedule 1_Enrollment'!$D$11:$J$31,MATCH(BM12,'Schedule 1_Enrollment'!$B$10:$B$28,0)+MATCH($A$8,'Schedule 1_Enrollment'!$C$11:$C$13,0)-1,MATCH(BK10,'Schedule 1_Enrollment'!$D$10:$J$10,0))</f>
        <v>0</v>
      </c>
      <c r="BN13" s="661">
        <f>INDEX('Schedule 1_Enrollment'!$D$11:$J$31,MATCH(BN12,'Schedule 1_Enrollment'!$B$10:$B$28,0)+MATCH($A$8,'Schedule 1_Enrollment'!$C$11:$C$13,0)-1,MATCH(BK10,'Schedule 1_Enrollment'!$D$10:$J$10,0))</f>
        <v>0</v>
      </c>
      <c r="BO13" s="664">
        <f>SUM(BK13:BN13)</f>
        <v>0</v>
      </c>
      <c r="BP13" s="663">
        <f>INDEX('Schedule 1_Enrollment'!$D$11:$J$31,MATCH(BP12,'Schedule 1_Enrollment'!$B$10:$B$28,0)+MATCH($A$8,'Schedule 1_Enrollment'!$C$11:$C$13,0)-1,MATCH(BK10,'Schedule 1_Enrollment'!$D$10:$J$10,0))</f>
        <v>0</v>
      </c>
      <c r="BQ13" s="661">
        <f>INDEX('Schedule 1_Enrollment'!$D$11:$J$31,MATCH(BQ12,'Schedule 1_Enrollment'!$B$10:$B$28,0)+MATCH($A$8,'Schedule 1_Enrollment'!$C$11:$C$13,0)-1,MATCH(BK10,'Schedule 1_Enrollment'!$D$10:$J$10,0))</f>
        <v>0</v>
      </c>
      <c r="BR13" s="661">
        <f>INDEX('Schedule 1_Enrollment'!$D$11:$J$31,MATCH(BR12,'Schedule 1_Enrollment'!$B$10:$B$28,0)+MATCH($A$8,'Schedule 1_Enrollment'!$C$11:$C$13,0)-1,MATCH(BK10,'Schedule 1_Enrollment'!$D$10:$J$10,0))</f>
        <v>0</v>
      </c>
      <c r="BS13" s="661">
        <f>INDEX('Schedule 1_Enrollment'!$D$11:$J$31,MATCH(BS12,'Schedule 1_Enrollment'!$B$10:$B$28,0)+MATCH($A$8,'Schedule 1_Enrollment'!$C$11:$C$13,0)-1,MATCH(BK10,'Schedule 1_Enrollment'!$D$10:$J$10,0))</f>
        <v>0</v>
      </c>
      <c r="BT13" s="664">
        <f>SUM(BP13:BS13)</f>
        <v>0</v>
      </c>
      <c r="BU13" s="661">
        <f>BT13</f>
        <v>0</v>
      </c>
      <c r="BV13" s="135"/>
      <c r="BW13" s="661">
        <f>INDEX('Schedule 1_Enrollment'!$D$11:$J$31,MATCH(BW12,'Schedule 1_Enrollment'!$B$10:$B$28,0)+MATCH($A$8,'Schedule 1_Enrollment'!$C$11:$C$13,0)-1,MATCH(BW10,'Schedule 1_Enrollment'!$D$10:$J$10,0))</f>
        <v>112</v>
      </c>
      <c r="BX13" s="661">
        <f>INDEX('Schedule 1_Enrollment'!$D$11:$J$31,MATCH(BX12,'Schedule 1_Enrollment'!$B$10:$B$28,0)+MATCH($A$8,'Schedule 1_Enrollment'!$C$11:$C$13,0)-1,MATCH(BW10,'Schedule 1_Enrollment'!$D$10:$J$10,0))</f>
        <v>115</v>
      </c>
      <c r="BY13" s="661">
        <f>INDEX('Schedule 1_Enrollment'!$D$11:$J$31,MATCH(BY12,'Schedule 1_Enrollment'!$B$10:$B$28,0)+MATCH($A$8,'Schedule 1_Enrollment'!$C$11:$C$13,0)-1,MATCH(BW10,'Schedule 1_Enrollment'!$D$10:$J$10,0))</f>
        <v>114</v>
      </c>
      <c r="BZ13" s="661">
        <f>INDEX('Schedule 1_Enrollment'!$D$11:$J$31,MATCH(BZ12,'Schedule 1_Enrollment'!$B$10:$B$28,0)+MATCH($A$8,'Schedule 1_Enrollment'!$C$11:$C$13,0)-1,MATCH(BW10,'Schedule 1_Enrollment'!$D$10:$J$10,0))</f>
        <v>0</v>
      </c>
      <c r="CA13" s="664">
        <f>SUM(BW13:BZ13)</f>
        <v>341</v>
      </c>
      <c r="CB13" s="663">
        <f>INDEX('Schedule 1_Enrollment'!$D$11:$J$31,MATCH(CB12,'Schedule 1_Enrollment'!$B$10:$B$28,0)+MATCH($A$8,'Schedule 1_Enrollment'!$C$11:$C$13,0)-1,MATCH(BW10,'Schedule 1_Enrollment'!$D$10:$J$10,0))</f>
        <v>112</v>
      </c>
      <c r="CC13" s="661">
        <f>INDEX('Schedule 1_Enrollment'!$D$11:$J$31,MATCH(CC12,'Schedule 1_Enrollment'!$B$10:$B$28,0)+MATCH($A$8,'Schedule 1_Enrollment'!$C$11:$C$13,0)-1,MATCH(BW10,'Schedule 1_Enrollment'!$D$10:$J$10,0))</f>
        <v>115</v>
      </c>
      <c r="CD13" s="661">
        <f>INDEX('Schedule 1_Enrollment'!$D$11:$J$31,MATCH(CD12,'Schedule 1_Enrollment'!$B$10:$B$28,0)+MATCH($A$8,'Schedule 1_Enrollment'!$C$11:$C$13,0)-1,MATCH(BW10,'Schedule 1_Enrollment'!$D$10:$J$10,0))</f>
        <v>114</v>
      </c>
      <c r="CE13" s="661">
        <f>INDEX('Schedule 1_Enrollment'!$D$11:$J$31,MATCH(CE12,'Schedule 1_Enrollment'!$B$10:$B$28,0)+MATCH($A$8,'Schedule 1_Enrollment'!$C$11:$C$13,0)-1,MATCH(BW10,'Schedule 1_Enrollment'!$D$10:$J$10,0))</f>
        <v>0</v>
      </c>
      <c r="CF13" s="664">
        <f>SUM(CB13:CE13)</f>
        <v>341</v>
      </c>
      <c r="CG13" s="661">
        <f>CF13</f>
        <v>341</v>
      </c>
      <c r="CH13" s="135"/>
      <c r="CI13" s="661">
        <f>+C13+O13+AA13+AM13+AY13+BK13+BW13</f>
        <v>8399</v>
      </c>
      <c r="CJ13" s="661">
        <f t="shared" ref="CJ13:CL13" si="0">+D13+P13+AB13+AN13+AZ13+BL13+BX13</f>
        <v>8098</v>
      </c>
      <c r="CK13" s="661">
        <f t="shared" si="0"/>
        <v>7891</v>
      </c>
      <c r="CL13" s="661">
        <f t="shared" si="0"/>
        <v>0</v>
      </c>
      <c r="CM13" s="662">
        <f>SUM(CI13:CL13)</f>
        <v>24388</v>
      </c>
      <c r="CN13" s="661">
        <f>+H13+T13+AF13+AR13+BD13+BP13+CB13</f>
        <v>8399</v>
      </c>
      <c r="CO13" s="661">
        <f t="shared" ref="CO13:CQ13" si="1">+I13+U13+AG13+AS13+BE13+BQ13+CC13</f>
        <v>8098</v>
      </c>
      <c r="CP13" s="661">
        <f t="shared" si="1"/>
        <v>7891</v>
      </c>
      <c r="CQ13" s="661">
        <f t="shared" si="1"/>
        <v>0</v>
      </c>
      <c r="CR13" s="662">
        <f>SUM(CN13:CQ13)</f>
        <v>24388</v>
      </c>
      <c r="CS13" s="661">
        <f>CI13</f>
        <v>8399</v>
      </c>
      <c r="CT13" s="661">
        <f t="shared" ref="CT13:CV13" si="2">CJ13</f>
        <v>8098</v>
      </c>
      <c r="CU13" s="661">
        <f t="shared" si="2"/>
        <v>7891</v>
      </c>
      <c r="CV13" s="661">
        <f t="shared" si="2"/>
        <v>0</v>
      </c>
      <c r="CW13" s="662">
        <f>SUM(CS13:CV13)</f>
        <v>24388</v>
      </c>
    </row>
    <row r="14" spans="1:137" ht="15.75" customHeight="1" x14ac:dyDescent="0.2">
      <c r="A14" s="19" t="s">
        <v>71</v>
      </c>
      <c r="B14" s="192"/>
      <c r="C14" s="96"/>
      <c r="D14" s="96"/>
      <c r="E14" s="96"/>
      <c r="F14" s="96"/>
      <c r="G14" s="386"/>
      <c r="H14" s="387"/>
      <c r="I14" s="96"/>
      <c r="J14" s="96"/>
      <c r="K14" s="96"/>
      <c r="L14" s="96"/>
      <c r="M14" s="387"/>
      <c r="N14" s="192"/>
      <c r="O14" s="96"/>
      <c r="P14" s="96"/>
      <c r="Q14" s="96"/>
      <c r="R14" s="96"/>
      <c r="S14" s="386"/>
      <c r="T14" s="387"/>
      <c r="U14" s="96"/>
      <c r="V14" s="96"/>
      <c r="W14" s="96"/>
      <c r="X14" s="96"/>
      <c r="Y14" s="387"/>
      <c r="Z14" s="192"/>
      <c r="AA14" s="96"/>
      <c r="AB14" s="96"/>
      <c r="AC14" s="96"/>
      <c r="AD14" s="96"/>
      <c r="AE14" s="386"/>
      <c r="AF14" s="387"/>
      <c r="AG14" s="96"/>
      <c r="AH14" s="96"/>
      <c r="AI14" s="96"/>
      <c r="AJ14" s="96"/>
      <c r="AK14" s="387"/>
      <c r="AL14" s="192"/>
      <c r="AM14" s="96"/>
      <c r="AN14" s="96"/>
      <c r="AO14" s="96"/>
      <c r="AP14" s="96"/>
      <c r="AQ14" s="386"/>
      <c r="AR14" s="387"/>
      <c r="AS14" s="96"/>
      <c r="AT14" s="96"/>
      <c r="AU14" s="96"/>
      <c r="AV14" s="96"/>
      <c r="AW14" s="387"/>
      <c r="AX14" s="192"/>
      <c r="AY14" s="96"/>
      <c r="AZ14" s="96"/>
      <c r="BA14" s="96"/>
      <c r="BB14" s="96"/>
      <c r="BC14" s="386"/>
      <c r="BD14" s="387"/>
      <c r="BE14" s="96"/>
      <c r="BF14" s="96"/>
      <c r="BG14" s="96"/>
      <c r="BH14" s="96"/>
      <c r="BI14" s="387"/>
      <c r="BJ14" s="192"/>
      <c r="BK14" s="96"/>
      <c r="BL14" s="96"/>
      <c r="BM14" s="96"/>
      <c r="BN14" s="96"/>
      <c r="BO14" s="386"/>
      <c r="BP14" s="387"/>
      <c r="BQ14" s="96"/>
      <c r="BR14" s="96"/>
      <c r="BS14" s="96"/>
      <c r="BT14" s="96"/>
      <c r="BU14" s="387"/>
      <c r="BV14" s="192"/>
      <c r="BW14" s="96"/>
      <c r="BX14" s="96"/>
      <c r="BY14" s="96"/>
      <c r="BZ14" s="96"/>
      <c r="CA14" s="386"/>
      <c r="CB14" s="387"/>
      <c r="CC14" s="96"/>
      <c r="CD14" s="96"/>
      <c r="CE14" s="96"/>
      <c r="CF14" s="96"/>
      <c r="CG14" s="387"/>
      <c r="CH14" s="192"/>
      <c r="CI14" s="198"/>
      <c r="CJ14" s="198"/>
      <c r="CK14" s="198"/>
      <c r="CL14" s="198"/>
      <c r="CM14" s="192"/>
      <c r="CN14" s="198"/>
      <c r="CO14" s="198"/>
      <c r="CP14" s="198"/>
      <c r="CQ14" s="198"/>
      <c r="CR14" s="192"/>
      <c r="CS14" s="198"/>
      <c r="CT14" s="198"/>
      <c r="CU14" s="198"/>
      <c r="CV14" s="198"/>
      <c r="CW14" s="192"/>
    </row>
    <row r="15" spans="1:137" ht="15.75" customHeight="1" x14ac:dyDescent="0.2">
      <c r="A15" s="130" t="s">
        <v>195</v>
      </c>
      <c r="B15" s="225">
        <v>1</v>
      </c>
      <c r="C15" s="229">
        <v>554056.03788582759</v>
      </c>
      <c r="D15" s="229">
        <v>460721.87457730877</v>
      </c>
      <c r="E15" s="229">
        <v>436435.38927187095</v>
      </c>
      <c r="F15" s="229">
        <v>0</v>
      </c>
      <c r="G15" s="420">
        <f t="shared" ref="G15:G22" si="3">SUM(C15:F15)</f>
        <v>1451213.3017350072</v>
      </c>
      <c r="H15" s="421">
        <v>0</v>
      </c>
      <c r="I15" s="229">
        <v>0</v>
      </c>
      <c r="J15" s="229">
        <v>0</v>
      </c>
      <c r="K15" s="229">
        <v>0</v>
      </c>
      <c r="L15" s="422">
        <f t="shared" ref="L15:L22" si="4">SUM(H15:K15)</f>
        <v>0</v>
      </c>
      <c r="M15" s="423">
        <f t="shared" ref="M15:M22" si="5">SUM(G15,L15)</f>
        <v>1451213.3017350072</v>
      </c>
      <c r="N15" s="225">
        <v>1</v>
      </c>
      <c r="O15" s="229">
        <v>1402425.8752157884</v>
      </c>
      <c r="P15" s="229">
        <v>1346764.0055348706</v>
      </c>
      <c r="Q15" s="229">
        <v>1256962.6430839866</v>
      </c>
      <c r="R15" s="229">
        <v>0</v>
      </c>
      <c r="S15" s="420">
        <f t="shared" ref="S15:S22" si="6">SUM(O15:R15)</f>
        <v>4006152.5238346457</v>
      </c>
      <c r="T15" s="421">
        <v>0</v>
      </c>
      <c r="U15" s="229">
        <v>0</v>
      </c>
      <c r="V15" s="229">
        <v>0</v>
      </c>
      <c r="W15" s="229">
        <v>0</v>
      </c>
      <c r="X15" s="422">
        <f t="shared" ref="X15:X22" si="7">SUM(T15:W15)</f>
        <v>0</v>
      </c>
      <c r="Y15" s="423">
        <f t="shared" ref="Y15:Y22" si="8">SUM(S15,X15)</f>
        <v>4006152.5238346457</v>
      </c>
      <c r="Z15" s="225">
        <v>1</v>
      </c>
      <c r="AA15" s="229">
        <v>343113.10009900969</v>
      </c>
      <c r="AB15" s="229">
        <v>315330.82917401846</v>
      </c>
      <c r="AC15" s="229">
        <v>301910.01970767311</v>
      </c>
      <c r="AD15" s="229">
        <v>0</v>
      </c>
      <c r="AE15" s="420">
        <f t="shared" ref="AE15:AE22" si="9">SUM(AA15:AD15)</f>
        <v>960353.94898070127</v>
      </c>
      <c r="AF15" s="421">
        <v>0</v>
      </c>
      <c r="AG15" s="229">
        <v>0</v>
      </c>
      <c r="AH15" s="229">
        <v>0</v>
      </c>
      <c r="AI15" s="229">
        <v>0</v>
      </c>
      <c r="AJ15" s="422">
        <f t="shared" ref="AJ15:AJ22" si="10">SUM(AF15:AI15)</f>
        <v>0</v>
      </c>
      <c r="AK15" s="423">
        <f t="shared" ref="AK15:AK22" si="11">SUM(AE15,AJ15)</f>
        <v>960353.94898070127</v>
      </c>
      <c r="AL15" s="225">
        <v>1</v>
      </c>
      <c r="AM15" s="229">
        <v>13745690.307106934</v>
      </c>
      <c r="AN15" s="229">
        <v>14020392.152813129</v>
      </c>
      <c r="AO15" s="229">
        <v>14097207.730038606</v>
      </c>
      <c r="AP15" s="229">
        <v>0</v>
      </c>
      <c r="AQ15" s="420">
        <f t="shared" ref="AQ15:AQ22" si="12">SUM(AM15:AP15)</f>
        <v>41863290.189958669</v>
      </c>
      <c r="AR15" s="421">
        <v>0</v>
      </c>
      <c r="AS15" s="229">
        <v>0</v>
      </c>
      <c r="AT15" s="229">
        <v>0</v>
      </c>
      <c r="AU15" s="229">
        <v>0</v>
      </c>
      <c r="AV15" s="422">
        <f t="shared" ref="AV15:AV22" si="13">SUM(AR15:AU15)</f>
        <v>0</v>
      </c>
      <c r="AW15" s="423">
        <f t="shared" ref="AW15:AW22" si="14">SUM(AQ15,AV15)</f>
        <v>41863290.189958669</v>
      </c>
      <c r="AX15" s="225">
        <v>1</v>
      </c>
      <c r="AY15" s="229">
        <v>525083.52765123348</v>
      </c>
      <c r="AZ15" s="229">
        <v>473435.96755439125</v>
      </c>
      <c r="BA15" s="229">
        <v>489974.7647189729</v>
      </c>
      <c r="BB15" s="229">
        <v>0</v>
      </c>
      <c r="BC15" s="420">
        <f t="shared" ref="BC15:BC22" si="15">SUM(AY15:BB15)</f>
        <v>1488494.2599245976</v>
      </c>
      <c r="BD15" s="421">
        <v>0</v>
      </c>
      <c r="BE15" s="229">
        <v>0</v>
      </c>
      <c r="BF15" s="229">
        <v>0</v>
      </c>
      <c r="BG15" s="229">
        <v>0</v>
      </c>
      <c r="BH15" s="422">
        <f t="shared" ref="BH15:BH22" si="16">SUM(BD15:BG15)</f>
        <v>0</v>
      </c>
      <c r="BI15" s="423">
        <f t="shared" ref="BI15:BI22" si="17">SUM(BC15,BH15)</f>
        <v>1488494.2599245976</v>
      </c>
      <c r="BJ15" s="225">
        <v>1</v>
      </c>
      <c r="BK15" s="229">
        <v>0</v>
      </c>
      <c r="BL15" s="229">
        <v>0</v>
      </c>
      <c r="BM15" s="229">
        <v>0</v>
      </c>
      <c r="BN15" s="229">
        <v>0</v>
      </c>
      <c r="BO15" s="420">
        <f t="shared" ref="BO15:BO22" si="18">SUM(BK15:BN15)</f>
        <v>0</v>
      </c>
      <c r="BP15" s="421">
        <v>0</v>
      </c>
      <c r="BQ15" s="229">
        <v>0</v>
      </c>
      <c r="BR15" s="229">
        <v>0</v>
      </c>
      <c r="BS15" s="229">
        <v>0</v>
      </c>
      <c r="BT15" s="422">
        <f t="shared" ref="BT15:BT22" si="19">SUM(BP15:BS15)</f>
        <v>0</v>
      </c>
      <c r="BU15" s="423">
        <f t="shared" ref="BU15:BU22" si="20">SUM(BO15,BT15)</f>
        <v>0</v>
      </c>
      <c r="BV15" s="225">
        <v>1</v>
      </c>
      <c r="BW15" s="229">
        <v>1053521.5336974903</v>
      </c>
      <c r="BX15" s="229">
        <v>1074786.0865489389</v>
      </c>
      <c r="BY15" s="229">
        <v>1053586.8364334323</v>
      </c>
      <c r="BZ15" s="229">
        <v>0</v>
      </c>
      <c r="CA15" s="420">
        <f t="shared" ref="CA15:CA22" si="21">SUM(BW15:BZ15)</f>
        <v>3181894.4566798611</v>
      </c>
      <c r="CB15" s="421">
        <v>0</v>
      </c>
      <c r="CC15" s="229">
        <v>0</v>
      </c>
      <c r="CD15" s="229">
        <v>0</v>
      </c>
      <c r="CE15" s="229">
        <v>0</v>
      </c>
      <c r="CF15" s="422">
        <f t="shared" ref="CF15:CF22" si="22">SUM(CB15:CE15)</f>
        <v>0</v>
      </c>
      <c r="CG15" s="423">
        <f t="shared" ref="CG15:CG22" si="23">SUM(CA15,CF15)</f>
        <v>3181894.4566798611</v>
      </c>
      <c r="CH15" s="225">
        <v>1</v>
      </c>
      <c r="CI15" s="422">
        <f>+C15+O15+AA15+AM15+AY15+BK15+BW15</f>
        <v>17623890.381656285</v>
      </c>
      <c r="CJ15" s="422">
        <f t="shared" ref="CJ15:CL22" si="24">+D15+P15+AB15+AN15+AZ15+BL15+BX15</f>
        <v>17691430.916202657</v>
      </c>
      <c r="CK15" s="422">
        <f t="shared" si="24"/>
        <v>17636077.383254539</v>
      </c>
      <c r="CL15" s="422">
        <f t="shared" si="24"/>
        <v>0</v>
      </c>
      <c r="CM15" s="424">
        <f>SUM(CI15:CL15)</f>
        <v>52951398.681113482</v>
      </c>
      <c r="CN15" s="422">
        <f>+H15+T15+AF15+AR15+BD15+BP15+CB15</f>
        <v>0</v>
      </c>
      <c r="CO15" s="422">
        <f t="shared" ref="CO15:CQ22" si="25">+I15+U15+AG15+AS15+BE15+BQ15+CC15</f>
        <v>0</v>
      </c>
      <c r="CP15" s="422">
        <f t="shared" si="25"/>
        <v>0</v>
      </c>
      <c r="CQ15" s="422">
        <f t="shared" si="25"/>
        <v>0</v>
      </c>
      <c r="CR15" s="424">
        <f>SUM(CN15:CQ15)</f>
        <v>0</v>
      </c>
      <c r="CS15" s="422">
        <f>CI15+CN15</f>
        <v>17623890.381656285</v>
      </c>
      <c r="CT15" s="422">
        <f t="shared" ref="CT15:CV22" si="26">CJ15+CO15</f>
        <v>17691430.916202657</v>
      </c>
      <c r="CU15" s="422">
        <f t="shared" si="26"/>
        <v>17636077.383254539</v>
      </c>
      <c r="CV15" s="422">
        <f t="shared" si="26"/>
        <v>0</v>
      </c>
      <c r="CW15" s="424">
        <f>SUM(CS15:CV15)</f>
        <v>52951398.681113482</v>
      </c>
      <c r="CX15" s="327"/>
      <c r="CY15" s="327"/>
      <c r="CZ15" s="327"/>
      <c r="DA15" s="327"/>
      <c r="DB15" s="327"/>
    </row>
    <row r="16" spans="1:137" ht="15.75" customHeight="1" x14ac:dyDescent="0.2">
      <c r="A16" s="85" t="s">
        <v>216</v>
      </c>
      <c r="B16" s="225"/>
      <c r="C16" s="229">
        <v>0</v>
      </c>
      <c r="D16" s="229">
        <v>0</v>
      </c>
      <c r="E16" s="229">
        <v>0</v>
      </c>
      <c r="F16" s="229">
        <v>0</v>
      </c>
      <c r="G16" s="420">
        <f t="shared" si="3"/>
        <v>0</v>
      </c>
      <c r="H16" s="425">
        <v>2346793.5867203595</v>
      </c>
      <c r="I16" s="227">
        <v>1825758.4281435688</v>
      </c>
      <c r="J16" s="227">
        <v>1595171.9132710521</v>
      </c>
      <c r="K16" s="227">
        <v>0</v>
      </c>
      <c r="L16" s="422">
        <f t="shared" si="4"/>
        <v>5767723.9281349806</v>
      </c>
      <c r="M16" s="423">
        <f t="shared" si="5"/>
        <v>5767723.9281349806</v>
      </c>
      <c r="N16" s="225"/>
      <c r="O16" s="229">
        <v>0</v>
      </c>
      <c r="P16" s="229">
        <v>0</v>
      </c>
      <c r="Q16" s="229">
        <v>0</v>
      </c>
      <c r="R16" s="229">
        <v>0</v>
      </c>
      <c r="S16" s="420">
        <f t="shared" si="6"/>
        <v>0</v>
      </c>
      <c r="T16" s="425">
        <v>1823745.5144388557</v>
      </c>
      <c r="U16" s="227">
        <v>1719372.9107311103</v>
      </c>
      <c r="V16" s="227">
        <v>1553645.3289965526</v>
      </c>
      <c r="W16" s="227">
        <v>0</v>
      </c>
      <c r="X16" s="422">
        <f t="shared" si="7"/>
        <v>5096763.7541665193</v>
      </c>
      <c r="Y16" s="423">
        <f t="shared" si="8"/>
        <v>5096763.7541665193</v>
      </c>
      <c r="Z16" s="225"/>
      <c r="AA16" s="229">
        <v>0</v>
      </c>
      <c r="AB16" s="229">
        <v>0</v>
      </c>
      <c r="AC16" s="229">
        <v>0</v>
      </c>
      <c r="AD16" s="229">
        <v>0</v>
      </c>
      <c r="AE16" s="420">
        <f t="shared" si="9"/>
        <v>0</v>
      </c>
      <c r="AF16" s="425">
        <v>340240.69909279613</v>
      </c>
      <c r="AG16" s="227">
        <v>316721.97896837682</v>
      </c>
      <c r="AH16" s="227">
        <v>288105.75689945056</v>
      </c>
      <c r="AI16" s="227">
        <v>0</v>
      </c>
      <c r="AJ16" s="422">
        <f t="shared" si="10"/>
        <v>945068.4349606235</v>
      </c>
      <c r="AK16" s="423">
        <f t="shared" si="11"/>
        <v>945068.4349606235</v>
      </c>
      <c r="AL16" s="225"/>
      <c r="AM16" s="229">
        <v>0</v>
      </c>
      <c r="AN16" s="229">
        <v>0</v>
      </c>
      <c r="AO16" s="229">
        <v>0</v>
      </c>
      <c r="AP16" s="229">
        <v>0</v>
      </c>
      <c r="AQ16" s="420">
        <f t="shared" si="12"/>
        <v>0</v>
      </c>
      <c r="AR16" s="425">
        <v>9173771.4762382135</v>
      </c>
      <c r="AS16" s="227">
        <v>8998193.7859548554</v>
      </c>
      <c r="AT16" s="227">
        <v>8828544.1499384828</v>
      </c>
      <c r="AU16" s="227">
        <v>0</v>
      </c>
      <c r="AV16" s="422">
        <f t="shared" si="13"/>
        <v>27000509.412131552</v>
      </c>
      <c r="AW16" s="423">
        <f t="shared" si="14"/>
        <v>27000509.412131552</v>
      </c>
      <c r="AX16" s="225"/>
      <c r="AY16" s="229">
        <v>0</v>
      </c>
      <c r="AZ16" s="229">
        <v>0</v>
      </c>
      <c r="BA16" s="229">
        <v>0</v>
      </c>
      <c r="BB16" s="229">
        <v>0</v>
      </c>
      <c r="BC16" s="420">
        <f t="shared" si="15"/>
        <v>0</v>
      </c>
      <c r="BD16" s="425">
        <v>164459.55108482542</v>
      </c>
      <c r="BE16" s="227">
        <v>180641.97204060669</v>
      </c>
      <c r="BF16" s="227">
        <v>187276.13006093752</v>
      </c>
      <c r="BG16" s="227">
        <v>0</v>
      </c>
      <c r="BH16" s="422">
        <f t="shared" si="16"/>
        <v>532377.65318636957</v>
      </c>
      <c r="BI16" s="423">
        <f t="shared" si="17"/>
        <v>532377.65318636957</v>
      </c>
      <c r="BJ16" s="225"/>
      <c r="BK16" s="229">
        <v>0</v>
      </c>
      <c r="BL16" s="229">
        <v>0</v>
      </c>
      <c r="BM16" s="229">
        <v>0</v>
      </c>
      <c r="BN16" s="229">
        <v>0</v>
      </c>
      <c r="BO16" s="420">
        <f t="shared" si="18"/>
        <v>0</v>
      </c>
      <c r="BP16" s="425">
        <v>0</v>
      </c>
      <c r="BQ16" s="227">
        <v>0</v>
      </c>
      <c r="BR16" s="227">
        <v>0</v>
      </c>
      <c r="BS16" s="227">
        <v>0</v>
      </c>
      <c r="BT16" s="422">
        <f t="shared" si="19"/>
        <v>0</v>
      </c>
      <c r="BU16" s="423">
        <f t="shared" si="20"/>
        <v>0</v>
      </c>
      <c r="BV16" s="225"/>
      <c r="BW16" s="229">
        <v>0</v>
      </c>
      <c r="BX16" s="229">
        <v>0</v>
      </c>
      <c r="BY16" s="229">
        <v>0</v>
      </c>
      <c r="BZ16" s="229">
        <v>0</v>
      </c>
      <c r="CA16" s="420">
        <f t="shared" si="21"/>
        <v>0</v>
      </c>
      <c r="CB16" s="425">
        <v>513911.84517195378</v>
      </c>
      <c r="CC16" s="227">
        <v>514774.7094894594</v>
      </c>
      <c r="CD16" s="227">
        <v>536277.95695942314</v>
      </c>
      <c r="CE16" s="227">
        <v>0</v>
      </c>
      <c r="CF16" s="422">
        <f t="shared" si="22"/>
        <v>1564964.5116208363</v>
      </c>
      <c r="CG16" s="423">
        <f t="shared" si="23"/>
        <v>1564964.5116208363</v>
      </c>
      <c r="CH16" s="225"/>
      <c r="CI16" s="422">
        <f t="shared" ref="CI16:CI22" si="27">+C16+O16+AA16+AM16+AY16+BK16+BW16</f>
        <v>0</v>
      </c>
      <c r="CJ16" s="422">
        <f t="shared" si="24"/>
        <v>0</v>
      </c>
      <c r="CK16" s="422">
        <f t="shared" si="24"/>
        <v>0</v>
      </c>
      <c r="CL16" s="422">
        <f t="shared" si="24"/>
        <v>0</v>
      </c>
      <c r="CM16" s="424">
        <f t="shared" ref="CM16:CM29" si="28">SUM(CI16:CL16)</f>
        <v>0</v>
      </c>
      <c r="CN16" s="422">
        <f t="shared" ref="CN16:CN22" si="29">+H16+T16+AF16+AR16+BD16+BP16+CB16</f>
        <v>14362922.672747005</v>
      </c>
      <c r="CO16" s="422">
        <f t="shared" si="25"/>
        <v>13555463.785327977</v>
      </c>
      <c r="CP16" s="422">
        <f t="shared" si="25"/>
        <v>12989021.236125898</v>
      </c>
      <c r="CQ16" s="422">
        <f t="shared" si="25"/>
        <v>0</v>
      </c>
      <c r="CR16" s="424">
        <f t="shared" ref="CR16:CR29" si="30">SUM(CN16:CQ16)</f>
        <v>40907407.694200873</v>
      </c>
      <c r="CS16" s="422">
        <f t="shared" ref="CS16:CS22" si="31">CI16+CN16</f>
        <v>14362922.672747005</v>
      </c>
      <c r="CT16" s="422">
        <f t="shared" si="26"/>
        <v>13555463.785327977</v>
      </c>
      <c r="CU16" s="422">
        <f t="shared" si="26"/>
        <v>12989021.236125898</v>
      </c>
      <c r="CV16" s="422">
        <f t="shared" si="26"/>
        <v>0</v>
      </c>
      <c r="CW16" s="424">
        <f t="shared" ref="CW16:CW29" si="32">SUM(CS16:CV16)</f>
        <v>40907407.694200873</v>
      </c>
      <c r="CX16" s="327"/>
      <c r="CZ16" s="327"/>
      <c r="DB16" s="327"/>
    </row>
    <row r="17" spans="1:135" ht="15.75" customHeight="1" x14ac:dyDescent="0.2">
      <c r="A17" s="85" t="s">
        <v>196</v>
      </c>
      <c r="B17" s="225"/>
      <c r="C17" s="227">
        <v>0</v>
      </c>
      <c r="D17" s="227">
        <v>0</v>
      </c>
      <c r="E17" s="227">
        <v>0</v>
      </c>
      <c r="F17" s="227">
        <v>0</v>
      </c>
      <c r="G17" s="420">
        <f t="shared" si="3"/>
        <v>0</v>
      </c>
      <c r="H17" s="425">
        <v>169775.89862453079</v>
      </c>
      <c r="I17" s="227">
        <v>134172.79332119992</v>
      </c>
      <c r="J17" s="227">
        <v>122161.76614684722</v>
      </c>
      <c r="K17" s="227">
        <v>0</v>
      </c>
      <c r="L17" s="422">
        <f t="shared" si="4"/>
        <v>426110.45809257793</v>
      </c>
      <c r="M17" s="423">
        <f t="shared" si="5"/>
        <v>426110.45809257793</v>
      </c>
      <c r="N17" s="225"/>
      <c r="O17" s="227">
        <v>0</v>
      </c>
      <c r="P17" s="227">
        <v>0</v>
      </c>
      <c r="Q17" s="227">
        <v>0</v>
      </c>
      <c r="R17" s="227">
        <v>0</v>
      </c>
      <c r="S17" s="420">
        <f t="shared" si="6"/>
        <v>0</v>
      </c>
      <c r="T17" s="425">
        <v>152015.6308588571</v>
      </c>
      <c r="U17" s="227">
        <v>144815.66079055006</v>
      </c>
      <c r="V17" s="227">
        <v>135104.09673593799</v>
      </c>
      <c r="W17" s="227">
        <v>0</v>
      </c>
      <c r="X17" s="422">
        <f t="shared" si="7"/>
        <v>431935.38838534511</v>
      </c>
      <c r="Y17" s="423">
        <f t="shared" si="8"/>
        <v>431935.38838534511</v>
      </c>
      <c r="Z17" s="225"/>
      <c r="AA17" s="227">
        <v>0</v>
      </c>
      <c r="AB17" s="227">
        <v>0</v>
      </c>
      <c r="AC17" s="227">
        <v>0</v>
      </c>
      <c r="AD17" s="227">
        <v>0</v>
      </c>
      <c r="AE17" s="420">
        <f t="shared" si="9"/>
        <v>0</v>
      </c>
      <c r="AF17" s="425">
        <v>19889.256633561647</v>
      </c>
      <c r="AG17" s="227">
        <v>19288.555885582216</v>
      </c>
      <c r="AH17" s="227">
        <v>18459.691797749962</v>
      </c>
      <c r="AI17" s="227">
        <v>0</v>
      </c>
      <c r="AJ17" s="422">
        <f t="shared" si="10"/>
        <v>57637.504316893821</v>
      </c>
      <c r="AK17" s="423">
        <f t="shared" si="11"/>
        <v>57637.504316893821</v>
      </c>
      <c r="AL17" s="225"/>
      <c r="AM17" s="227">
        <v>0</v>
      </c>
      <c r="AN17" s="227">
        <v>0</v>
      </c>
      <c r="AO17" s="227">
        <v>0</v>
      </c>
      <c r="AP17" s="227">
        <v>0</v>
      </c>
      <c r="AQ17" s="420">
        <f t="shared" si="12"/>
        <v>0</v>
      </c>
      <c r="AR17" s="425">
        <v>601124.32299162785</v>
      </c>
      <c r="AS17" s="227">
        <v>603259.47126428375</v>
      </c>
      <c r="AT17" s="227">
        <v>598693.06146813394</v>
      </c>
      <c r="AU17" s="227">
        <v>0</v>
      </c>
      <c r="AV17" s="422">
        <f t="shared" si="13"/>
        <v>1803076.8557240455</v>
      </c>
      <c r="AW17" s="423">
        <f t="shared" si="14"/>
        <v>1803076.8557240455</v>
      </c>
      <c r="AX17" s="225"/>
      <c r="AY17" s="227">
        <v>0</v>
      </c>
      <c r="AZ17" s="227">
        <v>0</v>
      </c>
      <c r="BA17" s="227">
        <v>0</v>
      </c>
      <c r="BB17" s="227">
        <v>0</v>
      </c>
      <c r="BC17" s="420">
        <f t="shared" si="15"/>
        <v>0</v>
      </c>
      <c r="BD17" s="425">
        <v>6195.6897401516962</v>
      </c>
      <c r="BE17" s="227">
        <v>5130.7129229092334</v>
      </c>
      <c r="BF17" s="227">
        <v>5417.9770147064901</v>
      </c>
      <c r="BG17" s="227">
        <v>0</v>
      </c>
      <c r="BH17" s="422">
        <f t="shared" si="16"/>
        <v>16744.379677767422</v>
      </c>
      <c r="BI17" s="423">
        <f t="shared" si="17"/>
        <v>16744.379677767422</v>
      </c>
      <c r="BJ17" s="225"/>
      <c r="BK17" s="227">
        <v>0</v>
      </c>
      <c r="BL17" s="227">
        <v>0</v>
      </c>
      <c r="BM17" s="227">
        <v>0</v>
      </c>
      <c r="BN17" s="227">
        <v>0</v>
      </c>
      <c r="BO17" s="420">
        <f t="shared" si="18"/>
        <v>0</v>
      </c>
      <c r="BP17" s="425">
        <v>0</v>
      </c>
      <c r="BQ17" s="227">
        <v>0</v>
      </c>
      <c r="BR17" s="227">
        <v>0</v>
      </c>
      <c r="BS17" s="227">
        <v>0</v>
      </c>
      <c r="BT17" s="422">
        <f t="shared" si="19"/>
        <v>0</v>
      </c>
      <c r="BU17" s="423">
        <f t="shared" si="20"/>
        <v>0</v>
      </c>
      <c r="BV17" s="225"/>
      <c r="BW17" s="227">
        <v>0</v>
      </c>
      <c r="BX17" s="227">
        <v>0</v>
      </c>
      <c r="BY17" s="227">
        <v>0</v>
      </c>
      <c r="BZ17" s="227">
        <v>0</v>
      </c>
      <c r="CA17" s="420">
        <f t="shared" si="21"/>
        <v>0</v>
      </c>
      <c r="CB17" s="425">
        <v>20041.755971418919</v>
      </c>
      <c r="CC17" s="227">
        <v>22476.964859364285</v>
      </c>
      <c r="CD17" s="227">
        <v>22038.371860475385</v>
      </c>
      <c r="CE17" s="227">
        <v>0</v>
      </c>
      <c r="CF17" s="422">
        <f t="shared" si="22"/>
        <v>64557.092691258586</v>
      </c>
      <c r="CG17" s="423">
        <f t="shared" si="23"/>
        <v>64557.092691258586</v>
      </c>
      <c r="CH17" s="225"/>
      <c r="CI17" s="422">
        <f t="shared" si="27"/>
        <v>0</v>
      </c>
      <c r="CJ17" s="422">
        <f t="shared" si="24"/>
        <v>0</v>
      </c>
      <c r="CK17" s="422">
        <f t="shared" si="24"/>
        <v>0</v>
      </c>
      <c r="CL17" s="422">
        <f t="shared" si="24"/>
        <v>0</v>
      </c>
      <c r="CM17" s="424">
        <f t="shared" si="28"/>
        <v>0</v>
      </c>
      <c r="CN17" s="422">
        <f t="shared" si="29"/>
        <v>969042.55482014804</v>
      </c>
      <c r="CO17" s="422">
        <f t="shared" si="25"/>
        <v>929144.15904388949</v>
      </c>
      <c r="CP17" s="422">
        <f t="shared" si="25"/>
        <v>901874.96502385091</v>
      </c>
      <c r="CQ17" s="422">
        <f t="shared" si="25"/>
        <v>0</v>
      </c>
      <c r="CR17" s="424">
        <f t="shared" si="30"/>
        <v>2800061.6788878883</v>
      </c>
      <c r="CS17" s="422">
        <f t="shared" si="31"/>
        <v>969042.55482014804</v>
      </c>
      <c r="CT17" s="422">
        <f t="shared" si="26"/>
        <v>929144.15904388949</v>
      </c>
      <c r="CU17" s="422">
        <f t="shared" si="26"/>
        <v>901874.96502385091</v>
      </c>
      <c r="CV17" s="422">
        <f t="shared" si="26"/>
        <v>0</v>
      </c>
      <c r="CW17" s="424">
        <f t="shared" si="32"/>
        <v>2800061.6788878883</v>
      </c>
      <c r="CZ17" s="327"/>
      <c r="DB17" s="327"/>
    </row>
    <row r="18" spans="1:135" ht="15.75" customHeight="1" x14ac:dyDescent="0.2">
      <c r="A18" s="85" t="s">
        <v>197</v>
      </c>
      <c r="B18" s="225"/>
      <c r="C18" s="227">
        <v>0</v>
      </c>
      <c r="D18" s="227">
        <v>0</v>
      </c>
      <c r="E18" s="227">
        <v>0</v>
      </c>
      <c r="F18" s="227">
        <v>0</v>
      </c>
      <c r="G18" s="420">
        <f t="shared" si="3"/>
        <v>0</v>
      </c>
      <c r="H18" s="425">
        <v>1053211.9109851674</v>
      </c>
      <c r="I18" s="227">
        <v>853507.20207607886</v>
      </c>
      <c r="J18" s="227">
        <v>785914.83906069584</v>
      </c>
      <c r="K18" s="227">
        <v>0</v>
      </c>
      <c r="L18" s="422">
        <f t="shared" si="4"/>
        <v>2692633.9521219423</v>
      </c>
      <c r="M18" s="423">
        <f t="shared" si="5"/>
        <v>2692633.9521219423</v>
      </c>
      <c r="N18" s="225"/>
      <c r="O18" s="227">
        <v>0</v>
      </c>
      <c r="P18" s="227">
        <v>0</v>
      </c>
      <c r="Q18" s="227">
        <v>0</v>
      </c>
      <c r="R18" s="227">
        <v>0</v>
      </c>
      <c r="S18" s="420">
        <f t="shared" si="6"/>
        <v>0</v>
      </c>
      <c r="T18" s="425">
        <v>933389.08563971263</v>
      </c>
      <c r="U18" s="227">
        <v>899592.90413202252</v>
      </c>
      <c r="V18" s="227">
        <v>837530.82536335301</v>
      </c>
      <c r="W18" s="227">
        <v>0</v>
      </c>
      <c r="X18" s="422">
        <f t="shared" si="7"/>
        <v>2670512.8151350883</v>
      </c>
      <c r="Y18" s="423">
        <f t="shared" si="8"/>
        <v>2670512.8151350883</v>
      </c>
      <c r="Z18" s="225"/>
      <c r="AA18" s="227">
        <v>0</v>
      </c>
      <c r="AB18" s="227">
        <v>0</v>
      </c>
      <c r="AC18" s="227">
        <v>0</v>
      </c>
      <c r="AD18" s="227">
        <v>0</v>
      </c>
      <c r="AE18" s="420">
        <f t="shared" si="9"/>
        <v>0</v>
      </c>
      <c r="AF18" s="425">
        <v>135184.72603076813</v>
      </c>
      <c r="AG18" s="227">
        <v>124124.15753734164</v>
      </c>
      <c r="AH18" s="227">
        <v>119208.34931804099</v>
      </c>
      <c r="AI18" s="227">
        <v>0</v>
      </c>
      <c r="AJ18" s="422">
        <f t="shared" si="10"/>
        <v>378517.23288615077</v>
      </c>
      <c r="AK18" s="423">
        <f t="shared" si="11"/>
        <v>378517.23288615077</v>
      </c>
      <c r="AL18" s="225"/>
      <c r="AM18" s="227">
        <v>0</v>
      </c>
      <c r="AN18" s="227">
        <v>0</v>
      </c>
      <c r="AO18" s="227">
        <v>0</v>
      </c>
      <c r="AP18" s="227">
        <v>0</v>
      </c>
      <c r="AQ18" s="420">
        <f t="shared" si="12"/>
        <v>0</v>
      </c>
      <c r="AR18" s="425">
        <v>2929207.2226758264</v>
      </c>
      <c r="AS18" s="227">
        <v>2992498.253499323</v>
      </c>
      <c r="AT18" s="227">
        <v>2998028.5377460364</v>
      </c>
      <c r="AU18" s="227">
        <v>0</v>
      </c>
      <c r="AV18" s="422">
        <f t="shared" si="13"/>
        <v>8919734.0139211863</v>
      </c>
      <c r="AW18" s="423">
        <f t="shared" si="14"/>
        <v>8919734.0139211863</v>
      </c>
      <c r="AX18" s="225"/>
      <c r="AY18" s="227">
        <v>0</v>
      </c>
      <c r="AZ18" s="227">
        <v>0</v>
      </c>
      <c r="BA18" s="227">
        <v>0</v>
      </c>
      <c r="BB18" s="227">
        <v>0</v>
      </c>
      <c r="BC18" s="420">
        <f t="shared" si="15"/>
        <v>0</v>
      </c>
      <c r="BD18" s="425">
        <v>37483.037672167527</v>
      </c>
      <c r="BE18" s="227">
        <v>33796.181507692032</v>
      </c>
      <c r="BF18" s="227">
        <v>35025.133562517192</v>
      </c>
      <c r="BG18" s="227">
        <v>0</v>
      </c>
      <c r="BH18" s="422">
        <f t="shared" si="16"/>
        <v>106304.35274237675</v>
      </c>
      <c r="BI18" s="423">
        <f t="shared" si="17"/>
        <v>106304.35274237675</v>
      </c>
      <c r="BJ18" s="225"/>
      <c r="BK18" s="227">
        <v>0</v>
      </c>
      <c r="BL18" s="227">
        <v>0</v>
      </c>
      <c r="BM18" s="227">
        <v>0</v>
      </c>
      <c r="BN18" s="227">
        <v>0</v>
      </c>
      <c r="BO18" s="420">
        <f t="shared" si="18"/>
        <v>0</v>
      </c>
      <c r="BP18" s="425">
        <v>0</v>
      </c>
      <c r="BQ18" s="227">
        <v>0</v>
      </c>
      <c r="BR18" s="227">
        <v>0</v>
      </c>
      <c r="BS18" s="227">
        <v>0</v>
      </c>
      <c r="BT18" s="422">
        <f t="shared" si="19"/>
        <v>0</v>
      </c>
      <c r="BU18" s="423">
        <f t="shared" si="20"/>
        <v>0</v>
      </c>
      <c r="BV18" s="225"/>
      <c r="BW18" s="227">
        <v>0</v>
      </c>
      <c r="BX18" s="227">
        <v>0</v>
      </c>
      <c r="BY18" s="227">
        <v>0</v>
      </c>
      <c r="BZ18" s="227">
        <v>0</v>
      </c>
      <c r="CA18" s="420">
        <f t="shared" si="21"/>
        <v>0</v>
      </c>
      <c r="CB18" s="425">
        <v>68206.839042796637</v>
      </c>
      <c r="CC18" s="227">
        <v>70664.743152446972</v>
      </c>
      <c r="CD18" s="227">
        <v>70050.267125034385</v>
      </c>
      <c r="CE18" s="227">
        <v>0</v>
      </c>
      <c r="CF18" s="422">
        <f t="shared" si="22"/>
        <v>208921.84932027801</v>
      </c>
      <c r="CG18" s="423">
        <f t="shared" si="23"/>
        <v>208921.84932027801</v>
      </c>
      <c r="CH18" s="225"/>
      <c r="CI18" s="422">
        <f t="shared" si="27"/>
        <v>0</v>
      </c>
      <c r="CJ18" s="422">
        <f t="shared" si="24"/>
        <v>0</v>
      </c>
      <c r="CK18" s="422">
        <f t="shared" si="24"/>
        <v>0</v>
      </c>
      <c r="CL18" s="422">
        <f t="shared" si="24"/>
        <v>0</v>
      </c>
      <c r="CM18" s="424">
        <f t="shared" si="28"/>
        <v>0</v>
      </c>
      <c r="CN18" s="422">
        <f t="shared" si="29"/>
        <v>5156682.8220464392</v>
      </c>
      <c r="CO18" s="422">
        <f t="shared" si="25"/>
        <v>4974183.4419049043</v>
      </c>
      <c r="CP18" s="422">
        <f t="shared" si="25"/>
        <v>4845757.9521756778</v>
      </c>
      <c r="CQ18" s="422">
        <f t="shared" si="25"/>
        <v>0</v>
      </c>
      <c r="CR18" s="424">
        <f t="shared" si="30"/>
        <v>14976624.216127019</v>
      </c>
      <c r="CS18" s="422">
        <f t="shared" si="31"/>
        <v>5156682.8220464392</v>
      </c>
      <c r="CT18" s="422">
        <f t="shared" si="26"/>
        <v>4974183.4419049043</v>
      </c>
      <c r="CU18" s="422">
        <f t="shared" si="26"/>
        <v>4845757.9521756778</v>
      </c>
      <c r="CV18" s="422">
        <f t="shared" si="26"/>
        <v>0</v>
      </c>
      <c r="CW18" s="424">
        <f t="shared" si="32"/>
        <v>14976624.216127019</v>
      </c>
    </row>
    <row r="19" spans="1:135" ht="15.75" customHeight="1" x14ac:dyDescent="0.2">
      <c r="A19" s="130" t="s">
        <v>194</v>
      </c>
      <c r="B19" s="225">
        <v>2</v>
      </c>
      <c r="C19" s="228">
        <f t="shared" ref="C19:F19" si="33">SUM(C16:C18)</f>
        <v>0</v>
      </c>
      <c r="D19" s="228">
        <f t="shared" si="33"/>
        <v>0</v>
      </c>
      <c r="E19" s="228">
        <f t="shared" si="33"/>
        <v>0</v>
      </c>
      <c r="F19" s="228">
        <f t="shared" si="33"/>
        <v>0</v>
      </c>
      <c r="G19" s="420">
        <f t="shared" si="3"/>
        <v>0</v>
      </c>
      <c r="H19" s="426">
        <f t="shared" ref="H19:K19" si="34">SUM(H16:H18)</f>
        <v>3569781.3963300576</v>
      </c>
      <c r="I19" s="228">
        <f t="shared" si="34"/>
        <v>2813438.4235408474</v>
      </c>
      <c r="J19" s="228">
        <f t="shared" si="34"/>
        <v>2503248.5184785952</v>
      </c>
      <c r="K19" s="228">
        <f t="shared" si="34"/>
        <v>0</v>
      </c>
      <c r="L19" s="422">
        <f t="shared" si="4"/>
        <v>8886468.3383495007</v>
      </c>
      <c r="M19" s="423">
        <f t="shared" si="5"/>
        <v>8886468.3383495007</v>
      </c>
      <c r="N19" s="225">
        <v>2</v>
      </c>
      <c r="O19" s="228">
        <f t="shared" ref="O19:R19" si="35">SUM(O16:O18)</f>
        <v>0</v>
      </c>
      <c r="P19" s="228">
        <f t="shared" si="35"/>
        <v>0</v>
      </c>
      <c r="Q19" s="228">
        <f t="shared" si="35"/>
        <v>0</v>
      </c>
      <c r="R19" s="228">
        <f t="shared" si="35"/>
        <v>0</v>
      </c>
      <c r="S19" s="420">
        <f t="shared" si="6"/>
        <v>0</v>
      </c>
      <c r="T19" s="426">
        <f t="shared" ref="T19:W19" si="36">SUM(T16:T18)</f>
        <v>2909150.2309374255</v>
      </c>
      <c r="U19" s="228">
        <f t="shared" si="36"/>
        <v>2763781.4756536828</v>
      </c>
      <c r="V19" s="228">
        <f t="shared" si="36"/>
        <v>2526280.2510958435</v>
      </c>
      <c r="W19" s="228">
        <f t="shared" si="36"/>
        <v>0</v>
      </c>
      <c r="X19" s="422">
        <f t="shared" si="7"/>
        <v>8199211.9576869523</v>
      </c>
      <c r="Y19" s="423">
        <f t="shared" si="8"/>
        <v>8199211.9576869523</v>
      </c>
      <c r="Z19" s="225">
        <v>2</v>
      </c>
      <c r="AA19" s="228">
        <f t="shared" ref="AA19:AD19" si="37">SUM(AA16:AA18)</f>
        <v>0</v>
      </c>
      <c r="AB19" s="228">
        <f t="shared" si="37"/>
        <v>0</v>
      </c>
      <c r="AC19" s="228">
        <f t="shared" si="37"/>
        <v>0</v>
      </c>
      <c r="AD19" s="228">
        <f t="shared" si="37"/>
        <v>0</v>
      </c>
      <c r="AE19" s="420">
        <f t="shared" si="9"/>
        <v>0</v>
      </c>
      <c r="AF19" s="426">
        <f t="shared" ref="AF19:AI19" si="38">SUM(AF16:AF18)</f>
        <v>495314.68175712589</v>
      </c>
      <c r="AG19" s="228">
        <f t="shared" si="38"/>
        <v>460134.69239130069</v>
      </c>
      <c r="AH19" s="228">
        <f t="shared" si="38"/>
        <v>425773.79801524151</v>
      </c>
      <c r="AI19" s="228">
        <f t="shared" si="38"/>
        <v>0</v>
      </c>
      <c r="AJ19" s="422">
        <f t="shared" si="10"/>
        <v>1381223.1721636681</v>
      </c>
      <c r="AK19" s="423">
        <f t="shared" si="11"/>
        <v>1381223.1721636681</v>
      </c>
      <c r="AL19" s="225">
        <v>2</v>
      </c>
      <c r="AM19" s="228">
        <f t="shared" ref="AM19:AP19" si="39">SUM(AM16:AM18)</f>
        <v>0</v>
      </c>
      <c r="AN19" s="228">
        <f t="shared" si="39"/>
        <v>0</v>
      </c>
      <c r="AO19" s="228">
        <f t="shared" si="39"/>
        <v>0</v>
      </c>
      <c r="AP19" s="228">
        <f t="shared" si="39"/>
        <v>0</v>
      </c>
      <c r="AQ19" s="420">
        <f t="shared" si="12"/>
        <v>0</v>
      </c>
      <c r="AR19" s="426">
        <f t="shared" ref="AR19:AU19" si="40">SUM(AR16:AR18)</f>
        <v>12704103.021905668</v>
      </c>
      <c r="AS19" s="228">
        <f t="shared" si="40"/>
        <v>12593951.510718463</v>
      </c>
      <c r="AT19" s="228">
        <f t="shared" si="40"/>
        <v>12425265.749152653</v>
      </c>
      <c r="AU19" s="228">
        <f t="shared" si="40"/>
        <v>0</v>
      </c>
      <c r="AV19" s="422">
        <f t="shared" si="13"/>
        <v>37723320.281776786</v>
      </c>
      <c r="AW19" s="423">
        <f t="shared" si="14"/>
        <v>37723320.281776786</v>
      </c>
      <c r="AX19" s="225">
        <v>2</v>
      </c>
      <c r="AY19" s="228">
        <f t="shared" ref="AY19:BB19" si="41">SUM(AY16:AY18)</f>
        <v>0</v>
      </c>
      <c r="AZ19" s="228">
        <f t="shared" si="41"/>
        <v>0</v>
      </c>
      <c r="BA19" s="228">
        <f t="shared" si="41"/>
        <v>0</v>
      </c>
      <c r="BB19" s="228">
        <f t="shared" si="41"/>
        <v>0</v>
      </c>
      <c r="BC19" s="420">
        <f t="shared" si="15"/>
        <v>0</v>
      </c>
      <c r="BD19" s="426">
        <f t="shared" ref="BD19:BG19" si="42">SUM(BD16:BD18)</f>
        <v>208138.27849714464</v>
      </c>
      <c r="BE19" s="228">
        <f t="shared" si="42"/>
        <v>219568.86647120796</v>
      </c>
      <c r="BF19" s="228">
        <f t="shared" si="42"/>
        <v>227719.24063816119</v>
      </c>
      <c r="BG19" s="228">
        <f t="shared" si="42"/>
        <v>0</v>
      </c>
      <c r="BH19" s="422">
        <f t="shared" si="16"/>
        <v>655426.38560651382</v>
      </c>
      <c r="BI19" s="423">
        <f t="shared" si="17"/>
        <v>655426.38560651382</v>
      </c>
      <c r="BJ19" s="225">
        <v>2</v>
      </c>
      <c r="BK19" s="228">
        <f t="shared" ref="BK19:BN19" si="43">SUM(BK16:BK18)</f>
        <v>0</v>
      </c>
      <c r="BL19" s="228">
        <f t="shared" si="43"/>
        <v>0</v>
      </c>
      <c r="BM19" s="228">
        <f t="shared" si="43"/>
        <v>0</v>
      </c>
      <c r="BN19" s="228">
        <f t="shared" si="43"/>
        <v>0</v>
      </c>
      <c r="BO19" s="420">
        <f t="shared" si="18"/>
        <v>0</v>
      </c>
      <c r="BP19" s="426">
        <f t="shared" ref="BP19:BS19" si="44">SUM(BP16:BP18)</f>
        <v>0</v>
      </c>
      <c r="BQ19" s="228">
        <f t="shared" si="44"/>
        <v>0</v>
      </c>
      <c r="BR19" s="228">
        <f t="shared" si="44"/>
        <v>0</v>
      </c>
      <c r="BS19" s="228">
        <f t="shared" si="44"/>
        <v>0</v>
      </c>
      <c r="BT19" s="422">
        <f t="shared" si="19"/>
        <v>0</v>
      </c>
      <c r="BU19" s="423">
        <f t="shared" si="20"/>
        <v>0</v>
      </c>
      <c r="BV19" s="225">
        <v>2</v>
      </c>
      <c r="BW19" s="228">
        <f t="shared" ref="BW19:BZ19" si="45">SUM(BW16:BW18)</f>
        <v>0</v>
      </c>
      <c r="BX19" s="228">
        <f t="shared" si="45"/>
        <v>0</v>
      </c>
      <c r="BY19" s="228">
        <f t="shared" si="45"/>
        <v>0</v>
      </c>
      <c r="BZ19" s="228">
        <f t="shared" si="45"/>
        <v>0</v>
      </c>
      <c r="CA19" s="420">
        <f t="shared" si="21"/>
        <v>0</v>
      </c>
      <c r="CB19" s="426">
        <f t="shared" ref="CB19:CE19" si="46">SUM(CB16:CB18)</f>
        <v>602160.44018616935</v>
      </c>
      <c r="CC19" s="228">
        <f t="shared" si="46"/>
        <v>607916.41750127065</v>
      </c>
      <c r="CD19" s="228">
        <f t="shared" si="46"/>
        <v>628366.59594493289</v>
      </c>
      <c r="CE19" s="228">
        <f t="shared" si="46"/>
        <v>0</v>
      </c>
      <c r="CF19" s="422">
        <f t="shared" si="22"/>
        <v>1838443.4536323729</v>
      </c>
      <c r="CG19" s="423">
        <f t="shared" si="23"/>
        <v>1838443.4536323729</v>
      </c>
      <c r="CH19" s="225">
        <v>2</v>
      </c>
      <c r="CI19" s="422">
        <f t="shared" si="27"/>
        <v>0</v>
      </c>
      <c r="CJ19" s="422">
        <f t="shared" si="24"/>
        <v>0</v>
      </c>
      <c r="CK19" s="422">
        <f t="shared" si="24"/>
        <v>0</v>
      </c>
      <c r="CL19" s="422">
        <f t="shared" si="24"/>
        <v>0</v>
      </c>
      <c r="CM19" s="424">
        <f t="shared" si="28"/>
        <v>0</v>
      </c>
      <c r="CN19" s="422">
        <f t="shared" si="29"/>
        <v>20488648.049613591</v>
      </c>
      <c r="CO19" s="422">
        <f t="shared" si="25"/>
        <v>19458791.386276774</v>
      </c>
      <c r="CP19" s="422">
        <f t="shared" si="25"/>
        <v>18736654.153325431</v>
      </c>
      <c r="CQ19" s="422">
        <f t="shared" si="25"/>
        <v>0</v>
      </c>
      <c r="CR19" s="424">
        <f t="shared" si="30"/>
        <v>58684093.589215793</v>
      </c>
      <c r="CS19" s="422">
        <f t="shared" si="31"/>
        <v>20488648.049613591</v>
      </c>
      <c r="CT19" s="422">
        <f t="shared" si="26"/>
        <v>19458791.386276774</v>
      </c>
      <c r="CU19" s="422">
        <f t="shared" si="26"/>
        <v>18736654.153325431</v>
      </c>
      <c r="CV19" s="422">
        <f t="shared" si="26"/>
        <v>0</v>
      </c>
      <c r="CW19" s="424">
        <f t="shared" si="32"/>
        <v>58684093.589215793</v>
      </c>
      <c r="CX19" s="327"/>
      <c r="CY19" s="327"/>
      <c r="CZ19" s="327"/>
      <c r="DA19" s="327"/>
      <c r="DB19" s="327"/>
    </row>
    <row r="20" spans="1:135" ht="15.75" customHeight="1" x14ac:dyDescent="0.2">
      <c r="A20" s="85" t="s">
        <v>192</v>
      </c>
      <c r="B20" s="225">
        <v>3</v>
      </c>
      <c r="C20" s="227">
        <v>0</v>
      </c>
      <c r="D20" s="227">
        <v>0</v>
      </c>
      <c r="E20" s="227">
        <v>0</v>
      </c>
      <c r="F20" s="227">
        <v>0</v>
      </c>
      <c r="G20" s="420">
        <f t="shared" si="3"/>
        <v>0</v>
      </c>
      <c r="H20" s="425">
        <v>0</v>
      </c>
      <c r="I20" s="227">
        <v>0</v>
      </c>
      <c r="J20" s="227">
        <v>0</v>
      </c>
      <c r="K20" s="227">
        <v>0</v>
      </c>
      <c r="L20" s="422">
        <f t="shared" si="4"/>
        <v>0</v>
      </c>
      <c r="M20" s="423">
        <f t="shared" si="5"/>
        <v>0</v>
      </c>
      <c r="N20" s="225">
        <v>3</v>
      </c>
      <c r="O20" s="227">
        <v>0</v>
      </c>
      <c r="P20" s="227">
        <v>0</v>
      </c>
      <c r="Q20" s="227">
        <v>0</v>
      </c>
      <c r="R20" s="227">
        <v>0</v>
      </c>
      <c r="S20" s="420">
        <f t="shared" si="6"/>
        <v>0</v>
      </c>
      <c r="T20" s="425">
        <v>0</v>
      </c>
      <c r="U20" s="227">
        <v>0</v>
      </c>
      <c r="V20" s="227">
        <v>0</v>
      </c>
      <c r="W20" s="227">
        <v>0</v>
      </c>
      <c r="X20" s="422">
        <f t="shared" si="7"/>
        <v>0</v>
      </c>
      <c r="Y20" s="423">
        <f t="shared" si="8"/>
        <v>0</v>
      </c>
      <c r="Z20" s="225">
        <v>3</v>
      </c>
      <c r="AA20" s="227">
        <v>0</v>
      </c>
      <c r="AB20" s="227">
        <v>0</v>
      </c>
      <c r="AC20" s="227">
        <v>0</v>
      </c>
      <c r="AD20" s="227">
        <v>0</v>
      </c>
      <c r="AE20" s="420">
        <f t="shared" si="9"/>
        <v>0</v>
      </c>
      <c r="AF20" s="425">
        <v>0</v>
      </c>
      <c r="AG20" s="227">
        <v>0</v>
      </c>
      <c r="AH20" s="227">
        <v>0</v>
      </c>
      <c r="AI20" s="227">
        <v>0</v>
      </c>
      <c r="AJ20" s="422">
        <f t="shared" si="10"/>
        <v>0</v>
      </c>
      <c r="AK20" s="423">
        <f t="shared" si="11"/>
        <v>0</v>
      </c>
      <c r="AL20" s="225">
        <v>3</v>
      </c>
      <c r="AM20" s="227">
        <v>0</v>
      </c>
      <c r="AN20" s="227">
        <v>0</v>
      </c>
      <c r="AO20" s="227">
        <v>0</v>
      </c>
      <c r="AP20" s="227">
        <v>0</v>
      </c>
      <c r="AQ20" s="420">
        <f t="shared" si="12"/>
        <v>0</v>
      </c>
      <c r="AR20" s="425">
        <v>0</v>
      </c>
      <c r="AS20" s="227">
        <v>0</v>
      </c>
      <c r="AT20" s="227">
        <v>0</v>
      </c>
      <c r="AU20" s="227">
        <v>0</v>
      </c>
      <c r="AV20" s="422">
        <f t="shared" si="13"/>
        <v>0</v>
      </c>
      <c r="AW20" s="423">
        <f t="shared" si="14"/>
        <v>0</v>
      </c>
      <c r="AX20" s="225">
        <v>3</v>
      </c>
      <c r="AY20" s="227">
        <v>0</v>
      </c>
      <c r="AZ20" s="227">
        <v>0</v>
      </c>
      <c r="BA20" s="227">
        <v>0</v>
      </c>
      <c r="BB20" s="227">
        <v>0</v>
      </c>
      <c r="BC20" s="420">
        <f t="shared" si="15"/>
        <v>0</v>
      </c>
      <c r="BD20" s="425">
        <v>0</v>
      </c>
      <c r="BE20" s="227">
        <v>0</v>
      </c>
      <c r="BF20" s="227">
        <v>0</v>
      </c>
      <c r="BG20" s="227">
        <v>0</v>
      </c>
      <c r="BH20" s="422">
        <f t="shared" si="16"/>
        <v>0</v>
      </c>
      <c r="BI20" s="423">
        <f t="shared" si="17"/>
        <v>0</v>
      </c>
      <c r="BJ20" s="225">
        <v>3</v>
      </c>
      <c r="BK20" s="227">
        <v>0</v>
      </c>
      <c r="BL20" s="227">
        <v>0</v>
      </c>
      <c r="BM20" s="227">
        <v>0</v>
      </c>
      <c r="BN20" s="227">
        <v>0</v>
      </c>
      <c r="BO20" s="420">
        <f t="shared" si="18"/>
        <v>0</v>
      </c>
      <c r="BP20" s="425">
        <v>0</v>
      </c>
      <c r="BQ20" s="227">
        <v>0</v>
      </c>
      <c r="BR20" s="227">
        <v>0</v>
      </c>
      <c r="BS20" s="227">
        <v>0</v>
      </c>
      <c r="BT20" s="422">
        <f t="shared" si="19"/>
        <v>0</v>
      </c>
      <c r="BU20" s="423">
        <f t="shared" si="20"/>
        <v>0</v>
      </c>
      <c r="BV20" s="225">
        <v>3</v>
      </c>
      <c r="BW20" s="227">
        <v>0</v>
      </c>
      <c r="BX20" s="227">
        <v>0</v>
      </c>
      <c r="BY20" s="227">
        <v>0</v>
      </c>
      <c r="BZ20" s="227">
        <v>0</v>
      </c>
      <c r="CA20" s="420">
        <f t="shared" si="21"/>
        <v>0</v>
      </c>
      <c r="CB20" s="425">
        <v>0</v>
      </c>
      <c r="CC20" s="227">
        <v>0</v>
      </c>
      <c r="CD20" s="227">
        <v>0</v>
      </c>
      <c r="CE20" s="227">
        <v>0</v>
      </c>
      <c r="CF20" s="422">
        <f t="shared" si="22"/>
        <v>0</v>
      </c>
      <c r="CG20" s="423">
        <f t="shared" si="23"/>
        <v>0</v>
      </c>
      <c r="CH20" s="225">
        <v>3</v>
      </c>
      <c r="CI20" s="422">
        <f t="shared" si="27"/>
        <v>0</v>
      </c>
      <c r="CJ20" s="422">
        <f t="shared" si="24"/>
        <v>0</v>
      </c>
      <c r="CK20" s="422">
        <f t="shared" si="24"/>
        <v>0</v>
      </c>
      <c r="CL20" s="422">
        <f t="shared" si="24"/>
        <v>0</v>
      </c>
      <c r="CM20" s="424">
        <f t="shared" si="28"/>
        <v>0</v>
      </c>
      <c r="CN20" s="422">
        <f t="shared" si="29"/>
        <v>0</v>
      </c>
      <c r="CO20" s="422">
        <f t="shared" si="25"/>
        <v>0</v>
      </c>
      <c r="CP20" s="422">
        <f t="shared" si="25"/>
        <v>0</v>
      </c>
      <c r="CQ20" s="422">
        <f t="shared" si="25"/>
        <v>0</v>
      </c>
      <c r="CR20" s="424">
        <f t="shared" si="30"/>
        <v>0</v>
      </c>
      <c r="CS20" s="422">
        <f t="shared" si="31"/>
        <v>0</v>
      </c>
      <c r="CT20" s="422">
        <f t="shared" si="26"/>
        <v>0</v>
      </c>
      <c r="CU20" s="422">
        <f t="shared" si="26"/>
        <v>0</v>
      </c>
      <c r="CV20" s="422">
        <f t="shared" si="26"/>
        <v>0</v>
      </c>
      <c r="CW20" s="424">
        <f t="shared" si="32"/>
        <v>0</v>
      </c>
      <c r="CX20" s="327"/>
      <c r="CZ20" s="327"/>
      <c r="DB20" s="327"/>
    </row>
    <row r="21" spans="1:135" ht="15.75" customHeight="1" x14ac:dyDescent="0.2">
      <c r="A21" s="85" t="s">
        <v>193</v>
      </c>
      <c r="B21" s="225">
        <v>4</v>
      </c>
      <c r="C21" s="227">
        <v>0</v>
      </c>
      <c r="D21" s="227">
        <v>0</v>
      </c>
      <c r="E21" s="227">
        <v>0</v>
      </c>
      <c r="F21" s="227">
        <v>0</v>
      </c>
      <c r="G21" s="420">
        <f t="shared" si="3"/>
        <v>0</v>
      </c>
      <c r="H21" s="425">
        <v>0</v>
      </c>
      <c r="I21" s="227">
        <v>0</v>
      </c>
      <c r="J21" s="227">
        <v>0</v>
      </c>
      <c r="K21" s="227">
        <v>0</v>
      </c>
      <c r="L21" s="422">
        <f t="shared" si="4"/>
        <v>0</v>
      </c>
      <c r="M21" s="423">
        <f t="shared" si="5"/>
        <v>0</v>
      </c>
      <c r="N21" s="225">
        <v>4</v>
      </c>
      <c r="O21" s="227">
        <v>0</v>
      </c>
      <c r="P21" s="227">
        <v>0</v>
      </c>
      <c r="Q21" s="227">
        <v>0</v>
      </c>
      <c r="R21" s="227">
        <v>0</v>
      </c>
      <c r="S21" s="420">
        <f t="shared" si="6"/>
        <v>0</v>
      </c>
      <c r="T21" s="425">
        <v>0</v>
      </c>
      <c r="U21" s="227">
        <v>0</v>
      </c>
      <c r="V21" s="227">
        <v>0</v>
      </c>
      <c r="W21" s="227">
        <v>0</v>
      </c>
      <c r="X21" s="422">
        <f t="shared" si="7"/>
        <v>0</v>
      </c>
      <c r="Y21" s="423">
        <f t="shared" si="8"/>
        <v>0</v>
      </c>
      <c r="Z21" s="225">
        <v>4</v>
      </c>
      <c r="AA21" s="227">
        <v>0</v>
      </c>
      <c r="AB21" s="227">
        <v>0</v>
      </c>
      <c r="AC21" s="227">
        <v>0</v>
      </c>
      <c r="AD21" s="227">
        <v>0</v>
      </c>
      <c r="AE21" s="420">
        <f t="shared" si="9"/>
        <v>0</v>
      </c>
      <c r="AF21" s="425">
        <v>0</v>
      </c>
      <c r="AG21" s="227">
        <v>0</v>
      </c>
      <c r="AH21" s="227">
        <v>0</v>
      </c>
      <c r="AI21" s="227">
        <v>0</v>
      </c>
      <c r="AJ21" s="422">
        <f t="shared" si="10"/>
        <v>0</v>
      </c>
      <c r="AK21" s="423">
        <f t="shared" si="11"/>
        <v>0</v>
      </c>
      <c r="AL21" s="225">
        <v>4</v>
      </c>
      <c r="AM21" s="227">
        <v>0</v>
      </c>
      <c r="AN21" s="227">
        <v>0</v>
      </c>
      <c r="AO21" s="227">
        <v>0</v>
      </c>
      <c r="AP21" s="227">
        <v>0</v>
      </c>
      <c r="AQ21" s="420">
        <f t="shared" si="12"/>
        <v>0</v>
      </c>
      <c r="AR21" s="425">
        <v>0</v>
      </c>
      <c r="AS21" s="227">
        <v>0</v>
      </c>
      <c r="AT21" s="227">
        <v>0</v>
      </c>
      <c r="AU21" s="227">
        <v>0</v>
      </c>
      <c r="AV21" s="422">
        <f t="shared" si="13"/>
        <v>0</v>
      </c>
      <c r="AW21" s="423">
        <f t="shared" si="14"/>
        <v>0</v>
      </c>
      <c r="AX21" s="225">
        <v>4</v>
      </c>
      <c r="AY21" s="227">
        <v>0</v>
      </c>
      <c r="AZ21" s="227">
        <v>0</v>
      </c>
      <c r="BA21" s="227">
        <v>0</v>
      </c>
      <c r="BB21" s="227">
        <v>0</v>
      </c>
      <c r="BC21" s="420">
        <f t="shared" si="15"/>
        <v>0</v>
      </c>
      <c r="BD21" s="425">
        <v>0</v>
      </c>
      <c r="BE21" s="227">
        <v>0</v>
      </c>
      <c r="BF21" s="227">
        <v>0</v>
      </c>
      <c r="BG21" s="227">
        <v>0</v>
      </c>
      <c r="BH21" s="422">
        <f t="shared" si="16"/>
        <v>0</v>
      </c>
      <c r="BI21" s="423">
        <f t="shared" si="17"/>
        <v>0</v>
      </c>
      <c r="BJ21" s="225">
        <v>4</v>
      </c>
      <c r="BK21" s="227">
        <v>0</v>
      </c>
      <c r="BL21" s="227">
        <v>0</v>
      </c>
      <c r="BM21" s="227">
        <v>0</v>
      </c>
      <c r="BN21" s="227">
        <v>0</v>
      </c>
      <c r="BO21" s="420">
        <f t="shared" si="18"/>
        <v>0</v>
      </c>
      <c r="BP21" s="425">
        <v>0</v>
      </c>
      <c r="BQ21" s="227">
        <v>0</v>
      </c>
      <c r="BR21" s="227">
        <v>0</v>
      </c>
      <c r="BS21" s="227">
        <v>0</v>
      </c>
      <c r="BT21" s="422">
        <f t="shared" si="19"/>
        <v>0</v>
      </c>
      <c r="BU21" s="423">
        <f t="shared" si="20"/>
        <v>0</v>
      </c>
      <c r="BV21" s="225">
        <v>4</v>
      </c>
      <c r="BW21" s="227">
        <v>0</v>
      </c>
      <c r="BX21" s="227">
        <v>0</v>
      </c>
      <c r="BY21" s="227">
        <v>0</v>
      </c>
      <c r="BZ21" s="227">
        <v>0</v>
      </c>
      <c r="CA21" s="420">
        <f t="shared" si="21"/>
        <v>0</v>
      </c>
      <c r="CB21" s="425">
        <v>0</v>
      </c>
      <c r="CC21" s="227">
        <v>0</v>
      </c>
      <c r="CD21" s="227">
        <v>0</v>
      </c>
      <c r="CE21" s="227">
        <v>0</v>
      </c>
      <c r="CF21" s="422">
        <f t="shared" si="22"/>
        <v>0</v>
      </c>
      <c r="CG21" s="423">
        <f t="shared" si="23"/>
        <v>0</v>
      </c>
      <c r="CH21" s="225">
        <v>4</v>
      </c>
      <c r="CI21" s="422">
        <f t="shared" si="27"/>
        <v>0</v>
      </c>
      <c r="CJ21" s="422">
        <f t="shared" si="24"/>
        <v>0</v>
      </c>
      <c r="CK21" s="422">
        <f t="shared" si="24"/>
        <v>0</v>
      </c>
      <c r="CL21" s="422">
        <f t="shared" si="24"/>
        <v>0</v>
      </c>
      <c r="CM21" s="424">
        <f t="shared" si="28"/>
        <v>0</v>
      </c>
      <c r="CN21" s="422">
        <f t="shared" si="29"/>
        <v>0</v>
      </c>
      <c r="CO21" s="422">
        <f t="shared" si="25"/>
        <v>0</v>
      </c>
      <c r="CP21" s="422">
        <f t="shared" si="25"/>
        <v>0</v>
      </c>
      <c r="CQ21" s="422">
        <f t="shared" si="25"/>
        <v>0</v>
      </c>
      <c r="CR21" s="424">
        <f t="shared" si="30"/>
        <v>0</v>
      </c>
      <c r="CS21" s="422">
        <f t="shared" si="31"/>
        <v>0</v>
      </c>
      <c r="CT21" s="422">
        <f t="shared" si="26"/>
        <v>0</v>
      </c>
      <c r="CU21" s="422">
        <f t="shared" si="26"/>
        <v>0</v>
      </c>
      <c r="CV21" s="422">
        <f t="shared" si="26"/>
        <v>0</v>
      </c>
      <c r="CW21" s="424">
        <f t="shared" si="32"/>
        <v>0</v>
      </c>
      <c r="CX21" s="327"/>
      <c r="CZ21" s="327"/>
      <c r="DB21" s="327"/>
    </row>
    <row r="22" spans="1:135" ht="15.75" customHeight="1" x14ac:dyDescent="0.2">
      <c r="A22" s="130" t="s">
        <v>44</v>
      </c>
      <c r="B22" s="225">
        <v>5</v>
      </c>
      <c r="C22" s="132">
        <f t="shared" ref="C22:F22" si="47">C15+C19+C20+C21</f>
        <v>554056.03788582759</v>
      </c>
      <c r="D22" s="132">
        <f t="shared" si="47"/>
        <v>460721.87457730877</v>
      </c>
      <c r="E22" s="132">
        <f t="shared" si="47"/>
        <v>436435.38927187095</v>
      </c>
      <c r="F22" s="132">
        <f t="shared" si="47"/>
        <v>0</v>
      </c>
      <c r="G22" s="420">
        <f t="shared" si="3"/>
        <v>1451213.3017350072</v>
      </c>
      <c r="H22" s="214">
        <f t="shared" ref="H22:K22" si="48">H15+H19+H20+H21</f>
        <v>3569781.3963300576</v>
      </c>
      <c r="I22" s="132">
        <f t="shared" si="48"/>
        <v>2813438.4235408474</v>
      </c>
      <c r="J22" s="132">
        <f t="shared" si="48"/>
        <v>2503248.5184785952</v>
      </c>
      <c r="K22" s="132">
        <f t="shared" si="48"/>
        <v>0</v>
      </c>
      <c r="L22" s="422">
        <f t="shared" si="4"/>
        <v>8886468.3383495007</v>
      </c>
      <c r="M22" s="214">
        <f t="shared" si="5"/>
        <v>10337681.640084509</v>
      </c>
      <c r="N22" s="225">
        <v>5</v>
      </c>
      <c r="O22" s="132">
        <f t="shared" ref="O22:R22" si="49">O15+O19+O20+O21</f>
        <v>1402425.8752157884</v>
      </c>
      <c r="P22" s="132">
        <f t="shared" si="49"/>
        <v>1346764.0055348706</v>
      </c>
      <c r="Q22" s="132">
        <f t="shared" si="49"/>
        <v>1256962.6430839866</v>
      </c>
      <c r="R22" s="132">
        <f t="shared" si="49"/>
        <v>0</v>
      </c>
      <c r="S22" s="420">
        <f t="shared" si="6"/>
        <v>4006152.5238346457</v>
      </c>
      <c r="T22" s="214">
        <f t="shared" ref="T22:W22" si="50">T15+T19+T20+T21</f>
        <v>2909150.2309374255</v>
      </c>
      <c r="U22" s="132">
        <f t="shared" si="50"/>
        <v>2763781.4756536828</v>
      </c>
      <c r="V22" s="132">
        <f t="shared" si="50"/>
        <v>2526280.2510958435</v>
      </c>
      <c r="W22" s="132">
        <f t="shared" si="50"/>
        <v>0</v>
      </c>
      <c r="X22" s="422">
        <f t="shared" si="7"/>
        <v>8199211.9576869523</v>
      </c>
      <c r="Y22" s="214">
        <f t="shared" si="8"/>
        <v>12205364.481521599</v>
      </c>
      <c r="Z22" s="225">
        <v>5</v>
      </c>
      <c r="AA22" s="132">
        <f t="shared" ref="AA22:AD22" si="51">AA15+AA19+AA20+AA21</f>
        <v>343113.10009900969</v>
      </c>
      <c r="AB22" s="132">
        <f t="shared" si="51"/>
        <v>315330.82917401846</v>
      </c>
      <c r="AC22" s="132">
        <f t="shared" si="51"/>
        <v>301910.01970767311</v>
      </c>
      <c r="AD22" s="132">
        <f t="shared" si="51"/>
        <v>0</v>
      </c>
      <c r="AE22" s="420">
        <f t="shared" si="9"/>
        <v>960353.94898070127</v>
      </c>
      <c r="AF22" s="214">
        <f t="shared" ref="AF22:AI22" si="52">AF15+AF19+AF20+AF21</f>
        <v>495314.68175712589</v>
      </c>
      <c r="AG22" s="132">
        <f t="shared" si="52"/>
        <v>460134.69239130069</v>
      </c>
      <c r="AH22" s="132">
        <f t="shared" si="52"/>
        <v>425773.79801524151</v>
      </c>
      <c r="AI22" s="132">
        <f t="shared" si="52"/>
        <v>0</v>
      </c>
      <c r="AJ22" s="422">
        <f t="shared" si="10"/>
        <v>1381223.1721636681</v>
      </c>
      <c r="AK22" s="214">
        <f t="shared" si="11"/>
        <v>2341577.1211443692</v>
      </c>
      <c r="AL22" s="225">
        <v>5</v>
      </c>
      <c r="AM22" s="132">
        <f t="shared" ref="AM22:AP22" si="53">AM15+AM19+AM20+AM21</f>
        <v>13745690.307106934</v>
      </c>
      <c r="AN22" s="132">
        <f t="shared" si="53"/>
        <v>14020392.152813129</v>
      </c>
      <c r="AO22" s="132">
        <f t="shared" si="53"/>
        <v>14097207.730038606</v>
      </c>
      <c r="AP22" s="132">
        <f t="shared" si="53"/>
        <v>0</v>
      </c>
      <c r="AQ22" s="420">
        <f t="shared" si="12"/>
        <v>41863290.189958669</v>
      </c>
      <c r="AR22" s="214">
        <f t="shared" ref="AR22:AU22" si="54">AR15+AR19+AR20+AR21</f>
        <v>12704103.021905668</v>
      </c>
      <c r="AS22" s="132">
        <f t="shared" si="54"/>
        <v>12593951.510718463</v>
      </c>
      <c r="AT22" s="132">
        <f t="shared" si="54"/>
        <v>12425265.749152653</v>
      </c>
      <c r="AU22" s="132">
        <f t="shared" si="54"/>
        <v>0</v>
      </c>
      <c r="AV22" s="422">
        <f t="shared" si="13"/>
        <v>37723320.281776786</v>
      </c>
      <c r="AW22" s="214">
        <f t="shared" si="14"/>
        <v>79586610.471735448</v>
      </c>
      <c r="AX22" s="225">
        <v>5</v>
      </c>
      <c r="AY22" s="132">
        <f t="shared" ref="AY22:BB22" si="55">AY15+AY19+AY20+AY21</f>
        <v>525083.52765123348</v>
      </c>
      <c r="AZ22" s="132">
        <f t="shared" si="55"/>
        <v>473435.96755439125</v>
      </c>
      <c r="BA22" s="132">
        <f t="shared" si="55"/>
        <v>489974.7647189729</v>
      </c>
      <c r="BB22" s="132">
        <f t="shared" si="55"/>
        <v>0</v>
      </c>
      <c r="BC22" s="420">
        <f t="shared" si="15"/>
        <v>1488494.2599245976</v>
      </c>
      <c r="BD22" s="214">
        <f t="shared" ref="BD22:BG22" si="56">BD15+BD19+BD20+BD21</f>
        <v>208138.27849714464</v>
      </c>
      <c r="BE22" s="132">
        <f t="shared" si="56"/>
        <v>219568.86647120796</v>
      </c>
      <c r="BF22" s="132">
        <f t="shared" si="56"/>
        <v>227719.24063816119</v>
      </c>
      <c r="BG22" s="132">
        <f t="shared" si="56"/>
        <v>0</v>
      </c>
      <c r="BH22" s="422">
        <f t="shared" si="16"/>
        <v>655426.38560651382</v>
      </c>
      <c r="BI22" s="214">
        <f t="shared" si="17"/>
        <v>2143920.6455311114</v>
      </c>
      <c r="BJ22" s="225">
        <v>5</v>
      </c>
      <c r="BK22" s="132">
        <f t="shared" ref="BK22:BN22" si="57">BK15+BK19+BK20+BK21</f>
        <v>0</v>
      </c>
      <c r="BL22" s="132">
        <f t="shared" si="57"/>
        <v>0</v>
      </c>
      <c r="BM22" s="132">
        <f t="shared" si="57"/>
        <v>0</v>
      </c>
      <c r="BN22" s="132">
        <f t="shared" si="57"/>
        <v>0</v>
      </c>
      <c r="BO22" s="420">
        <f t="shared" si="18"/>
        <v>0</v>
      </c>
      <c r="BP22" s="214">
        <f t="shared" ref="BP22:BS22" si="58">BP15+BP19+BP20+BP21</f>
        <v>0</v>
      </c>
      <c r="BQ22" s="132">
        <f t="shared" si="58"/>
        <v>0</v>
      </c>
      <c r="BR22" s="132">
        <f t="shared" si="58"/>
        <v>0</v>
      </c>
      <c r="BS22" s="132">
        <f t="shared" si="58"/>
        <v>0</v>
      </c>
      <c r="BT22" s="422">
        <f t="shared" si="19"/>
        <v>0</v>
      </c>
      <c r="BU22" s="214">
        <f t="shared" si="20"/>
        <v>0</v>
      </c>
      <c r="BV22" s="225">
        <v>5</v>
      </c>
      <c r="BW22" s="132">
        <f t="shared" ref="BW22:BZ22" si="59">BW15+BW19+BW20+BW21</f>
        <v>1053521.5336974903</v>
      </c>
      <c r="BX22" s="132">
        <f t="shared" si="59"/>
        <v>1074786.0865489389</v>
      </c>
      <c r="BY22" s="132">
        <f t="shared" si="59"/>
        <v>1053586.8364334323</v>
      </c>
      <c r="BZ22" s="132">
        <f t="shared" si="59"/>
        <v>0</v>
      </c>
      <c r="CA22" s="420">
        <f t="shared" si="21"/>
        <v>3181894.4566798611</v>
      </c>
      <c r="CB22" s="214">
        <f t="shared" ref="CB22:CE22" si="60">CB15+CB19+CB20+CB21</f>
        <v>602160.44018616935</v>
      </c>
      <c r="CC22" s="132">
        <f t="shared" si="60"/>
        <v>607916.41750127065</v>
      </c>
      <c r="CD22" s="132">
        <f t="shared" si="60"/>
        <v>628366.59594493289</v>
      </c>
      <c r="CE22" s="132">
        <f t="shared" si="60"/>
        <v>0</v>
      </c>
      <c r="CF22" s="422">
        <f t="shared" si="22"/>
        <v>1838443.4536323729</v>
      </c>
      <c r="CG22" s="214">
        <f t="shared" si="23"/>
        <v>5020337.9103122335</v>
      </c>
      <c r="CH22" s="225">
        <v>5</v>
      </c>
      <c r="CI22" s="422">
        <f t="shared" si="27"/>
        <v>17623890.381656285</v>
      </c>
      <c r="CJ22" s="422">
        <f t="shared" si="24"/>
        <v>17691430.916202657</v>
      </c>
      <c r="CK22" s="422">
        <f t="shared" si="24"/>
        <v>17636077.383254539</v>
      </c>
      <c r="CL22" s="422">
        <f t="shared" si="24"/>
        <v>0</v>
      </c>
      <c r="CM22" s="424">
        <f t="shared" si="28"/>
        <v>52951398.681113482</v>
      </c>
      <c r="CN22" s="422">
        <f t="shared" si="29"/>
        <v>20488648.049613591</v>
      </c>
      <c r="CO22" s="422">
        <f t="shared" si="25"/>
        <v>19458791.386276774</v>
      </c>
      <c r="CP22" s="422">
        <f t="shared" si="25"/>
        <v>18736654.153325431</v>
      </c>
      <c r="CQ22" s="422">
        <f t="shared" si="25"/>
        <v>0</v>
      </c>
      <c r="CR22" s="424">
        <f t="shared" si="30"/>
        <v>58684093.589215793</v>
      </c>
      <c r="CS22" s="422">
        <f t="shared" si="31"/>
        <v>38112538.431269877</v>
      </c>
      <c r="CT22" s="422">
        <f t="shared" si="26"/>
        <v>37150222.302479431</v>
      </c>
      <c r="CU22" s="422">
        <f t="shared" si="26"/>
        <v>36372731.536579967</v>
      </c>
      <c r="CV22" s="422">
        <f t="shared" si="26"/>
        <v>0</v>
      </c>
      <c r="CW22" s="424">
        <f t="shared" si="32"/>
        <v>111635492.27032927</v>
      </c>
      <c r="CX22" s="327"/>
      <c r="CZ22" s="327"/>
      <c r="DB22" s="327"/>
    </row>
    <row r="23" spans="1:135" ht="15.75" customHeight="1" x14ac:dyDescent="0.2">
      <c r="A23" s="130" t="s">
        <v>132</v>
      </c>
      <c r="B23" s="192"/>
      <c r="C23" s="177"/>
      <c r="D23" s="177"/>
      <c r="E23" s="177"/>
      <c r="F23" s="177"/>
      <c r="G23" s="392"/>
      <c r="H23" s="393"/>
      <c r="I23" s="177"/>
      <c r="J23" s="177"/>
      <c r="K23" s="177"/>
      <c r="L23" s="177"/>
      <c r="M23" s="393"/>
      <c r="N23" s="192"/>
      <c r="O23" s="177"/>
      <c r="P23" s="177"/>
      <c r="Q23" s="177"/>
      <c r="R23" s="177"/>
      <c r="S23" s="392"/>
      <c r="T23" s="393"/>
      <c r="U23" s="177"/>
      <c r="V23" s="177"/>
      <c r="W23" s="177"/>
      <c r="X23" s="177"/>
      <c r="Y23" s="393"/>
      <c r="Z23" s="192"/>
      <c r="AA23" s="177"/>
      <c r="AB23" s="177"/>
      <c r="AC23" s="177"/>
      <c r="AD23" s="177"/>
      <c r="AE23" s="392"/>
      <c r="AF23" s="393"/>
      <c r="AG23" s="177"/>
      <c r="AH23" s="177"/>
      <c r="AI23" s="177"/>
      <c r="AJ23" s="177"/>
      <c r="AK23" s="393"/>
      <c r="AL23" s="192"/>
      <c r="AM23" s="177"/>
      <c r="AN23" s="177"/>
      <c r="AO23" s="177"/>
      <c r="AP23" s="177"/>
      <c r="AQ23" s="392"/>
      <c r="AR23" s="393"/>
      <c r="AS23" s="177"/>
      <c r="AT23" s="177"/>
      <c r="AU23" s="177"/>
      <c r="AV23" s="177"/>
      <c r="AW23" s="393"/>
      <c r="AX23" s="192"/>
      <c r="AY23" s="177"/>
      <c r="AZ23" s="177"/>
      <c r="BA23" s="177"/>
      <c r="BB23" s="177"/>
      <c r="BC23" s="392"/>
      <c r="BD23" s="393"/>
      <c r="BE23" s="177"/>
      <c r="BF23" s="177"/>
      <c r="BG23" s="177"/>
      <c r="BH23" s="177"/>
      <c r="BI23" s="393"/>
      <c r="BJ23" s="192"/>
      <c r="BK23" s="177"/>
      <c r="BL23" s="177"/>
      <c r="BM23" s="177"/>
      <c r="BN23" s="177"/>
      <c r="BO23" s="392"/>
      <c r="BP23" s="393"/>
      <c r="BQ23" s="177"/>
      <c r="BR23" s="177"/>
      <c r="BS23" s="177"/>
      <c r="BT23" s="177"/>
      <c r="BU23" s="393"/>
      <c r="BV23" s="192"/>
      <c r="BW23" s="177"/>
      <c r="BX23" s="177"/>
      <c r="BY23" s="177"/>
      <c r="BZ23" s="177"/>
      <c r="CA23" s="392"/>
      <c r="CB23" s="393"/>
      <c r="CC23" s="177"/>
      <c r="CD23" s="177"/>
      <c r="CE23" s="177"/>
      <c r="CF23" s="177"/>
      <c r="CG23" s="393"/>
      <c r="CH23" s="192"/>
      <c r="CI23" s="177"/>
      <c r="CJ23" s="177"/>
      <c r="CK23" s="177"/>
      <c r="CL23" s="177"/>
      <c r="CM23" s="427"/>
      <c r="CN23" s="177"/>
      <c r="CO23" s="177"/>
      <c r="CP23" s="177"/>
      <c r="CQ23" s="177"/>
      <c r="CR23" s="427"/>
      <c r="CS23" s="177"/>
      <c r="CT23" s="177"/>
      <c r="CU23" s="177"/>
      <c r="CV23" s="177"/>
      <c r="CW23" s="427"/>
    </row>
    <row r="24" spans="1:135" ht="15.75" customHeight="1" x14ac:dyDescent="0.2">
      <c r="A24" s="85" t="s">
        <v>322</v>
      </c>
      <c r="B24" s="225">
        <v>6</v>
      </c>
      <c r="C24" s="227">
        <v>0</v>
      </c>
      <c r="D24" s="227">
        <v>0</v>
      </c>
      <c r="E24" s="227">
        <v>0</v>
      </c>
      <c r="F24" s="227">
        <v>0</v>
      </c>
      <c r="G24" s="420">
        <f t="shared" ref="G24:G29" si="61">SUM(C24:F24)</f>
        <v>0</v>
      </c>
      <c r="H24" s="425">
        <v>0</v>
      </c>
      <c r="I24" s="227">
        <v>0</v>
      </c>
      <c r="J24" s="227">
        <v>0</v>
      </c>
      <c r="K24" s="227">
        <v>0</v>
      </c>
      <c r="L24" s="422">
        <f t="shared" ref="L24:L29" si="62">SUM(H24:K24)</f>
        <v>0</v>
      </c>
      <c r="M24" s="423">
        <f t="shared" ref="M24:M29" si="63">SUM(G24,L24)</f>
        <v>0</v>
      </c>
      <c r="N24" s="225">
        <v>6</v>
      </c>
      <c r="O24" s="227">
        <v>0</v>
      </c>
      <c r="P24" s="227">
        <v>0</v>
      </c>
      <c r="Q24" s="227">
        <v>0</v>
      </c>
      <c r="R24" s="227">
        <v>0</v>
      </c>
      <c r="S24" s="420">
        <f t="shared" ref="S24:S29" si="64">SUM(O24:R24)</f>
        <v>0</v>
      </c>
      <c r="T24" s="425">
        <v>0</v>
      </c>
      <c r="U24" s="227">
        <v>0</v>
      </c>
      <c r="V24" s="227">
        <v>0</v>
      </c>
      <c r="W24" s="227">
        <v>0</v>
      </c>
      <c r="X24" s="422">
        <f t="shared" ref="X24:X29" si="65">SUM(T24:W24)</f>
        <v>0</v>
      </c>
      <c r="Y24" s="423">
        <f t="shared" ref="Y24:Y29" si="66">SUM(S24,X24)</f>
        <v>0</v>
      </c>
      <c r="Z24" s="225">
        <v>6</v>
      </c>
      <c r="AA24" s="227">
        <v>0</v>
      </c>
      <c r="AB24" s="227">
        <v>0</v>
      </c>
      <c r="AC24" s="227">
        <v>0</v>
      </c>
      <c r="AD24" s="227">
        <v>0</v>
      </c>
      <c r="AE24" s="420">
        <f t="shared" ref="AE24:AE29" si="67">SUM(AA24:AD24)</f>
        <v>0</v>
      </c>
      <c r="AF24" s="425">
        <v>0</v>
      </c>
      <c r="AG24" s="227">
        <v>0</v>
      </c>
      <c r="AH24" s="227">
        <v>0</v>
      </c>
      <c r="AI24" s="227">
        <v>0</v>
      </c>
      <c r="AJ24" s="422">
        <f t="shared" ref="AJ24:AJ29" si="68">SUM(AF24:AI24)</f>
        <v>0</v>
      </c>
      <c r="AK24" s="423">
        <f t="shared" ref="AK24:AK29" si="69">SUM(AE24,AJ24)</f>
        <v>0</v>
      </c>
      <c r="AL24" s="225">
        <v>6</v>
      </c>
      <c r="AM24" s="227">
        <v>0</v>
      </c>
      <c r="AN24" s="227">
        <v>0</v>
      </c>
      <c r="AO24" s="227">
        <v>0</v>
      </c>
      <c r="AP24" s="227">
        <v>0</v>
      </c>
      <c r="AQ24" s="420">
        <f t="shared" ref="AQ24:AQ29" si="70">SUM(AM24:AP24)</f>
        <v>0</v>
      </c>
      <c r="AR24" s="425">
        <v>0</v>
      </c>
      <c r="AS24" s="227">
        <v>0</v>
      </c>
      <c r="AT24" s="227">
        <v>0</v>
      </c>
      <c r="AU24" s="227">
        <v>0</v>
      </c>
      <c r="AV24" s="422">
        <f t="shared" ref="AV24:AV29" si="71">SUM(AR24:AU24)</f>
        <v>0</v>
      </c>
      <c r="AW24" s="423">
        <f t="shared" ref="AW24:AW29" si="72">SUM(AQ24,AV24)</f>
        <v>0</v>
      </c>
      <c r="AX24" s="225">
        <v>6</v>
      </c>
      <c r="AY24" s="227">
        <v>0</v>
      </c>
      <c r="AZ24" s="227">
        <v>0</v>
      </c>
      <c r="BA24" s="227">
        <v>0</v>
      </c>
      <c r="BB24" s="227">
        <v>0</v>
      </c>
      <c r="BC24" s="420">
        <f t="shared" ref="BC24:BC29" si="73">SUM(AY24:BB24)</f>
        <v>0</v>
      </c>
      <c r="BD24" s="425">
        <v>0</v>
      </c>
      <c r="BE24" s="227">
        <v>0</v>
      </c>
      <c r="BF24" s="227">
        <v>0</v>
      </c>
      <c r="BG24" s="227">
        <v>0</v>
      </c>
      <c r="BH24" s="422">
        <f t="shared" ref="BH24:BH29" si="74">SUM(BD24:BG24)</f>
        <v>0</v>
      </c>
      <c r="BI24" s="423">
        <f t="shared" ref="BI24:BI29" si="75">SUM(BC24,BH24)</f>
        <v>0</v>
      </c>
      <c r="BJ24" s="225">
        <v>6</v>
      </c>
      <c r="BK24" s="227">
        <v>0</v>
      </c>
      <c r="BL24" s="227">
        <v>0</v>
      </c>
      <c r="BM24" s="227">
        <v>0</v>
      </c>
      <c r="BN24" s="227">
        <v>0</v>
      </c>
      <c r="BO24" s="420">
        <f t="shared" ref="BO24:BO29" si="76">SUM(BK24:BN24)</f>
        <v>0</v>
      </c>
      <c r="BP24" s="425">
        <v>0</v>
      </c>
      <c r="BQ24" s="227">
        <v>0</v>
      </c>
      <c r="BR24" s="227">
        <v>0</v>
      </c>
      <c r="BS24" s="227">
        <v>0</v>
      </c>
      <c r="BT24" s="422">
        <f t="shared" ref="BT24:BT29" si="77">SUM(BP24:BS24)</f>
        <v>0</v>
      </c>
      <c r="BU24" s="423">
        <f t="shared" ref="BU24:BU29" si="78">SUM(BO24,BT24)</f>
        <v>0</v>
      </c>
      <c r="BV24" s="225">
        <v>6</v>
      </c>
      <c r="BW24" s="227">
        <v>0</v>
      </c>
      <c r="BX24" s="227">
        <v>0</v>
      </c>
      <c r="BY24" s="227">
        <v>0</v>
      </c>
      <c r="BZ24" s="227">
        <v>0</v>
      </c>
      <c r="CA24" s="420">
        <f t="shared" ref="CA24:CA29" si="79">SUM(BW24:BZ24)</f>
        <v>0</v>
      </c>
      <c r="CB24" s="425">
        <v>0</v>
      </c>
      <c r="CC24" s="227">
        <v>0</v>
      </c>
      <c r="CD24" s="227">
        <v>0</v>
      </c>
      <c r="CE24" s="227">
        <v>0</v>
      </c>
      <c r="CF24" s="422">
        <f t="shared" ref="CF24:CF29" si="80">SUM(CB24:CE24)</f>
        <v>0</v>
      </c>
      <c r="CG24" s="423">
        <f t="shared" ref="CG24:CG29" si="81">SUM(CA24,CF24)</f>
        <v>0</v>
      </c>
      <c r="CH24" s="225">
        <v>6</v>
      </c>
      <c r="CI24" s="422">
        <f t="shared" ref="CI24:CL29" si="82">+C24+O24+AA24+AM24+AY24+BK24+BW24</f>
        <v>0</v>
      </c>
      <c r="CJ24" s="422">
        <f t="shared" si="82"/>
        <v>0</v>
      </c>
      <c r="CK24" s="422">
        <f t="shared" si="82"/>
        <v>0</v>
      </c>
      <c r="CL24" s="422">
        <f t="shared" si="82"/>
        <v>0</v>
      </c>
      <c r="CM24" s="424">
        <f t="shared" si="28"/>
        <v>0</v>
      </c>
      <c r="CN24" s="422">
        <f t="shared" ref="CN24:CQ29" si="83">+H24+T24+AF24+AR24+BD24+BP24+CB24</f>
        <v>0</v>
      </c>
      <c r="CO24" s="422">
        <f t="shared" si="83"/>
        <v>0</v>
      </c>
      <c r="CP24" s="422">
        <f t="shared" si="83"/>
        <v>0</v>
      </c>
      <c r="CQ24" s="422">
        <f t="shared" si="83"/>
        <v>0</v>
      </c>
      <c r="CR24" s="424">
        <f t="shared" si="30"/>
        <v>0</v>
      </c>
      <c r="CS24" s="422">
        <f t="shared" ref="CS24:CV29" si="84">CI24+CN24</f>
        <v>0</v>
      </c>
      <c r="CT24" s="422">
        <f t="shared" si="84"/>
        <v>0</v>
      </c>
      <c r="CU24" s="422">
        <f t="shared" si="84"/>
        <v>0</v>
      </c>
      <c r="CV24" s="422">
        <f t="shared" si="84"/>
        <v>0</v>
      </c>
      <c r="CW24" s="424">
        <f t="shared" si="32"/>
        <v>0</v>
      </c>
      <c r="CX24" s="327"/>
      <c r="CY24" s="327"/>
      <c r="CZ24" s="327"/>
      <c r="DA24" s="327"/>
      <c r="DB24" s="327"/>
    </row>
    <row r="25" spans="1:135" ht="15.75" customHeight="1" x14ac:dyDescent="0.2">
      <c r="A25" s="85" t="s">
        <v>133</v>
      </c>
      <c r="B25" s="225">
        <v>7</v>
      </c>
      <c r="C25" s="227">
        <v>0</v>
      </c>
      <c r="D25" s="227">
        <v>0</v>
      </c>
      <c r="E25" s="227">
        <v>0</v>
      </c>
      <c r="F25" s="227">
        <v>0</v>
      </c>
      <c r="G25" s="420">
        <f t="shared" si="61"/>
        <v>0</v>
      </c>
      <c r="H25" s="425">
        <v>0</v>
      </c>
      <c r="I25" s="227">
        <v>0</v>
      </c>
      <c r="J25" s="227">
        <v>0</v>
      </c>
      <c r="K25" s="227">
        <v>0</v>
      </c>
      <c r="L25" s="422">
        <f t="shared" si="62"/>
        <v>0</v>
      </c>
      <c r="M25" s="423">
        <f t="shared" si="63"/>
        <v>0</v>
      </c>
      <c r="N25" s="225">
        <v>7</v>
      </c>
      <c r="O25" s="227">
        <v>0</v>
      </c>
      <c r="P25" s="227">
        <v>0</v>
      </c>
      <c r="Q25" s="227">
        <v>0</v>
      </c>
      <c r="R25" s="227">
        <v>0</v>
      </c>
      <c r="S25" s="420">
        <f t="shared" si="64"/>
        <v>0</v>
      </c>
      <c r="T25" s="425">
        <v>0</v>
      </c>
      <c r="U25" s="227">
        <v>0</v>
      </c>
      <c r="V25" s="227">
        <v>0</v>
      </c>
      <c r="W25" s="227">
        <v>0</v>
      </c>
      <c r="X25" s="422">
        <f t="shared" si="65"/>
        <v>0</v>
      </c>
      <c r="Y25" s="423">
        <f t="shared" si="66"/>
        <v>0</v>
      </c>
      <c r="Z25" s="225">
        <v>7</v>
      </c>
      <c r="AA25" s="227">
        <v>0</v>
      </c>
      <c r="AB25" s="227">
        <v>0</v>
      </c>
      <c r="AC25" s="227">
        <v>0</v>
      </c>
      <c r="AD25" s="227">
        <v>0</v>
      </c>
      <c r="AE25" s="420">
        <f t="shared" si="67"/>
        <v>0</v>
      </c>
      <c r="AF25" s="425">
        <v>0</v>
      </c>
      <c r="AG25" s="227">
        <v>0</v>
      </c>
      <c r="AH25" s="227">
        <v>0</v>
      </c>
      <c r="AI25" s="227">
        <v>0</v>
      </c>
      <c r="AJ25" s="422">
        <f t="shared" si="68"/>
        <v>0</v>
      </c>
      <c r="AK25" s="423">
        <f t="shared" si="69"/>
        <v>0</v>
      </c>
      <c r="AL25" s="225">
        <v>7</v>
      </c>
      <c r="AM25" s="227">
        <v>0</v>
      </c>
      <c r="AN25" s="227">
        <v>0</v>
      </c>
      <c r="AO25" s="227">
        <v>0</v>
      </c>
      <c r="AP25" s="227">
        <v>0</v>
      </c>
      <c r="AQ25" s="420">
        <f t="shared" si="70"/>
        <v>0</v>
      </c>
      <c r="AR25" s="425">
        <v>0</v>
      </c>
      <c r="AS25" s="227">
        <v>0</v>
      </c>
      <c r="AT25" s="227">
        <v>0</v>
      </c>
      <c r="AU25" s="227">
        <v>0</v>
      </c>
      <c r="AV25" s="422">
        <f t="shared" si="71"/>
        <v>0</v>
      </c>
      <c r="AW25" s="423">
        <f t="shared" si="72"/>
        <v>0</v>
      </c>
      <c r="AX25" s="225">
        <v>7</v>
      </c>
      <c r="AY25" s="227">
        <v>0</v>
      </c>
      <c r="AZ25" s="227">
        <v>0</v>
      </c>
      <c r="BA25" s="227">
        <v>0</v>
      </c>
      <c r="BB25" s="227">
        <v>0</v>
      </c>
      <c r="BC25" s="420">
        <f t="shared" si="73"/>
        <v>0</v>
      </c>
      <c r="BD25" s="425">
        <v>0</v>
      </c>
      <c r="BE25" s="227">
        <v>0</v>
      </c>
      <c r="BF25" s="227">
        <v>0</v>
      </c>
      <c r="BG25" s="227">
        <v>0</v>
      </c>
      <c r="BH25" s="422">
        <f t="shared" si="74"/>
        <v>0</v>
      </c>
      <c r="BI25" s="423">
        <f t="shared" si="75"/>
        <v>0</v>
      </c>
      <c r="BJ25" s="225">
        <v>7</v>
      </c>
      <c r="BK25" s="227">
        <v>0</v>
      </c>
      <c r="BL25" s="227">
        <v>0</v>
      </c>
      <c r="BM25" s="227">
        <v>0</v>
      </c>
      <c r="BN25" s="227">
        <v>0</v>
      </c>
      <c r="BO25" s="420">
        <f t="shared" si="76"/>
        <v>0</v>
      </c>
      <c r="BP25" s="425">
        <v>0</v>
      </c>
      <c r="BQ25" s="227">
        <v>0</v>
      </c>
      <c r="BR25" s="227">
        <v>0</v>
      </c>
      <c r="BS25" s="227">
        <v>0</v>
      </c>
      <c r="BT25" s="422">
        <f t="shared" si="77"/>
        <v>0</v>
      </c>
      <c r="BU25" s="423">
        <f t="shared" si="78"/>
        <v>0</v>
      </c>
      <c r="BV25" s="225">
        <v>7</v>
      </c>
      <c r="BW25" s="227">
        <v>0</v>
      </c>
      <c r="BX25" s="227">
        <v>0</v>
      </c>
      <c r="BY25" s="227">
        <v>0</v>
      </c>
      <c r="BZ25" s="227">
        <v>0</v>
      </c>
      <c r="CA25" s="420">
        <f t="shared" si="79"/>
        <v>0</v>
      </c>
      <c r="CB25" s="425">
        <v>0</v>
      </c>
      <c r="CC25" s="227">
        <v>0</v>
      </c>
      <c r="CD25" s="227">
        <v>0</v>
      </c>
      <c r="CE25" s="227">
        <v>0</v>
      </c>
      <c r="CF25" s="422">
        <f t="shared" si="80"/>
        <v>0</v>
      </c>
      <c r="CG25" s="423">
        <f t="shared" si="81"/>
        <v>0</v>
      </c>
      <c r="CH25" s="225">
        <v>7</v>
      </c>
      <c r="CI25" s="422">
        <f t="shared" si="82"/>
        <v>0</v>
      </c>
      <c r="CJ25" s="422">
        <f t="shared" si="82"/>
        <v>0</v>
      </c>
      <c r="CK25" s="422">
        <f t="shared" si="82"/>
        <v>0</v>
      </c>
      <c r="CL25" s="422">
        <f t="shared" si="82"/>
        <v>0</v>
      </c>
      <c r="CM25" s="424">
        <f t="shared" si="28"/>
        <v>0</v>
      </c>
      <c r="CN25" s="422">
        <f t="shared" si="83"/>
        <v>0</v>
      </c>
      <c r="CO25" s="422">
        <f t="shared" si="83"/>
        <v>0</v>
      </c>
      <c r="CP25" s="422">
        <f t="shared" si="83"/>
        <v>0</v>
      </c>
      <c r="CQ25" s="422">
        <f t="shared" si="83"/>
        <v>0</v>
      </c>
      <c r="CR25" s="424">
        <f t="shared" si="30"/>
        <v>0</v>
      </c>
      <c r="CS25" s="422">
        <f t="shared" si="84"/>
        <v>0</v>
      </c>
      <c r="CT25" s="422">
        <f t="shared" si="84"/>
        <v>0</v>
      </c>
      <c r="CU25" s="422">
        <f t="shared" si="84"/>
        <v>0</v>
      </c>
      <c r="CV25" s="422">
        <f t="shared" si="84"/>
        <v>0</v>
      </c>
      <c r="CW25" s="424">
        <f t="shared" si="32"/>
        <v>0</v>
      </c>
      <c r="CX25" s="327"/>
      <c r="CZ25" s="327"/>
      <c r="DB25" s="327"/>
    </row>
    <row r="26" spans="1:135" ht="15.75" customHeight="1" x14ac:dyDescent="0.2">
      <c r="A26" s="85" t="s">
        <v>131</v>
      </c>
      <c r="B26" s="225">
        <v>8</v>
      </c>
      <c r="C26" s="227">
        <v>0</v>
      </c>
      <c r="D26" s="227">
        <v>0</v>
      </c>
      <c r="E26" s="227">
        <v>0</v>
      </c>
      <c r="F26" s="227">
        <v>0</v>
      </c>
      <c r="G26" s="420">
        <f t="shared" si="61"/>
        <v>0</v>
      </c>
      <c r="H26" s="425">
        <v>0</v>
      </c>
      <c r="I26" s="227">
        <v>0</v>
      </c>
      <c r="J26" s="227">
        <v>0</v>
      </c>
      <c r="K26" s="227">
        <v>0</v>
      </c>
      <c r="L26" s="422">
        <f t="shared" si="62"/>
        <v>0</v>
      </c>
      <c r="M26" s="423">
        <f t="shared" si="63"/>
        <v>0</v>
      </c>
      <c r="N26" s="225">
        <v>8</v>
      </c>
      <c r="O26" s="227">
        <v>0</v>
      </c>
      <c r="P26" s="227">
        <v>0</v>
      </c>
      <c r="Q26" s="227">
        <v>0</v>
      </c>
      <c r="R26" s="227">
        <v>0</v>
      </c>
      <c r="S26" s="420">
        <f t="shared" si="64"/>
        <v>0</v>
      </c>
      <c r="T26" s="425">
        <v>0</v>
      </c>
      <c r="U26" s="227">
        <v>0</v>
      </c>
      <c r="V26" s="227">
        <v>0</v>
      </c>
      <c r="W26" s="227">
        <v>0</v>
      </c>
      <c r="X26" s="422">
        <f t="shared" si="65"/>
        <v>0</v>
      </c>
      <c r="Y26" s="423">
        <f t="shared" si="66"/>
        <v>0</v>
      </c>
      <c r="Z26" s="225">
        <v>8</v>
      </c>
      <c r="AA26" s="227">
        <v>0</v>
      </c>
      <c r="AB26" s="227">
        <v>0</v>
      </c>
      <c r="AC26" s="227">
        <v>0</v>
      </c>
      <c r="AD26" s="227">
        <v>0</v>
      </c>
      <c r="AE26" s="420">
        <f t="shared" si="67"/>
        <v>0</v>
      </c>
      <c r="AF26" s="425">
        <v>0</v>
      </c>
      <c r="AG26" s="227">
        <v>0</v>
      </c>
      <c r="AH26" s="227">
        <v>0</v>
      </c>
      <c r="AI26" s="227">
        <v>0</v>
      </c>
      <c r="AJ26" s="422">
        <f t="shared" si="68"/>
        <v>0</v>
      </c>
      <c r="AK26" s="423">
        <f t="shared" si="69"/>
        <v>0</v>
      </c>
      <c r="AL26" s="225">
        <v>8</v>
      </c>
      <c r="AM26" s="227">
        <v>0</v>
      </c>
      <c r="AN26" s="227">
        <v>0</v>
      </c>
      <c r="AO26" s="227">
        <v>0</v>
      </c>
      <c r="AP26" s="227">
        <v>0</v>
      </c>
      <c r="AQ26" s="420">
        <f t="shared" si="70"/>
        <v>0</v>
      </c>
      <c r="AR26" s="425">
        <v>0</v>
      </c>
      <c r="AS26" s="227">
        <v>0</v>
      </c>
      <c r="AT26" s="227">
        <v>0</v>
      </c>
      <c r="AU26" s="227">
        <v>0</v>
      </c>
      <c r="AV26" s="422">
        <f t="shared" si="71"/>
        <v>0</v>
      </c>
      <c r="AW26" s="423">
        <f t="shared" si="72"/>
        <v>0</v>
      </c>
      <c r="AX26" s="225">
        <v>8</v>
      </c>
      <c r="AY26" s="227">
        <v>0</v>
      </c>
      <c r="AZ26" s="227">
        <v>0</v>
      </c>
      <c r="BA26" s="227">
        <v>0</v>
      </c>
      <c r="BB26" s="227">
        <v>0</v>
      </c>
      <c r="BC26" s="420">
        <f t="shared" si="73"/>
        <v>0</v>
      </c>
      <c r="BD26" s="425">
        <v>0</v>
      </c>
      <c r="BE26" s="227">
        <v>0</v>
      </c>
      <c r="BF26" s="227">
        <v>0</v>
      </c>
      <c r="BG26" s="227">
        <v>0</v>
      </c>
      <c r="BH26" s="422">
        <f t="shared" si="74"/>
        <v>0</v>
      </c>
      <c r="BI26" s="423">
        <f t="shared" si="75"/>
        <v>0</v>
      </c>
      <c r="BJ26" s="225">
        <v>8</v>
      </c>
      <c r="BK26" s="227">
        <v>0</v>
      </c>
      <c r="BL26" s="227">
        <v>0</v>
      </c>
      <c r="BM26" s="227">
        <v>0</v>
      </c>
      <c r="BN26" s="227">
        <v>0</v>
      </c>
      <c r="BO26" s="420">
        <f t="shared" si="76"/>
        <v>0</v>
      </c>
      <c r="BP26" s="425">
        <v>0</v>
      </c>
      <c r="BQ26" s="227">
        <v>0</v>
      </c>
      <c r="BR26" s="227">
        <v>0</v>
      </c>
      <c r="BS26" s="227">
        <v>0</v>
      </c>
      <c r="BT26" s="422">
        <f t="shared" si="77"/>
        <v>0</v>
      </c>
      <c r="BU26" s="423">
        <f t="shared" si="78"/>
        <v>0</v>
      </c>
      <c r="BV26" s="225">
        <v>8</v>
      </c>
      <c r="BW26" s="227">
        <v>0</v>
      </c>
      <c r="BX26" s="227">
        <v>0</v>
      </c>
      <c r="BY26" s="227">
        <v>0</v>
      </c>
      <c r="BZ26" s="227">
        <v>0</v>
      </c>
      <c r="CA26" s="420">
        <f t="shared" si="79"/>
        <v>0</v>
      </c>
      <c r="CB26" s="425">
        <v>0</v>
      </c>
      <c r="CC26" s="227">
        <v>0</v>
      </c>
      <c r="CD26" s="227">
        <v>0</v>
      </c>
      <c r="CE26" s="227">
        <v>0</v>
      </c>
      <c r="CF26" s="422">
        <f t="shared" si="80"/>
        <v>0</v>
      </c>
      <c r="CG26" s="423">
        <f t="shared" si="81"/>
        <v>0</v>
      </c>
      <c r="CH26" s="225">
        <v>8</v>
      </c>
      <c r="CI26" s="422">
        <f t="shared" si="82"/>
        <v>0</v>
      </c>
      <c r="CJ26" s="422">
        <f t="shared" si="82"/>
        <v>0</v>
      </c>
      <c r="CK26" s="422">
        <f t="shared" si="82"/>
        <v>0</v>
      </c>
      <c r="CL26" s="422">
        <f t="shared" si="82"/>
        <v>0</v>
      </c>
      <c r="CM26" s="424">
        <f t="shared" si="28"/>
        <v>0</v>
      </c>
      <c r="CN26" s="422">
        <f t="shared" si="83"/>
        <v>0</v>
      </c>
      <c r="CO26" s="422">
        <f t="shared" si="83"/>
        <v>0</v>
      </c>
      <c r="CP26" s="422">
        <f t="shared" si="83"/>
        <v>0</v>
      </c>
      <c r="CQ26" s="422">
        <f t="shared" si="83"/>
        <v>0</v>
      </c>
      <c r="CR26" s="424">
        <f t="shared" si="30"/>
        <v>0</v>
      </c>
      <c r="CS26" s="422">
        <f t="shared" si="84"/>
        <v>0</v>
      </c>
      <c r="CT26" s="422">
        <f t="shared" si="84"/>
        <v>0</v>
      </c>
      <c r="CU26" s="422">
        <f t="shared" si="84"/>
        <v>0</v>
      </c>
      <c r="CV26" s="422">
        <f t="shared" si="84"/>
        <v>0</v>
      </c>
      <c r="CW26" s="424">
        <f t="shared" si="32"/>
        <v>0</v>
      </c>
      <c r="CX26" s="327"/>
      <c r="CZ26" s="327"/>
      <c r="DB26" s="327"/>
    </row>
    <row r="27" spans="1:135" ht="15.75" customHeight="1" x14ac:dyDescent="0.2">
      <c r="A27" s="85" t="s">
        <v>1183</v>
      </c>
      <c r="B27" s="225">
        <v>9</v>
      </c>
      <c r="C27" s="227">
        <v>0</v>
      </c>
      <c r="D27" s="227">
        <v>0</v>
      </c>
      <c r="E27" s="227">
        <v>0</v>
      </c>
      <c r="F27" s="227">
        <v>0</v>
      </c>
      <c r="G27" s="420">
        <f t="shared" si="61"/>
        <v>0</v>
      </c>
      <c r="H27" s="425">
        <v>0</v>
      </c>
      <c r="I27" s="227">
        <v>0</v>
      </c>
      <c r="J27" s="227">
        <v>0</v>
      </c>
      <c r="K27" s="227">
        <v>0</v>
      </c>
      <c r="L27" s="422">
        <f t="shared" si="62"/>
        <v>0</v>
      </c>
      <c r="M27" s="423">
        <f t="shared" si="63"/>
        <v>0</v>
      </c>
      <c r="N27" s="225">
        <v>9</v>
      </c>
      <c r="O27" s="227">
        <v>0</v>
      </c>
      <c r="P27" s="227">
        <v>0</v>
      </c>
      <c r="Q27" s="227">
        <v>0</v>
      </c>
      <c r="R27" s="227">
        <v>0</v>
      </c>
      <c r="S27" s="420">
        <f t="shared" si="64"/>
        <v>0</v>
      </c>
      <c r="T27" s="425">
        <v>0</v>
      </c>
      <c r="U27" s="227">
        <v>0</v>
      </c>
      <c r="V27" s="227">
        <v>0</v>
      </c>
      <c r="W27" s="227">
        <v>0</v>
      </c>
      <c r="X27" s="422">
        <f t="shared" si="65"/>
        <v>0</v>
      </c>
      <c r="Y27" s="423">
        <f t="shared" si="66"/>
        <v>0</v>
      </c>
      <c r="Z27" s="225">
        <v>9</v>
      </c>
      <c r="AA27" s="227">
        <v>0</v>
      </c>
      <c r="AB27" s="227">
        <v>0</v>
      </c>
      <c r="AC27" s="227">
        <v>0</v>
      </c>
      <c r="AD27" s="227">
        <v>0</v>
      </c>
      <c r="AE27" s="420">
        <f t="shared" si="67"/>
        <v>0</v>
      </c>
      <c r="AF27" s="425">
        <v>0</v>
      </c>
      <c r="AG27" s="227">
        <v>0</v>
      </c>
      <c r="AH27" s="227">
        <v>0</v>
      </c>
      <c r="AI27" s="227">
        <v>0</v>
      </c>
      <c r="AJ27" s="422">
        <f t="shared" si="68"/>
        <v>0</v>
      </c>
      <c r="AK27" s="423">
        <f t="shared" si="69"/>
        <v>0</v>
      </c>
      <c r="AL27" s="225">
        <v>9</v>
      </c>
      <c r="AM27" s="227">
        <v>0</v>
      </c>
      <c r="AN27" s="227">
        <v>0</v>
      </c>
      <c r="AO27" s="227">
        <v>0</v>
      </c>
      <c r="AP27" s="227">
        <v>0</v>
      </c>
      <c r="AQ27" s="420">
        <f t="shared" si="70"/>
        <v>0</v>
      </c>
      <c r="AR27" s="425">
        <v>0</v>
      </c>
      <c r="AS27" s="227">
        <v>0</v>
      </c>
      <c r="AT27" s="227">
        <v>0</v>
      </c>
      <c r="AU27" s="227">
        <v>0</v>
      </c>
      <c r="AV27" s="422">
        <f t="shared" si="71"/>
        <v>0</v>
      </c>
      <c r="AW27" s="423">
        <f t="shared" si="72"/>
        <v>0</v>
      </c>
      <c r="AX27" s="225">
        <v>9</v>
      </c>
      <c r="AY27" s="227">
        <v>0</v>
      </c>
      <c r="AZ27" s="227">
        <v>0</v>
      </c>
      <c r="BA27" s="227">
        <v>0</v>
      </c>
      <c r="BB27" s="227">
        <v>0</v>
      </c>
      <c r="BC27" s="420">
        <f t="shared" si="73"/>
        <v>0</v>
      </c>
      <c r="BD27" s="425">
        <v>0</v>
      </c>
      <c r="BE27" s="227">
        <v>0</v>
      </c>
      <c r="BF27" s="227">
        <v>0</v>
      </c>
      <c r="BG27" s="227">
        <v>0</v>
      </c>
      <c r="BH27" s="422">
        <f t="shared" si="74"/>
        <v>0</v>
      </c>
      <c r="BI27" s="423">
        <f t="shared" si="75"/>
        <v>0</v>
      </c>
      <c r="BJ27" s="225">
        <v>9</v>
      </c>
      <c r="BK27" s="227">
        <v>0</v>
      </c>
      <c r="BL27" s="227">
        <v>0</v>
      </c>
      <c r="BM27" s="227">
        <v>0</v>
      </c>
      <c r="BN27" s="227">
        <v>0</v>
      </c>
      <c r="BO27" s="420">
        <f t="shared" si="76"/>
        <v>0</v>
      </c>
      <c r="BP27" s="425">
        <v>0</v>
      </c>
      <c r="BQ27" s="227">
        <v>0</v>
      </c>
      <c r="BR27" s="227">
        <v>0</v>
      </c>
      <c r="BS27" s="227">
        <v>0</v>
      </c>
      <c r="BT27" s="422">
        <f t="shared" si="77"/>
        <v>0</v>
      </c>
      <c r="BU27" s="423">
        <f t="shared" si="78"/>
        <v>0</v>
      </c>
      <c r="BV27" s="225">
        <v>9</v>
      </c>
      <c r="BW27" s="227">
        <v>0</v>
      </c>
      <c r="BX27" s="227">
        <v>0</v>
      </c>
      <c r="BY27" s="227">
        <v>0</v>
      </c>
      <c r="BZ27" s="227">
        <v>0</v>
      </c>
      <c r="CA27" s="420">
        <f t="shared" si="79"/>
        <v>0</v>
      </c>
      <c r="CB27" s="425">
        <v>0</v>
      </c>
      <c r="CC27" s="227">
        <v>0</v>
      </c>
      <c r="CD27" s="227">
        <v>0</v>
      </c>
      <c r="CE27" s="227">
        <v>0</v>
      </c>
      <c r="CF27" s="422">
        <f t="shared" si="80"/>
        <v>0</v>
      </c>
      <c r="CG27" s="423">
        <f t="shared" si="81"/>
        <v>0</v>
      </c>
      <c r="CH27" s="225">
        <v>9</v>
      </c>
      <c r="CI27" s="422">
        <f t="shared" si="82"/>
        <v>0</v>
      </c>
      <c r="CJ27" s="422">
        <f t="shared" si="82"/>
        <v>0</v>
      </c>
      <c r="CK27" s="422">
        <f t="shared" si="82"/>
        <v>0</v>
      </c>
      <c r="CL27" s="422">
        <f t="shared" si="82"/>
        <v>0</v>
      </c>
      <c r="CM27" s="424">
        <f t="shared" si="28"/>
        <v>0</v>
      </c>
      <c r="CN27" s="422">
        <f t="shared" si="83"/>
        <v>0</v>
      </c>
      <c r="CO27" s="422">
        <f t="shared" si="83"/>
        <v>0</v>
      </c>
      <c r="CP27" s="422">
        <f t="shared" si="83"/>
        <v>0</v>
      </c>
      <c r="CQ27" s="422">
        <f t="shared" si="83"/>
        <v>0</v>
      </c>
      <c r="CR27" s="424">
        <f t="shared" si="30"/>
        <v>0</v>
      </c>
      <c r="CS27" s="422">
        <f t="shared" si="84"/>
        <v>0</v>
      </c>
      <c r="CT27" s="422">
        <f t="shared" si="84"/>
        <v>0</v>
      </c>
      <c r="CU27" s="422">
        <f t="shared" si="84"/>
        <v>0</v>
      </c>
      <c r="CV27" s="422">
        <f t="shared" si="84"/>
        <v>0</v>
      </c>
      <c r="CW27" s="424">
        <f t="shared" si="32"/>
        <v>0</v>
      </c>
      <c r="CX27" s="327"/>
      <c r="CZ27" s="327"/>
      <c r="DB27" s="327"/>
    </row>
    <row r="28" spans="1:135" ht="15.75" customHeight="1" x14ac:dyDescent="0.2">
      <c r="A28" s="85" t="s">
        <v>1385</v>
      </c>
      <c r="B28" s="225">
        <v>10</v>
      </c>
      <c r="C28" s="227">
        <v>0</v>
      </c>
      <c r="D28" s="227">
        <v>0</v>
      </c>
      <c r="E28" s="227">
        <v>0</v>
      </c>
      <c r="F28" s="227">
        <v>0</v>
      </c>
      <c r="G28" s="420">
        <f t="shared" si="61"/>
        <v>0</v>
      </c>
      <c r="H28" s="425">
        <v>0</v>
      </c>
      <c r="I28" s="227">
        <v>0</v>
      </c>
      <c r="J28" s="227">
        <v>0</v>
      </c>
      <c r="K28" s="227">
        <v>0</v>
      </c>
      <c r="L28" s="422">
        <f t="shared" si="62"/>
        <v>0</v>
      </c>
      <c r="M28" s="423">
        <f t="shared" si="63"/>
        <v>0</v>
      </c>
      <c r="N28" s="225">
        <v>10</v>
      </c>
      <c r="O28" s="227">
        <v>0</v>
      </c>
      <c r="P28" s="227">
        <v>0</v>
      </c>
      <c r="Q28" s="227">
        <v>0</v>
      </c>
      <c r="R28" s="227">
        <v>0</v>
      </c>
      <c r="S28" s="420">
        <f t="shared" si="64"/>
        <v>0</v>
      </c>
      <c r="T28" s="425">
        <v>0</v>
      </c>
      <c r="U28" s="227">
        <v>0</v>
      </c>
      <c r="V28" s="227">
        <v>0</v>
      </c>
      <c r="W28" s="227">
        <v>0</v>
      </c>
      <c r="X28" s="422">
        <f t="shared" si="65"/>
        <v>0</v>
      </c>
      <c r="Y28" s="423">
        <f t="shared" si="66"/>
        <v>0</v>
      </c>
      <c r="Z28" s="225">
        <v>10</v>
      </c>
      <c r="AA28" s="227">
        <v>0</v>
      </c>
      <c r="AB28" s="227">
        <v>0</v>
      </c>
      <c r="AC28" s="227">
        <v>0</v>
      </c>
      <c r="AD28" s="227">
        <v>0</v>
      </c>
      <c r="AE28" s="420">
        <f t="shared" si="67"/>
        <v>0</v>
      </c>
      <c r="AF28" s="425">
        <v>0</v>
      </c>
      <c r="AG28" s="227">
        <v>0</v>
      </c>
      <c r="AH28" s="227">
        <v>0</v>
      </c>
      <c r="AI28" s="227">
        <v>0</v>
      </c>
      <c r="AJ28" s="422">
        <f t="shared" si="68"/>
        <v>0</v>
      </c>
      <c r="AK28" s="423">
        <f t="shared" si="69"/>
        <v>0</v>
      </c>
      <c r="AL28" s="225">
        <v>10</v>
      </c>
      <c r="AM28" s="227">
        <v>0</v>
      </c>
      <c r="AN28" s="227">
        <v>0</v>
      </c>
      <c r="AO28" s="227">
        <v>0</v>
      </c>
      <c r="AP28" s="227">
        <v>0</v>
      </c>
      <c r="AQ28" s="420">
        <f t="shared" si="70"/>
        <v>0</v>
      </c>
      <c r="AR28" s="425">
        <v>0</v>
      </c>
      <c r="AS28" s="227">
        <v>0</v>
      </c>
      <c r="AT28" s="227">
        <v>0</v>
      </c>
      <c r="AU28" s="227">
        <v>0</v>
      </c>
      <c r="AV28" s="422">
        <f t="shared" si="71"/>
        <v>0</v>
      </c>
      <c r="AW28" s="423">
        <f t="shared" si="72"/>
        <v>0</v>
      </c>
      <c r="AX28" s="225">
        <v>10</v>
      </c>
      <c r="AY28" s="227">
        <v>0</v>
      </c>
      <c r="AZ28" s="227">
        <v>0</v>
      </c>
      <c r="BA28" s="227">
        <v>0</v>
      </c>
      <c r="BB28" s="227">
        <v>0</v>
      </c>
      <c r="BC28" s="420">
        <f t="shared" si="73"/>
        <v>0</v>
      </c>
      <c r="BD28" s="425">
        <v>0</v>
      </c>
      <c r="BE28" s="227">
        <v>0</v>
      </c>
      <c r="BF28" s="227">
        <v>0</v>
      </c>
      <c r="BG28" s="227">
        <v>0</v>
      </c>
      <c r="BH28" s="422">
        <f t="shared" si="74"/>
        <v>0</v>
      </c>
      <c r="BI28" s="423">
        <f t="shared" si="75"/>
        <v>0</v>
      </c>
      <c r="BJ28" s="225">
        <v>10</v>
      </c>
      <c r="BK28" s="227">
        <v>0</v>
      </c>
      <c r="BL28" s="227">
        <v>0</v>
      </c>
      <c r="BM28" s="227">
        <v>0</v>
      </c>
      <c r="BN28" s="227">
        <v>0</v>
      </c>
      <c r="BO28" s="420">
        <f t="shared" si="76"/>
        <v>0</v>
      </c>
      <c r="BP28" s="425">
        <v>0</v>
      </c>
      <c r="BQ28" s="227">
        <v>0</v>
      </c>
      <c r="BR28" s="227">
        <v>0</v>
      </c>
      <c r="BS28" s="227">
        <v>0</v>
      </c>
      <c r="BT28" s="422">
        <f t="shared" si="77"/>
        <v>0</v>
      </c>
      <c r="BU28" s="423">
        <f t="shared" si="78"/>
        <v>0</v>
      </c>
      <c r="BV28" s="225">
        <v>10</v>
      </c>
      <c r="BW28" s="227">
        <v>0</v>
      </c>
      <c r="BX28" s="227">
        <v>0</v>
      </c>
      <c r="BY28" s="227">
        <v>0</v>
      </c>
      <c r="BZ28" s="227">
        <v>0</v>
      </c>
      <c r="CA28" s="420">
        <f t="shared" si="79"/>
        <v>0</v>
      </c>
      <c r="CB28" s="425">
        <v>0</v>
      </c>
      <c r="CC28" s="227">
        <v>0</v>
      </c>
      <c r="CD28" s="227">
        <v>0</v>
      </c>
      <c r="CE28" s="227">
        <v>0</v>
      </c>
      <c r="CF28" s="422">
        <f t="shared" si="80"/>
        <v>0</v>
      </c>
      <c r="CG28" s="423">
        <f t="shared" si="81"/>
        <v>0</v>
      </c>
      <c r="CH28" s="225">
        <v>10</v>
      </c>
      <c r="CI28" s="422">
        <f t="shared" si="82"/>
        <v>0</v>
      </c>
      <c r="CJ28" s="422">
        <f t="shared" si="82"/>
        <v>0</v>
      </c>
      <c r="CK28" s="422">
        <f t="shared" si="82"/>
        <v>0</v>
      </c>
      <c r="CL28" s="422">
        <f t="shared" si="82"/>
        <v>0</v>
      </c>
      <c r="CM28" s="424">
        <f t="shared" si="28"/>
        <v>0</v>
      </c>
      <c r="CN28" s="422">
        <f t="shared" si="83"/>
        <v>0</v>
      </c>
      <c r="CO28" s="422">
        <f t="shared" si="83"/>
        <v>0</v>
      </c>
      <c r="CP28" s="422">
        <f t="shared" si="83"/>
        <v>0</v>
      </c>
      <c r="CQ28" s="422">
        <f t="shared" si="83"/>
        <v>0</v>
      </c>
      <c r="CR28" s="424">
        <f t="shared" si="30"/>
        <v>0</v>
      </c>
      <c r="CS28" s="422">
        <f t="shared" si="84"/>
        <v>0</v>
      </c>
      <c r="CT28" s="422">
        <f t="shared" si="84"/>
        <v>0</v>
      </c>
      <c r="CU28" s="422">
        <f t="shared" si="84"/>
        <v>0</v>
      </c>
      <c r="CV28" s="422">
        <f t="shared" si="84"/>
        <v>0</v>
      </c>
      <c r="CW28" s="424">
        <f t="shared" si="32"/>
        <v>0</v>
      </c>
      <c r="CX28" s="327"/>
      <c r="CZ28" s="327"/>
      <c r="DB28" s="327"/>
    </row>
    <row r="29" spans="1:135" ht="15.75" customHeight="1" x14ac:dyDescent="0.2">
      <c r="A29" s="130" t="s">
        <v>135</v>
      </c>
      <c r="B29" s="225">
        <v>11</v>
      </c>
      <c r="C29" s="132">
        <f t="shared" ref="C29:F29" si="85">SUM(C24:C28)</f>
        <v>0</v>
      </c>
      <c r="D29" s="132">
        <f t="shared" si="85"/>
        <v>0</v>
      </c>
      <c r="E29" s="132">
        <f t="shared" si="85"/>
        <v>0</v>
      </c>
      <c r="F29" s="132">
        <f t="shared" si="85"/>
        <v>0</v>
      </c>
      <c r="G29" s="420">
        <f t="shared" si="61"/>
        <v>0</v>
      </c>
      <c r="H29" s="214">
        <f t="shared" ref="H29:K29" si="86">SUM(H24:H28)</f>
        <v>0</v>
      </c>
      <c r="I29" s="132">
        <f t="shared" si="86"/>
        <v>0</v>
      </c>
      <c r="J29" s="132">
        <f t="shared" si="86"/>
        <v>0</v>
      </c>
      <c r="K29" s="132">
        <f t="shared" si="86"/>
        <v>0</v>
      </c>
      <c r="L29" s="422">
        <f t="shared" si="62"/>
        <v>0</v>
      </c>
      <c r="M29" s="423">
        <f t="shared" si="63"/>
        <v>0</v>
      </c>
      <c r="N29" s="225">
        <v>11</v>
      </c>
      <c r="O29" s="132">
        <f t="shared" ref="O29:R29" si="87">SUM(O24:O28)</f>
        <v>0</v>
      </c>
      <c r="P29" s="132">
        <f t="shared" si="87"/>
        <v>0</v>
      </c>
      <c r="Q29" s="132">
        <f t="shared" si="87"/>
        <v>0</v>
      </c>
      <c r="R29" s="132">
        <f t="shared" si="87"/>
        <v>0</v>
      </c>
      <c r="S29" s="420">
        <f t="shared" si="64"/>
        <v>0</v>
      </c>
      <c r="T29" s="214">
        <f t="shared" ref="T29:W29" si="88">SUM(T24:T28)</f>
        <v>0</v>
      </c>
      <c r="U29" s="132">
        <f t="shared" si="88"/>
        <v>0</v>
      </c>
      <c r="V29" s="132">
        <f t="shared" si="88"/>
        <v>0</v>
      </c>
      <c r="W29" s="132">
        <f t="shared" si="88"/>
        <v>0</v>
      </c>
      <c r="X29" s="422">
        <f t="shared" si="65"/>
        <v>0</v>
      </c>
      <c r="Y29" s="423">
        <f t="shared" si="66"/>
        <v>0</v>
      </c>
      <c r="Z29" s="225">
        <v>11</v>
      </c>
      <c r="AA29" s="132">
        <f t="shared" ref="AA29:AD29" si="89">SUM(AA24:AA28)</f>
        <v>0</v>
      </c>
      <c r="AB29" s="132">
        <f t="shared" si="89"/>
        <v>0</v>
      </c>
      <c r="AC29" s="132">
        <f t="shared" si="89"/>
        <v>0</v>
      </c>
      <c r="AD29" s="132">
        <f t="shared" si="89"/>
        <v>0</v>
      </c>
      <c r="AE29" s="420">
        <f t="shared" si="67"/>
        <v>0</v>
      </c>
      <c r="AF29" s="214">
        <f t="shared" ref="AF29:AI29" si="90">SUM(AF24:AF28)</f>
        <v>0</v>
      </c>
      <c r="AG29" s="132">
        <f t="shared" si="90"/>
        <v>0</v>
      </c>
      <c r="AH29" s="132">
        <f t="shared" si="90"/>
        <v>0</v>
      </c>
      <c r="AI29" s="132">
        <f t="shared" si="90"/>
        <v>0</v>
      </c>
      <c r="AJ29" s="422">
        <f t="shared" si="68"/>
        <v>0</v>
      </c>
      <c r="AK29" s="423">
        <f t="shared" si="69"/>
        <v>0</v>
      </c>
      <c r="AL29" s="225">
        <v>11</v>
      </c>
      <c r="AM29" s="132">
        <f t="shared" ref="AM29:AP29" si="91">SUM(AM24:AM28)</f>
        <v>0</v>
      </c>
      <c r="AN29" s="132">
        <f t="shared" si="91"/>
        <v>0</v>
      </c>
      <c r="AO29" s="132">
        <f t="shared" si="91"/>
        <v>0</v>
      </c>
      <c r="AP29" s="132">
        <f t="shared" si="91"/>
        <v>0</v>
      </c>
      <c r="AQ29" s="420">
        <f t="shared" si="70"/>
        <v>0</v>
      </c>
      <c r="AR29" s="214">
        <f t="shared" ref="AR29:AU29" si="92">SUM(AR24:AR28)</f>
        <v>0</v>
      </c>
      <c r="AS29" s="132">
        <f t="shared" si="92"/>
        <v>0</v>
      </c>
      <c r="AT29" s="132">
        <f t="shared" si="92"/>
        <v>0</v>
      </c>
      <c r="AU29" s="132">
        <f t="shared" si="92"/>
        <v>0</v>
      </c>
      <c r="AV29" s="422">
        <f t="shared" si="71"/>
        <v>0</v>
      </c>
      <c r="AW29" s="423">
        <f t="shared" si="72"/>
        <v>0</v>
      </c>
      <c r="AX29" s="225">
        <v>11</v>
      </c>
      <c r="AY29" s="132">
        <f t="shared" ref="AY29:BB29" si="93">SUM(AY24:AY28)</f>
        <v>0</v>
      </c>
      <c r="AZ29" s="132">
        <f t="shared" si="93"/>
        <v>0</v>
      </c>
      <c r="BA29" s="132">
        <f t="shared" si="93"/>
        <v>0</v>
      </c>
      <c r="BB29" s="132">
        <f t="shared" si="93"/>
        <v>0</v>
      </c>
      <c r="BC29" s="420">
        <f t="shared" si="73"/>
        <v>0</v>
      </c>
      <c r="BD29" s="214">
        <f t="shared" ref="BD29:BG29" si="94">SUM(BD24:BD28)</f>
        <v>0</v>
      </c>
      <c r="BE29" s="132">
        <f t="shared" si="94"/>
        <v>0</v>
      </c>
      <c r="BF29" s="132">
        <f t="shared" si="94"/>
        <v>0</v>
      </c>
      <c r="BG29" s="132">
        <f t="shared" si="94"/>
        <v>0</v>
      </c>
      <c r="BH29" s="422">
        <f t="shared" si="74"/>
        <v>0</v>
      </c>
      <c r="BI29" s="423">
        <f t="shared" si="75"/>
        <v>0</v>
      </c>
      <c r="BJ29" s="225">
        <v>11</v>
      </c>
      <c r="BK29" s="132">
        <f t="shared" ref="BK29:BN29" si="95">SUM(BK24:BK28)</f>
        <v>0</v>
      </c>
      <c r="BL29" s="132">
        <f t="shared" si="95"/>
        <v>0</v>
      </c>
      <c r="BM29" s="132">
        <f t="shared" si="95"/>
        <v>0</v>
      </c>
      <c r="BN29" s="132">
        <f t="shared" si="95"/>
        <v>0</v>
      </c>
      <c r="BO29" s="420">
        <f t="shared" si="76"/>
        <v>0</v>
      </c>
      <c r="BP29" s="214">
        <f t="shared" ref="BP29:BS29" si="96">SUM(BP24:BP28)</f>
        <v>0</v>
      </c>
      <c r="BQ29" s="132">
        <f t="shared" si="96"/>
        <v>0</v>
      </c>
      <c r="BR29" s="132">
        <f t="shared" si="96"/>
        <v>0</v>
      </c>
      <c r="BS29" s="132">
        <f t="shared" si="96"/>
        <v>0</v>
      </c>
      <c r="BT29" s="422">
        <f t="shared" si="77"/>
        <v>0</v>
      </c>
      <c r="BU29" s="423">
        <f t="shared" si="78"/>
        <v>0</v>
      </c>
      <c r="BV29" s="225">
        <v>11</v>
      </c>
      <c r="BW29" s="132">
        <f t="shared" ref="BW29:BZ29" si="97">SUM(BW24:BW28)</f>
        <v>0</v>
      </c>
      <c r="BX29" s="132">
        <f t="shared" si="97"/>
        <v>0</v>
      </c>
      <c r="BY29" s="132">
        <f t="shared" si="97"/>
        <v>0</v>
      </c>
      <c r="BZ29" s="132">
        <f t="shared" si="97"/>
        <v>0</v>
      </c>
      <c r="CA29" s="420">
        <f t="shared" si="79"/>
        <v>0</v>
      </c>
      <c r="CB29" s="214">
        <f t="shared" ref="CB29:CE29" si="98">SUM(CB24:CB28)</f>
        <v>0</v>
      </c>
      <c r="CC29" s="132">
        <f t="shared" si="98"/>
        <v>0</v>
      </c>
      <c r="CD29" s="132">
        <f t="shared" si="98"/>
        <v>0</v>
      </c>
      <c r="CE29" s="132">
        <f t="shared" si="98"/>
        <v>0</v>
      </c>
      <c r="CF29" s="422">
        <f t="shared" si="80"/>
        <v>0</v>
      </c>
      <c r="CG29" s="423">
        <f t="shared" si="81"/>
        <v>0</v>
      </c>
      <c r="CH29" s="225">
        <v>11</v>
      </c>
      <c r="CI29" s="422">
        <f t="shared" si="82"/>
        <v>0</v>
      </c>
      <c r="CJ29" s="422">
        <f t="shared" si="82"/>
        <v>0</v>
      </c>
      <c r="CK29" s="422">
        <f t="shared" si="82"/>
        <v>0</v>
      </c>
      <c r="CL29" s="422">
        <f t="shared" si="82"/>
        <v>0</v>
      </c>
      <c r="CM29" s="424">
        <f t="shared" si="28"/>
        <v>0</v>
      </c>
      <c r="CN29" s="422">
        <f t="shared" si="83"/>
        <v>0</v>
      </c>
      <c r="CO29" s="422">
        <f t="shared" si="83"/>
        <v>0</v>
      </c>
      <c r="CP29" s="422">
        <f t="shared" si="83"/>
        <v>0</v>
      </c>
      <c r="CQ29" s="422">
        <f t="shared" si="83"/>
        <v>0</v>
      </c>
      <c r="CR29" s="424">
        <f t="shared" si="30"/>
        <v>0</v>
      </c>
      <c r="CS29" s="422">
        <f t="shared" si="84"/>
        <v>0</v>
      </c>
      <c r="CT29" s="422">
        <f t="shared" si="84"/>
        <v>0</v>
      </c>
      <c r="CU29" s="422">
        <f t="shared" si="84"/>
        <v>0</v>
      </c>
      <c r="CV29" s="422">
        <f t="shared" si="84"/>
        <v>0</v>
      </c>
      <c r="CW29" s="424">
        <f t="shared" si="32"/>
        <v>0</v>
      </c>
    </row>
    <row r="30" spans="1:135" ht="15.75" customHeight="1" x14ac:dyDescent="0.2">
      <c r="A30" s="130" t="s">
        <v>139</v>
      </c>
      <c r="B30" s="225"/>
      <c r="C30" s="186" t="s">
        <v>32</v>
      </c>
      <c r="D30" s="186" t="s">
        <v>32</v>
      </c>
      <c r="E30" s="186" t="s">
        <v>32</v>
      </c>
      <c r="F30" s="186" t="s">
        <v>32</v>
      </c>
      <c r="G30" s="389"/>
      <c r="H30" s="390" t="s">
        <v>32</v>
      </c>
      <c r="I30" s="186" t="s">
        <v>32</v>
      </c>
      <c r="J30" s="186" t="s">
        <v>32</v>
      </c>
      <c r="K30" s="186" t="s">
        <v>32</v>
      </c>
      <c r="L30" s="391"/>
      <c r="M30" s="390" t="s">
        <v>32</v>
      </c>
      <c r="N30" s="225"/>
      <c r="O30" s="186" t="s">
        <v>32</v>
      </c>
      <c r="P30" s="186" t="s">
        <v>32</v>
      </c>
      <c r="Q30" s="186" t="s">
        <v>32</v>
      </c>
      <c r="R30" s="186" t="s">
        <v>32</v>
      </c>
      <c r="S30" s="389"/>
      <c r="T30" s="390" t="s">
        <v>32</v>
      </c>
      <c r="U30" s="186" t="s">
        <v>32</v>
      </c>
      <c r="V30" s="186" t="s">
        <v>32</v>
      </c>
      <c r="W30" s="186" t="s">
        <v>32</v>
      </c>
      <c r="X30" s="391"/>
      <c r="Y30" s="390" t="s">
        <v>32</v>
      </c>
      <c r="Z30" s="225"/>
      <c r="AA30" s="186" t="s">
        <v>32</v>
      </c>
      <c r="AB30" s="186" t="s">
        <v>32</v>
      </c>
      <c r="AC30" s="186" t="s">
        <v>32</v>
      </c>
      <c r="AD30" s="186" t="s">
        <v>32</v>
      </c>
      <c r="AE30" s="389"/>
      <c r="AF30" s="390" t="s">
        <v>32</v>
      </c>
      <c r="AG30" s="186" t="s">
        <v>32</v>
      </c>
      <c r="AH30" s="186" t="s">
        <v>32</v>
      </c>
      <c r="AI30" s="186" t="s">
        <v>32</v>
      </c>
      <c r="AJ30" s="391"/>
      <c r="AK30" s="390" t="s">
        <v>32</v>
      </c>
      <c r="AL30" s="225"/>
      <c r="AM30" s="186" t="s">
        <v>32</v>
      </c>
      <c r="AN30" s="186" t="s">
        <v>32</v>
      </c>
      <c r="AO30" s="186" t="s">
        <v>32</v>
      </c>
      <c r="AP30" s="186" t="s">
        <v>32</v>
      </c>
      <c r="AQ30" s="389"/>
      <c r="AR30" s="390" t="s">
        <v>32</v>
      </c>
      <c r="AS30" s="186" t="s">
        <v>32</v>
      </c>
      <c r="AT30" s="186" t="s">
        <v>32</v>
      </c>
      <c r="AU30" s="186" t="s">
        <v>32</v>
      </c>
      <c r="AV30" s="391"/>
      <c r="AW30" s="390" t="s">
        <v>32</v>
      </c>
      <c r="AX30" s="225"/>
      <c r="AY30" s="186" t="s">
        <v>32</v>
      </c>
      <c r="AZ30" s="186" t="s">
        <v>32</v>
      </c>
      <c r="BA30" s="186" t="s">
        <v>32</v>
      </c>
      <c r="BB30" s="186" t="s">
        <v>32</v>
      </c>
      <c r="BC30" s="389"/>
      <c r="BD30" s="390" t="s">
        <v>32</v>
      </c>
      <c r="BE30" s="186" t="s">
        <v>32</v>
      </c>
      <c r="BF30" s="186" t="s">
        <v>32</v>
      </c>
      <c r="BG30" s="186" t="s">
        <v>32</v>
      </c>
      <c r="BH30" s="391"/>
      <c r="BI30" s="390" t="s">
        <v>32</v>
      </c>
      <c r="BJ30" s="225"/>
      <c r="BK30" s="186" t="s">
        <v>32</v>
      </c>
      <c r="BL30" s="186" t="s">
        <v>32</v>
      </c>
      <c r="BM30" s="186" t="s">
        <v>32</v>
      </c>
      <c r="BN30" s="186" t="s">
        <v>32</v>
      </c>
      <c r="BO30" s="389"/>
      <c r="BP30" s="390" t="s">
        <v>32</v>
      </c>
      <c r="BQ30" s="186" t="s">
        <v>32</v>
      </c>
      <c r="BR30" s="186" t="s">
        <v>32</v>
      </c>
      <c r="BS30" s="186" t="s">
        <v>32</v>
      </c>
      <c r="BT30" s="391"/>
      <c r="BU30" s="390" t="s">
        <v>32</v>
      </c>
      <c r="BV30" s="225"/>
      <c r="BW30" s="186" t="s">
        <v>32</v>
      </c>
      <c r="BX30" s="186" t="s">
        <v>32</v>
      </c>
      <c r="BY30" s="186" t="s">
        <v>32</v>
      </c>
      <c r="BZ30" s="186" t="s">
        <v>32</v>
      </c>
      <c r="CA30" s="389"/>
      <c r="CB30" s="390" t="s">
        <v>32</v>
      </c>
      <c r="CC30" s="186" t="s">
        <v>32</v>
      </c>
      <c r="CD30" s="186" t="s">
        <v>32</v>
      </c>
      <c r="CE30" s="186" t="s">
        <v>32</v>
      </c>
      <c r="CF30" s="391"/>
      <c r="CG30" s="390" t="s">
        <v>32</v>
      </c>
      <c r="CH30" s="225"/>
      <c r="CI30" s="391"/>
      <c r="CJ30" s="391"/>
      <c r="CK30" s="391"/>
      <c r="CL30" s="391"/>
      <c r="CM30" s="186"/>
      <c r="CN30" s="391"/>
      <c r="CO30" s="391"/>
      <c r="CP30" s="391"/>
      <c r="CQ30" s="391"/>
      <c r="CR30" s="186"/>
      <c r="CS30" s="391"/>
      <c r="CT30" s="391"/>
      <c r="CU30" s="391"/>
      <c r="CV30" s="391"/>
      <c r="CW30" s="186"/>
    </row>
    <row r="31" spans="1:135" s="17" customFormat="1" ht="15.75" customHeight="1" x14ac:dyDescent="0.2">
      <c r="A31" s="19" t="s">
        <v>1438</v>
      </c>
      <c r="B31" s="225">
        <v>12</v>
      </c>
      <c r="C31" s="213">
        <f t="shared" ref="C31:M31" si="99">C22+C29</f>
        <v>554056.03788582759</v>
      </c>
      <c r="D31" s="213">
        <f t="shared" si="99"/>
        <v>460721.87457730877</v>
      </c>
      <c r="E31" s="213">
        <f t="shared" si="99"/>
        <v>436435.38927187095</v>
      </c>
      <c r="F31" s="213">
        <f t="shared" si="99"/>
        <v>0</v>
      </c>
      <c r="G31" s="218">
        <f t="shared" si="99"/>
        <v>1451213.3017350072</v>
      </c>
      <c r="H31" s="215">
        <f t="shared" si="99"/>
        <v>3569781.3963300576</v>
      </c>
      <c r="I31" s="213">
        <f t="shared" si="99"/>
        <v>2813438.4235408474</v>
      </c>
      <c r="J31" s="213">
        <f t="shared" si="99"/>
        <v>2503248.5184785952</v>
      </c>
      <c r="K31" s="213">
        <f t="shared" si="99"/>
        <v>0</v>
      </c>
      <c r="L31" s="216">
        <f t="shared" si="99"/>
        <v>8886468.3383495007</v>
      </c>
      <c r="M31" s="215">
        <f t="shared" si="99"/>
        <v>10337681.640084509</v>
      </c>
      <c r="N31" s="225">
        <v>12</v>
      </c>
      <c r="O31" s="213">
        <f t="shared" ref="O31:Y31" si="100">O22+O29</f>
        <v>1402425.8752157884</v>
      </c>
      <c r="P31" s="213">
        <f t="shared" si="100"/>
        <v>1346764.0055348706</v>
      </c>
      <c r="Q31" s="213">
        <f t="shared" si="100"/>
        <v>1256962.6430839866</v>
      </c>
      <c r="R31" s="213">
        <f t="shared" si="100"/>
        <v>0</v>
      </c>
      <c r="S31" s="218">
        <f t="shared" si="100"/>
        <v>4006152.5238346457</v>
      </c>
      <c r="T31" s="215">
        <f t="shared" si="100"/>
        <v>2909150.2309374255</v>
      </c>
      <c r="U31" s="213">
        <f t="shared" si="100"/>
        <v>2763781.4756536828</v>
      </c>
      <c r="V31" s="213">
        <f t="shared" si="100"/>
        <v>2526280.2510958435</v>
      </c>
      <c r="W31" s="213">
        <f t="shared" si="100"/>
        <v>0</v>
      </c>
      <c r="X31" s="216">
        <f t="shared" si="100"/>
        <v>8199211.9576869523</v>
      </c>
      <c r="Y31" s="215">
        <f t="shared" si="100"/>
        <v>12205364.481521599</v>
      </c>
      <c r="Z31" s="225">
        <v>12</v>
      </c>
      <c r="AA31" s="213">
        <f t="shared" ref="AA31:AK31" si="101">AA22+AA29</f>
        <v>343113.10009900969</v>
      </c>
      <c r="AB31" s="213">
        <f t="shared" si="101"/>
        <v>315330.82917401846</v>
      </c>
      <c r="AC31" s="213">
        <f t="shared" si="101"/>
        <v>301910.01970767311</v>
      </c>
      <c r="AD31" s="213">
        <f t="shared" si="101"/>
        <v>0</v>
      </c>
      <c r="AE31" s="218">
        <f t="shared" si="101"/>
        <v>960353.94898070127</v>
      </c>
      <c r="AF31" s="215">
        <f t="shared" si="101"/>
        <v>495314.68175712589</v>
      </c>
      <c r="AG31" s="213">
        <f t="shared" si="101"/>
        <v>460134.69239130069</v>
      </c>
      <c r="AH31" s="213">
        <f t="shared" si="101"/>
        <v>425773.79801524151</v>
      </c>
      <c r="AI31" s="213">
        <f t="shared" si="101"/>
        <v>0</v>
      </c>
      <c r="AJ31" s="216">
        <f t="shared" si="101"/>
        <v>1381223.1721636681</v>
      </c>
      <c r="AK31" s="215">
        <f t="shared" si="101"/>
        <v>2341577.1211443692</v>
      </c>
      <c r="AL31" s="225">
        <v>12</v>
      </c>
      <c r="AM31" s="213">
        <f t="shared" ref="AM31:AW31" si="102">AM22+AM29</f>
        <v>13745690.307106934</v>
      </c>
      <c r="AN31" s="213">
        <f t="shared" si="102"/>
        <v>14020392.152813129</v>
      </c>
      <c r="AO31" s="213">
        <f t="shared" si="102"/>
        <v>14097207.730038606</v>
      </c>
      <c r="AP31" s="213">
        <f t="shared" si="102"/>
        <v>0</v>
      </c>
      <c r="AQ31" s="218">
        <f t="shared" si="102"/>
        <v>41863290.189958669</v>
      </c>
      <c r="AR31" s="215">
        <f t="shared" si="102"/>
        <v>12704103.021905668</v>
      </c>
      <c r="AS31" s="213">
        <f t="shared" si="102"/>
        <v>12593951.510718463</v>
      </c>
      <c r="AT31" s="213">
        <f t="shared" si="102"/>
        <v>12425265.749152653</v>
      </c>
      <c r="AU31" s="213">
        <f t="shared" si="102"/>
        <v>0</v>
      </c>
      <c r="AV31" s="216">
        <f t="shared" si="102"/>
        <v>37723320.281776786</v>
      </c>
      <c r="AW31" s="215">
        <f t="shared" si="102"/>
        <v>79586610.471735448</v>
      </c>
      <c r="AX31" s="225">
        <v>12</v>
      </c>
      <c r="AY31" s="213">
        <f t="shared" ref="AY31:BI31" si="103">AY22+AY29</f>
        <v>525083.52765123348</v>
      </c>
      <c r="AZ31" s="213">
        <f t="shared" si="103"/>
        <v>473435.96755439125</v>
      </c>
      <c r="BA31" s="213">
        <f t="shared" si="103"/>
        <v>489974.7647189729</v>
      </c>
      <c r="BB31" s="213">
        <f t="shared" si="103"/>
        <v>0</v>
      </c>
      <c r="BC31" s="218">
        <f t="shared" si="103"/>
        <v>1488494.2599245976</v>
      </c>
      <c r="BD31" s="215">
        <f t="shared" si="103"/>
        <v>208138.27849714464</v>
      </c>
      <c r="BE31" s="213">
        <f t="shared" si="103"/>
        <v>219568.86647120796</v>
      </c>
      <c r="BF31" s="213">
        <f t="shared" si="103"/>
        <v>227719.24063816119</v>
      </c>
      <c r="BG31" s="213">
        <f t="shared" si="103"/>
        <v>0</v>
      </c>
      <c r="BH31" s="216">
        <f t="shared" si="103"/>
        <v>655426.38560651382</v>
      </c>
      <c r="BI31" s="215">
        <f t="shared" si="103"/>
        <v>2143920.6455311114</v>
      </c>
      <c r="BJ31" s="225">
        <v>12</v>
      </c>
      <c r="BK31" s="213">
        <f t="shared" ref="BK31:BU31" si="104">BK22+BK29</f>
        <v>0</v>
      </c>
      <c r="BL31" s="213">
        <f t="shared" si="104"/>
        <v>0</v>
      </c>
      <c r="BM31" s="213">
        <f t="shared" si="104"/>
        <v>0</v>
      </c>
      <c r="BN31" s="213">
        <f t="shared" si="104"/>
        <v>0</v>
      </c>
      <c r="BO31" s="218">
        <f t="shared" si="104"/>
        <v>0</v>
      </c>
      <c r="BP31" s="215">
        <f t="shared" si="104"/>
        <v>0</v>
      </c>
      <c r="BQ31" s="213">
        <f t="shared" si="104"/>
        <v>0</v>
      </c>
      <c r="BR31" s="213">
        <f t="shared" si="104"/>
        <v>0</v>
      </c>
      <c r="BS31" s="213">
        <f t="shared" si="104"/>
        <v>0</v>
      </c>
      <c r="BT31" s="216">
        <f t="shared" si="104"/>
        <v>0</v>
      </c>
      <c r="BU31" s="215">
        <f t="shared" si="104"/>
        <v>0</v>
      </c>
      <c r="BV31" s="225">
        <v>12</v>
      </c>
      <c r="BW31" s="213">
        <f t="shared" ref="BW31:CG31" si="105">BW22+BW29</f>
        <v>1053521.5336974903</v>
      </c>
      <c r="BX31" s="213">
        <f t="shared" si="105"/>
        <v>1074786.0865489389</v>
      </c>
      <c r="BY31" s="213">
        <f t="shared" si="105"/>
        <v>1053586.8364334323</v>
      </c>
      <c r="BZ31" s="213">
        <f t="shared" si="105"/>
        <v>0</v>
      </c>
      <c r="CA31" s="218">
        <f t="shared" si="105"/>
        <v>3181894.4566798611</v>
      </c>
      <c r="CB31" s="215">
        <f t="shared" si="105"/>
        <v>602160.44018616935</v>
      </c>
      <c r="CC31" s="213">
        <f t="shared" si="105"/>
        <v>607916.41750127065</v>
      </c>
      <c r="CD31" s="213">
        <f t="shared" si="105"/>
        <v>628366.59594493289</v>
      </c>
      <c r="CE31" s="213">
        <f t="shared" si="105"/>
        <v>0</v>
      </c>
      <c r="CF31" s="216">
        <f t="shared" si="105"/>
        <v>1838443.4536323729</v>
      </c>
      <c r="CG31" s="215">
        <f t="shared" si="105"/>
        <v>5020337.9103122335</v>
      </c>
      <c r="CH31" s="225">
        <v>12</v>
      </c>
      <c r="CI31" s="216">
        <f t="shared" ref="CI31:CL31" si="106">CI22+CI29</f>
        <v>17623890.381656285</v>
      </c>
      <c r="CJ31" s="216">
        <f t="shared" si="106"/>
        <v>17691430.916202657</v>
      </c>
      <c r="CK31" s="216">
        <f t="shared" si="106"/>
        <v>17636077.383254539</v>
      </c>
      <c r="CL31" s="216">
        <f t="shared" si="106"/>
        <v>0</v>
      </c>
      <c r="CM31" s="213">
        <f>SUM(CI31:CL31)</f>
        <v>52951398.681113482</v>
      </c>
      <c r="CN31" s="216">
        <f t="shared" ref="CN31:CQ31" si="107">CN22+CN29</f>
        <v>20488648.049613591</v>
      </c>
      <c r="CO31" s="216">
        <f t="shared" si="107"/>
        <v>19458791.386276774</v>
      </c>
      <c r="CP31" s="216">
        <f t="shared" si="107"/>
        <v>18736654.153325431</v>
      </c>
      <c r="CQ31" s="216">
        <f t="shared" si="107"/>
        <v>0</v>
      </c>
      <c r="CR31" s="213">
        <f>SUM(CN31:CQ31)</f>
        <v>58684093.589215793</v>
      </c>
      <c r="CS31" s="216">
        <f t="shared" ref="CS31:CV31" si="108">CS22+CS29</f>
        <v>38112538.431269877</v>
      </c>
      <c r="CT31" s="216">
        <f t="shared" si="108"/>
        <v>37150222.302479431</v>
      </c>
      <c r="CU31" s="216">
        <f t="shared" si="108"/>
        <v>36372731.536579967</v>
      </c>
      <c r="CV31" s="216">
        <f t="shared" si="108"/>
        <v>0</v>
      </c>
      <c r="CW31" s="213">
        <f>SUM(CS31:CV31)</f>
        <v>111635492.27032927</v>
      </c>
      <c r="CX31" s="325"/>
      <c r="CY31" s="325"/>
      <c r="CZ31" s="325"/>
      <c r="DA31" s="325"/>
      <c r="DB31" s="325"/>
      <c r="DC31" s="326"/>
      <c r="DD31" s="326"/>
      <c r="DE31" s="326"/>
      <c r="DF31" s="326"/>
      <c r="DG31" s="326"/>
      <c r="DH31" s="326"/>
      <c r="DI31" s="326"/>
      <c r="DJ31" s="326"/>
      <c r="DK31" s="326"/>
      <c r="DL31" s="326"/>
      <c r="DM31" s="326"/>
      <c r="DN31" s="326"/>
      <c r="DO31" s="326"/>
      <c r="DP31" s="326"/>
      <c r="DQ31" s="326"/>
      <c r="DR31" s="326"/>
      <c r="DS31" s="326"/>
      <c r="DT31" s="326"/>
      <c r="DU31" s="326"/>
      <c r="DV31" s="326"/>
      <c r="DW31" s="326"/>
      <c r="DX31" s="326"/>
      <c r="DY31" s="326"/>
      <c r="DZ31" s="326"/>
      <c r="EA31" s="326"/>
      <c r="EB31" s="326"/>
      <c r="EC31" s="326"/>
      <c r="ED31" s="326"/>
      <c r="EE31" s="326"/>
    </row>
    <row r="32" spans="1:135" ht="15.75" customHeight="1" x14ac:dyDescent="0.2">
      <c r="B32" s="192"/>
      <c r="C32" s="177"/>
      <c r="D32" s="177"/>
      <c r="E32" s="177"/>
      <c r="F32" s="177"/>
      <c r="G32" s="392"/>
      <c r="H32" s="393"/>
      <c r="I32" s="177"/>
      <c r="J32" s="177"/>
      <c r="K32" s="177"/>
      <c r="L32" s="177"/>
      <c r="M32" s="393"/>
      <c r="N32" s="192"/>
      <c r="O32" s="177"/>
      <c r="P32" s="177"/>
      <c r="Q32" s="177"/>
      <c r="R32" s="177"/>
      <c r="S32" s="392"/>
      <c r="T32" s="393"/>
      <c r="U32" s="177"/>
      <c r="V32" s="177"/>
      <c r="W32" s="177"/>
      <c r="X32" s="177"/>
      <c r="Y32" s="393"/>
      <c r="Z32" s="192"/>
      <c r="AA32" s="177"/>
      <c r="AB32" s="177"/>
      <c r="AC32" s="177"/>
      <c r="AD32" s="177"/>
      <c r="AE32" s="392"/>
      <c r="AF32" s="393"/>
      <c r="AG32" s="177"/>
      <c r="AH32" s="177"/>
      <c r="AI32" s="177"/>
      <c r="AJ32" s="177"/>
      <c r="AK32" s="393"/>
      <c r="AL32" s="192"/>
      <c r="AM32" s="177"/>
      <c r="AN32" s="177"/>
      <c r="AO32" s="177"/>
      <c r="AP32" s="177"/>
      <c r="AQ32" s="392"/>
      <c r="AR32" s="393"/>
      <c r="AS32" s="177"/>
      <c r="AT32" s="177"/>
      <c r="AU32" s="177"/>
      <c r="AV32" s="177"/>
      <c r="AW32" s="393"/>
      <c r="AX32" s="192"/>
      <c r="AY32" s="177"/>
      <c r="AZ32" s="177"/>
      <c r="BA32" s="177"/>
      <c r="BB32" s="177"/>
      <c r="BC32" s="392"/>
      <c r="BD32" s="393"/>
      <c r="BE32" s="177"/>
      <c r="BF32" s="177"/>
      <c r="BG32" s="177"/>
      <c r="BH32" s="177"/>
      <c r="BI32" s="393"/>
      <c r="BJ32" s="192"/>
      <c r="BK32" s="177"/>
      <c r="BL32" s="177"/>
      <c r="BM32" s="177"/>
      <c r="BN32" s="177"/>
      <c r="BO32" s="392"/>
      <c r="BP32" s="393"/>
      <c r="BQ32" s="177"/>
      <c r="BR32" s="177"/>
      <c r="BS32" s="177"/>
      <c r="BT32" s="177"/>
      <c r="BU32" s="393"/>
      <c r="BV32" s="192"/>
      <c r="BW32" s="177"/>
      <c r="BX32" s="177"/>
      <c r="BY32" s="177"/>
      <c r="BZ32" s="177"/>
      <c r="CA32" s="392"/>
      <c r="CB32" s="393"/>
      <c r="CC32" s="177"/>
      <c r="CD32" s="177"/>
      <c r="CE32" s="177"/>
      <c r="CF32" s="177"/>
      <c r="CG32" s="393"/>
      <c r="CH32" s="192"/>
      <c r="CI32" s="177"/>
      <c r="CJ32" s="177"/>
      <c r="CK32" s="177"/>
      <c r="CL32" s="177"/>
      <c r="CM32" s="427"/>
      <c r="CN32" s="177"/>
      <c r="CO32" s="177"/>
      <c r="CP32" s="177"/>
      <c r="CQ32" s="177"/>
      <c r="CR32" s="427"/>
      <c r="CS32" s="177"/>
      <c r="CT32" s="177"/>
      <c r="CU32" s="177"/>
      <c r="CV32" s="177"/>
      <c r="CW32" s="427"/>
      <c r="CX32" s="327"/>
      <c r="CY32" s="327"/>
      <c r="CZ32" s="327"/>
      <c r="DA32" s="327"/>
      <c r="DB32" s="327"/>
    </row>
    <row r="33" spans="1:106" ht="15.75" customHeight="1" x14ac:dyDescent="0.2">
      <c r="A33" s="19" t="s">
        <v>275</v>
      </c>
      <c r="B33" s="192"/>
      <c r="C33" s="177"/>
      <c r="D33" s="177"/>
      <c r="E33" s="177"/>
      <c r="F33" s="177"/>
      <c r="G33" s="392"/>
      <c r="H33" s="393"/>
      <c r="I33" s="177"/>
      <c r="J33" s="177"/>
      <c r="K33" s="177"/>
      <c r="L33" s="177"/>
      <c r="M33" s="393"/>
      <c r="N33" s="192"/>
      <c r="O33" s="177"/>
      <c r="P33" s="177"/>
      <c r="Q33" s="177"/>
      <c r="R33" s="177"/>
      <c r="S33" s="392"/>
      <c r="T33" s="393"/>
      <c r="U33" s="177"/>
      <c r="V33" s="177"/>
      <c r="W33" s="177"/>
      <c r="X33" s="177"/>
      <c r="Y33" s="393"/>
      <c r="Z33" s="192"/>
      <c r="AA33" s="177"/>
      <c r="AB33" s="177"/>
      <c r="AC33" s="177"/>
      <c r="AD33" s="177"/>
      <c r="AE33" s="392"/>
      <c r="AF33" s="393"/>
      <c r="AG33" s="177"/>
      <c r="AH33" s="177"/>
      <c r="AI33" s="177"/>
      <c r="AJ33" s="177"/>
      <c r="AK33" s="393"/>
      <c r="AL33" s="192"/>
      <c r="AM33" s="177"/>
      <c r="AN33" s="177"/>
      <c r="AO33" s="177"/>
      <c r="AP33" s="177"/>
      <c r="AQ33" s="392"/>
      <c r="AR33" s="393"/>
      <c r="AS33" s="177"/>
      <c r="AT33" s="177"/>
      <c r="AU33" s="177"/>
      <c r="AV33" s="177"/>
      <c r="AW33" s="393"/>
      <c r="AX33" s="192"/>
      <c r="AY33" s="177"/>
      <c r="AZ33" s="177"/>
      <c r="BA33" s="177"/>
      <c r="BB33" s="177"/>
      <c r="BC33" s="392"/>
      <c r="BD33" s="393"/>
      <c r="BE33" s="177"/>
      <c r="BF33" s="177"/>
      <c r="BG33" s="177"/>
      <c r="BH33" s="177"/>
      <c r="BI33" s="393"/>
      <c r="BJ33" s="192"/>
      <c r="BK33" s="177"/>
      <c r="BL33" s="177"/>
      <c r="BM33" s="177"/>
      <c r="BN33" s="177"/>
      <c r="BO33" s="392"/>
      <c r="BP33" s="393"/>
      <c r="BQ33" s="177"/>
      <c r="BR33" s="177"/>
      <c r="BS33" s="177"/>
      <c r="BT33" s="177"/>
      <c r="BU33" s="393"/>
      <c r="BV33" s="192"/>
      <c r="BW33" s="177"/>
      <c r="BX33" s="177"/>
      <c r="BY33" s="177"/>
      <c r="BZ33" s="177"/>
      <c r="CA33" s="392"/>
      <c r="CB33" s="393"/>
      <c r="CC33" s="177"/>
      <c r="CD33" s="177"/>
      <c r="CE33" s="177"/>
      <c r="CF33" s="177"/>
      <c r="CG33" s="393"/>
      <c r="CH33" s="192"/>
      <c r="CI33" s="177"/>
      <c r="CJ33" s="177"/>
      <c r="CK33" s="177"/>
      <c r="CL33" s="177"/>
      <c r="CM33" s="427"/>
      <c r="CN33" s="177"/>
      <c r="CO33" s="177"/>
      <c r="CP33" s="177"/>
      <c r="CQ33" s="177"/>
      <c r="CR33" s="427"/>
      <c r="CS33" s="177"/>
      <c r="CT33" s="177"/>
      <c r="CU33" s="177"/>
      <c r="CV33" s="177"/>
      <c r="CW33" s="427"/>
      <c r="CX33" s="327"/>
      <c r="CZ33" s="327"/>
      <c r="DB33" s="327"/>
    </row>
    <row r="34" spans="1:106" ht="15.75" customHeight="1" x14ac:dyDescent="0.2">
      <c r="A34" s="85" t="s">
        <v>253</v>
      </c>
      <c r="B34" s="225">
        <v>13</v>
      </c>
      <c r="C34" s="227">
        <v>69304.541545544955</v>
      </c>
      <c r="D34" s="227">
        <v>41533.566923670383</v>
      </c>
      <c r="E34" s="227">
        <v>32659.291326916093</v>
      </c>
      <c r="F34" s="227">
        <v>0</v>
      </c>
      <c r="G34" s="420">
        <f t="shared" ref="G34:G63" si="109">SUM(C34:F34)</f>
        <v>143497.39979613142</v>
      </c>
      <c r="H34" s="425">
        <v>693595.66838211322</v>
      </c>
      <c r="I34" s="227">
        <v>416627.42495257378</v>
      </c>
      <c r="J34" s="227">
        <v>383183.76287890127</v>
      </c>
      <c r="K34" s="227">
        <v>0</v>
      </c>
      <c r="L34" s="422">
        <f t="shared" ref="L34:L63" si="110">SUM(H34:K34)</f>
        <v>1493406.8562135883</v>
      </c>
      <c r="M34" s="423">
        <f t="shared" ref="M34:M63" si="111">SUM(L34,G34)</f>
        <v>1636904.2560097198</v>
      </c>
      <c r="N34" s="225">
        <v>13</v>
      </c>
      <c r="O34" s="227">
        <v>47282.305680941558</v>
      </c>
      <c r="P34" s="227">
        <v>38555.199098797617</v>
      </c>
      <c r="Q34" s="227">
        <v>29662.355332783314</v>
      </c>
      <c r="R34" s="227">
        <v>0</v>
      </c>
      <c r="S34" s="420">
        <f t="shared" ref="S34:S63" si="112">SUM(O34:R34)</f>
        <v>115499.8601125225</v>
      </c>
      <c r="T34" s="425">
        <v>477320.74009519193</v>
      </c>
      <c r="U34" s="227">
        <v>428293.59439694596</v>
      </c>
      <c r="V34" s="227">
        <v>306138.18941263948</v>
      </c>
      <c r="W34" s="227">
        <v>0</v>
      </c>
      <c r="X34" s="422">
        <f t="shared" ref="X34:X63" si="113">SUM(T34:W34)</f>
        <v>1211752.5239047774</v>
      </c>
      <c r="Y34" s="423">
        <f t="shared" ref="Y34:Y63" si="114">SUM(X34,S34)</f>
        <v>1327252.3840172999</v>
      </c>
      <c r="Z34" s="225">
        <v>13</v>
      </c>
      <c r="AA34" s="227">
        <v>7856.247299019843</v>
      </c>
      <c r="AB34" s="227">
        <v>7561.6001748113868</v>
      </c>
      <c r="AC34" s="227">
        <v>15153.247039924023</v>
      </c>
      <c r="AD34" s="227">
        <v>0</v>
      </c>
      <c r="AE34" s="420">
        <f t="shared" ref="AE34:AE63" si="115">SUM(AA34:AD34)</f>
        <v>30571.094513755252</v>
      </c>
      <c r="AF34" s="425">
        <v>85798.919620421322</v>
      </c>
      <c r="AG34" s="227">
        <v>40095.501169705327</v>
      </c>
      <c r="AH34" s="227">
        <v>156072.05323380645</v>
      </c>
      <c r="AI34" s="227">
        <v>0</v>
      </c>
      <c r="AJ34" s="422">
        <f t="shared" ref="AJ34:AJ63" si="116">SUM(AF34:AI34)</f>
        <v>281966.47402393311</v>
      </c>
      <c r="AK34" s="423">
        <f t="shared" ref="AK34:AK63" si="117">SUM(AJ34,AE34)</f>
        <v>312537.56853768835</v>
      </c>
      <c r="AL34" s="225">
        <v>13</v>
      </c>
      <c r="AM34" s="227">
        <v>272701.82472290419</v>
      </c>
      <c r="AN34" s="227">
        <v>262575.27011559234</v>
      </c>
      <c r="AO34" s="227">
        <v>235414.65113867409</v>
      </c>
      <c r="AP34" s="227">
        <v>0</v>
      </c>
      <c r="AQ34" s="420">
        <f t="shared" ref="AQ34:AQ63" si="118">SUM(AM34:AP34)</f>
        <v>770691.74597717065</v>
      </c>
      <c r="AR34" s="425">
        <v>3234332.7430428094</v>
      </c>
      <c r="AS34" s="227">
        <v>3259811.72663718</v>
      </c>
      <c r="AT34" s="227">
        <v>2762929.2955678976</v>
      </c>
      <c r="AU34" s="227">
        <v>0</v>
      </c>
      <c r="AV34" s="422">
        <f t="shared" ref="AV34:AV63" si="119">SUM(AR34:AU34)</f>
        <v>9257073.765247887</v>
      </c>
      <c r="AW34" s="423">
        <f t="shared" ref="AW34:AW63" si="120">SUM(AV34,AQ34)</f>
        <v>10027765.511225058</v>
      </c>
      <c r="AX34" s="225">
        <v>13</v>
      </c>
      <c r="AY34" s="227">
        <v>4452.2391867258211</v>
      </c>
      <c r="AZ34" s="227">
        <v>4559.0094290756824</v>
      </c>
      <c r="BA34" s="227">
        <v>6012.4048362671601</v>
      </c>
      <c r="BB34" s="227">
        <v>0</v>
      </c>
      <c r="BC34" s="420">
        <f t="shared" ref="BC34:BC63" si="121">SUM(AY34:BB34)</f>
        <v>15023.653452068664</v>
      </c>
      <c r="BD34" s="425">
        <v>36367.661762152355</v>
      </c>
      <c r="BE34" s="227">
        <v>76520.632673707179</v>
      </c>
      <c r="BF34" s="227">
        <v>57399.319600464209</v>
      </c>
      <c r="BG34" s="227">
        <v>0</v>
      </c>
      <c r="BH34" s="422">
        <f t="shared" ref="BH34:BH63" si="122">SUM(BD34:BG34)</f>
        <v>170287.61403632374</v>
      </c>
      <c r="BI34" s="423">
        <f t="shared" ref="BI34:BI63" si="123">SUM(BH34,BC34)</f>
        <v>185311.26748839239</v>
      </c>
      <c r="BJ34" s="225">
        <v>13</v>
      </c>
      <c r="BK34" s="227">
        <v>0</v>
      </c>
      <c r="BL34" s="227">
        <v>0</v>
      </c>
      <c r="BM34" s="227">
        <v>0</v>
      </c>
      <c r="BN34" s="227">
        <v>0</v>
      </c>
      <c r="BO34" s="420">
        <f t="shared" ref="BO34:BO63" si="124">SUM(BK34:BN34)</f>
        <v>0</v>
      </c>
      <c r="BP34" s="425">
        <v>0</v>
      </c>
      <c r="BQ34" s="227">
        <v>0</v>
      </c>
      <c r="BR34" s="227">
        <v>0</v>
      </c>
      <c r="BS34" s="227">
        <v>0</v>
      </c>
      <c r="BT34" s="422">
        <f t="shared" ref="BT34:BT63" si="125">SUM(BP34:BS34)</f>
        <v>0</v>
      </c>
      <c r="BU34" s="423">
        <f t="shared" ref="BU34:BU63" si="126">SUM(BT34,BO34)</f>
        <v>0</v>
      </c>
      <c r="BV34" s="225">
        <v>13</v>
      </c>
      <c r="BW34" s="227">
        <v>19559.466876236591</v>
      </c>
      <c r="BX34" s="227">
        <v>5476.2427121272849</v>
      </c>
      <c r="BY34" s="227">
        <v>17097.798522396948</v>
      </c>
      <c r="BZ34" s="227">
        <v>0</v>
      </c>
      <c r="CA34" s="420">
        <f t="shared" ref="CA34:CA63" si="127">SUM(BW34:BZ34)</f>
        <v>42133.508110760828</v>
      </c>
      <c r="CB34" s="425">
        <v>425896.63995639491</v>
      </c>
      <c r="CC34" s="227">
        <v>170169.587040635</v>
      </c>
      <c r="CD34" s="227">
        <v>229737.73624273285</v>
      </c>
      <c r="CE34" s="227">
        <v>0</v>
      </c>
      <c r="CF34" s="422">
        <f t="shared" ref="CF34:CF63" si="128">SUM(CB34:CE34)</f>
        <v>825803.96323976282</v>
      </c>
      <c r="CG34" s="423">
        <f t="shared" ref="CG34:CG63" si="129">SUM(CF34,CA34)</f>
        <v>867937.47135052364</v>
      </c>
      <c r="CH34" s="225">
        <v>13</v>
      </c>
      <c r="CI34" s="422">
        <f t="shared" ref="CI34:CL63" si="130">+C34+O34+AA34+AM34+AY34+BK34+BW34</f>
        <v>421156.62531137298</v>
      </c>
      <c r="CJ34" s="422">
        <f t="shared" si="130"/>
        <v>360260.88845407468</v>
      </c>
      <c r="CK34" s="422">
        <f t="shared" si="130"/>
        <v>335999.74819696165</v>
      </c>
      <c r="CL34" s="422">
        <f t="shared" si="130"/>
        <v>0</v>
      </c>
      <c r="CM34" s="424">
        <f>SUM(CI34:CL34)</f>
        <v>1117417.2619624094</v>
      </c>
      <c r="CN34" s="422">
        <f t="shared" ref="CN34:CQ63" si="131">+H34+T34+AF34+AR34+BD34+BP34+CB34</f>
        <v>4953312.372859084</v>
      </c>
      <c r="CO34" s="422">
        <f t="shared" si="131"/>
        <v>4391518.4668707466</v>
      </c>
      <c r="CP34" s="422">
        <f t="shared" si="131"/>
        <v>3895460.3569364422</v>
      </c>
      <c r="CQ34" s="422">
        <f t="shared" si="131"/>
        <v>0</v>
      </c>
      <c r="CR34" s="424">
        <f>SUM(CN34:CQ34)</f>
        <v>13240291.196666272</v>
      </c>
      <c r="CS34" s="422">
        <f t="shared" ref="CS34:CV63" si="132">CI34+CN34</f>
        <v>5374468.9981704568</v>
      </c>
      <c r="CT34" s="422">
        <f t="shared" si="132"/>
        <v>4751779.3553248215</v>
      </c>
      <c r="CU34" s="422">
        <f t="shared" si="132"/>
        <v>4231460.105133404</v>
      </c>
      <c r="CV34" s="422">
        <f t="shared" si="132"/>
        <v>0</v>
      </c>
      <c r="CW34" s="424">
        <f>SUM(CS34:CV34)</f>
        <v>14357708.458628681</v>
      </c>
      <c r="CX34" s="327"/>
      <c r="CZ34" s="327"/>
      <c r="DB34" s="327"/>
    </row>
    <row r="35" spans="1:106" ht="15.75" customHeight="1" x14ac:dyDescent="0.2">
      <c r="A35" s="85" t="s">
        <v>254</v>
      </c>
      <c r="B35" s="225">
        <v>14</v>
      </c>
      <c r="C35" s="227">
        <v>13599.714587553257</v>
      </c>
      <c r="D35" s="227">
        <v>9312.4989152761627</v>
      </c>
      <c r="E35" s="227">
        <v>3354.1234569083226</v>
      </c>
      <c r="F35" s="227">
        <v>0</v>
      </c>
      <c r="G35" s="420">
        <f t="shared" si="109"/>
        <v>26266.336959737746</v>
      </c>
      <c r="H35" s="425">
        <v>98664.453112083254</v>
      </c>
      <c r="I35" s="227">
        <v>49741.652210726948</v>
      </c>
      <c r="J35" s="227">
        <v>16474.854567064634</v>
      </c>
      <c r="K35" s="227">
        <v>0</v>
      </c>
      <c r="L35" s="422">
        <f t="shared" si="110"/>
        <v>164880.95988987485</v>
      </c>
      <c r="M35" s="423">
        <f t="shared" si="111"/>
        <v>191147.29684961261</v>
      </c>
      <c r="N35" s="225">
        <v>14</v>
      </c>
      <c r="O35" s="227">
        <v>27575.137549875151</v>
      </c>
      <c r="P35" s="227">
        <v>15977.703574061761</v>
      </c>
      <c r="Q35" s="227">
        <v>22033.494455877197</v>
      </c>
      <c r="R35" s="227">
        <v>0</v>
      </c>
      <c r="S35" s="420">
        <f t="shared" si="112"/>
        <v>65586.335579814113</v>
      </c>
      <c r="T35" s="425">
        <v>202033.86325718244</v>
      </c>
      <c r="U35" s="227">
        <v>176161.00117669697</v>
      </c>
      <c r="V35" s="227">
        <v>192626.60090423419</v>
      </c>
      <c r="W35" s="227">
        <v>0</v>
      </c>
      <c r="X35" s="422">
        <f t="shared" si="113"/>
        <v>570821.4653381136</v>
      </c>
      <c r="Y35" s="423">
        <f t="shared" si="114"/>
        <v>636407.80091792776</v>
      </c>
      <c r="Z35" s="225">
        <v>14</v>
      </c>
      <c r="AA35" s="227">
        <v>15721.743087268414</v>
      </c>
      <c r="AB35" s="227">
        <v>3372.2391415693482</v>
      </c>
      <c r="AC35" s="227">
        <v>4336.0154095469225</v>
      </c>
      <c r="AD35" s="227">
        <v>0</v>
      </c>
      <c r="AE35" s="420">
        <f t="shared" si="115"/>
        <v>23429.997638384684</v>
      </c>
      <c r="AF35" s="425">
        <v>179658.75693222557</v>
      </c>
      <c r="AG35" s="227">
        <v>33301.259372183653</v>
      </c>
      <c r="AH35" s="227">
        <v>30282.704522641929</v>
      </c>
      <c r="AI35" s="227">
        <v>0</v>
      </c>
      <c r="AJ35" s="422">
        <f t="shared" si="116"/>
        <v>243242.72082705115</v>
      </c>
      <c r="AK35" s="423">
        <f t="shared" si="117"/>
        <v>266672.71846543584</v>
      </c>
      <c r="AL35" s="225">
        <v>14</v>
      </c>
      <c r="AM35" s="227">
        <v>145774.70949052239</v>
      </c>
      <c r="AN35" s="227">
        <v>146838.45484706142</v>
      </c>
      <c r="AO35" s="227">
        <v>106687.45174142221</v>
      </c>
      <c r="AP35" s="227">
        <v>0</v>
      </c>
      <c r="AQ35" s="420">
        <f t="shared" si="118"/>
        <v>399300.61607900599</v>
      </c>
      <c r="AR35" s="425">
        <v>1340570.1922858234</v>
      </c>
      <c r="AS35" s="227">
        <v>1348228.2881845888</v>
      </c>
      <c r="AT35" s="227">
        <v>1035479.3233340527</v>
      </c>
      <c r="AU35" s="227">
        <v>0</v>
      </c>
      <c r="AV35" s="422">
        <f t="shared" si="119"/>
        <v>3724277.8038044651</v>
      </c>
      <c r="AW35" s="423">
        <f t="shared" si="120"/>
        <v>4123578.419883471</v>
      </c>
      <c r="AX35" s="225">
        <v>14</v>
      </c>
      <c r="AY35" s="227">
        <v>0</v>
      </c>
      <c r="AZ35" s="227">
        <v>0</v>
      </c>
      <c r="BA35" s="227">
        <v>0</v>
      </c>
      <c r="BB35" s="227">
        <v>0</v>
      </c>
      <c r="BC35" s="420">
        <f t="shared" si="121"/>
        <v>0</v>
      </c>
      <c r="BD35" s="425">
        <v>0</v>
      </c>
      <c r="BE35" s="227">
        <v>0</v>
      </c>
      <c r="BF35" s="227">
        <v>0</v>
      </c>
      <c r="BG35" s="227">
        <v>0</v>
      </c>
      <c r="BH35" s="422">
        <f t="shared" si="122"/>
        <v>0</v>
      </c>
      <c r="BI35" s="423">
        <f t="shared" si="123"/>
        <v>0</v>
      </c>
      <c r="BJ35" s="225">
        <v>14</v>
      </c>
      <c r="BK35" s="227">
        <v>0</v>
      </c>
      <c r="BL35" s="227">
        <v>0</v>
      </c>
      <c r="BM35" s="227">
        <v>0</v>
      </c>
      <c r="BN35" s="227">
        <v>0</v>
      </c>
      <c r="BO35" s="420">
        <f t="shared" si="124"/>
        <v>0</v>
      </c>
      <c r="BP35" s="425">
        <v>0</v>
      </c>
      <c r="BQ35" s="227">
        <v>0</v>
      </c>
      <c r="BR35" s="227">
        <v>0</v>
      </c>
      <c r="BS35" s="227">
        <v>0</v>
      </c>
      <c r="BT35" s="422">
        <f t="shared" si="125"/>
        <v>0</v>
      </c>
      <c r="BU35" s="423">
        <f t="shared" si="126"/>
        <v>0</v>
      </c>
      <c r="BV35" s="225">
        <v>14</v>
      </c>
      <c r="BW35" s="227">
        <v>0</v>
      </c>
      <c r="BX35" s="227">
        <v>3368.4158457197768</v>
      </c>
      <c r="BY35" s="227">
        <v>851.89630700363352</v>
      </c>
      <c r="BZ35" s="227">
        <v>0</v>
      </c>
      <c r="CA35" s="420">
        <f t="shared" si="127"/>
        <v>4220.3121527234107</v>
      </c>
      <c r="CB35" s="425">
        <v>6465.7596392304085</v>
      </c>
      <c r="CC35" s="227">
        <v>10112.772966104232</v>
      </c>
      <c r="CD35" s="227">
        <v>20993.933802345906</v>
      </c>
      <c r="CE35" s="227">
        <v>0</v>
      </c>
      <c r="CF35" s="422">
        <f t="shared" si="128"/>
        <v>37572.466407680549</v>
      </c>
      <c r="CG35" s="423">
        <f t="shared" si="129"/>
        <v>41792.77856040396</v>
      </c>
      <c r="CH35" s="225">
        <v>14</v>
      </c>
      <c r="CI35" s="422">
        <f t="shared" si="130"/>
        <v>202671.30471521922</v>
      </c>
      <c r="CJ35" s="422">
        <f t="shared" si="130"/>
        <v>178869.31232368847</v>
      </c>
      <c r="CK35" s="422">
        <f t="shared" si="130"/>
        <v>137262.98137075827</v>
      </c>
      <c r="CL35" s="422">
        <f t="shared" si="130"/>
        <v>0</v>
      </c>
      <c r="CM35" s="424">
        <f t="shared" ref="CM35:CM63" si="133">SUM(CI35:CL35)</f>
        <v>518803.59840966598</v>
      </c>
      <c r="CN35" s="422">
        <f t="shared" si="131"/>
        <v>1827393.0252265448</v>
      </c>
      <c r="CO35" s="422">
        <f t="shared" si="131"/>
        <v>1617544.9739103008</v>
      </c>
      <c r="CP35" s="422">
        <f t="shared" si="131"/>
        <v>1295857.4171303394</v>
      </c>
      <c r="CQ35" s="422">
        <f t="shared" si="131"/>
        <v>0</v>
      </c>
      <c r="CR35" s="424">
        <f t="shared" ref="CR35:CR63" si="134">SUM(CN35:CQ35)</f>
        <v>4740795.4162671845</v>
      </c>
      <c r="CS35" s="422">
        <f t="shared" si="132"/>
        <v>2030064.329941764</v>
      </c>
      <c r="CT35" s="422">
        <f t="shared" si="132"/>
        <v>1796414.2862339893</v>
      </c>
      <c r="CU35" s="422">
        <f t="shared" si="132"/>
        <v>1433120.3985010977</v>
      </c>
      <c r="CV35" s="422">
        <f t="shared" si="132"/>
        <v>0</v>
      </c>
      <c r="CW35" s="424">
        <f t="shared" ref="CW35:CW63" si="135">SUM(CS35:CV35)</f>
        <v>5259599.0146768503</v>
      </c>
      <c r="CX35" s="327"/>
      <c r="CZ35" s="327"/>
      <c r="DB35" s="327"/>
    </row>
    <row r="36" spans="1:106" ht="15.75" customHeight="1" x14ac:dyDescent="0.2">
      <c r="A36" s="85" t="s">
        <v>255</v>
      </c>
      <c r="B36" s="225">
        <v>15</v>
      </c>
      <c r="C36" s="227">
        <v>124143.69559393948</v>
      </c>
      <c r="D36" s="227">
        <v>68633.724986696281</v>
      </c>
      <c r="E36" s="227">
        <v>72301.001408912911</v>
      </c>
      <c r="F36" s="227">
        <v>0</v>
      </c>
      <c r="G36" s="420">
        <f t="shared" si="109"/>
        <v>265078.42198954872</v>
      </c>
      <c r="H36" s="425">
        <v>501075.83119315672</v>
      </c>
      <c r="I36" s="227">
        <v>378927.29251383874</v>
      </c>
      <c r="J36" s="227">
        <v>436929.52158494951</v>
      </c>
      <c r="K36" s="227">
        <v>0</v>
      </c>
      <c r="L36" s="422">
        <f t="shared" si="110"/>
        <v>1316932.645291945</v>
      </c>
      <c r="M36" s="423">
        <f t="shared" si="111"/>
        <v>1582011.0672814937</v>
      </c>
      <c r="N36" s="225">
        <v>15</v>
      </c>
      <c r="O36" s="227">
        <v>90085.981875379061</v>
      </c>
      <c r="P36" s="227">
        <v>71923.456897259792</v>
      </c>
      <c r="Q36" s="227">
        <v>70906.05802216522</v>
      </c>
      <c r="R36" s="227">
        <v>0</v>
      </c>
      <c r="S36" s="420">
        <f t="shared" si="112"/>
        <v>232915.49679480406</v>
      </c>
      <c r="T36" s="425">
        <v>458670.4476505983</v>
      </c>
      <c r="U36" s="227">
        <v>440198.44860896043</v>
      </c>
      <c r="V36" s="227">
        <v>531918.81964711228</v>
      </c>
      <c r="W36" s="227">
        <v>0</v>
      </c>
      <c r="X36" s="422">
        <f t="shared" si="113"/>
        <v>1430787.715906671</v>
      </c>
      <c r="Y36" s="423">
        <f t="shared" si="114"/>
        <v>1663703.212701475</v>
      </c>
      <c r="Z36" s="225">
        <v>15</v>
      </c>
      <c r="AA36" s="227">
        <v>16503.938249747891</v>
      </c>
      <c r="AB36" s="227">
        <v>14330.2558248479</v>
      </c>
      <c r="AC36" s="227">
        <v>15219.995667052755</v>
      </c>
      <c r="AD36" s="227">
        <v>0</v>
      </c>
      <c r="AE36" s="420">
        <f t="shared" si="115"/>
        <v>46054.189741648544</v>
      </c>
      <c r="AF36" s="425">
        <v>81403.138073862137</v>
      </c>
      <c r="AG36" s="227">
        <v>76217.736889504624</v>
      </c>
      <c r="AH36" s="227">
        <v>70192.757231410244</v>
      </c>
      <c r="AI36" s="227">
        <v>0</v>
      </c>
      <c r="AJ36" s="422">
        <f t="shared" si="116"/>
        <v>227813.63219477702</v>
      </c>
      <c r="AK36" s="423">
        <f t="shared" si="117"/>
        <v>273867.82193642558</v>
      </c>
      <c r="AL36" s="225">
        <v>15</v>
      </c>
      <c r="AM36" s="227">
        <v>497148.61187202414</v>
      </c>
      <c r="AN36" s="227">
        <v>379987.06832214841</v>
      </c>
      <c r="AO36" s="227">
        <v>402726.6252270398</v>
      </c>
      <c r="AP36" s="227">
        <v>0</v>
      </c>
      <c r="AQ36" s="420">
        <f t="shared" si="118"/>
        <v>1279862.3054212122</v>
      </c>
      <c r="AR36" s="425">
        <v>2248945.7231855467</v>
      </c>
      <c r="AS36" s="227">
        <v>2096960.3749393479</v>
      </c>
      <c r="AT36" s="227">
        <v>2422838.8590542362</v>
      </c>
      <c r="AU36" s="227">
        <v>0</v>
      </c>
      <c r="AV36" s="422">
        <f t="shared" si="119"/>
        <v>6768744.957179131</v>
      </c>
      <c r="AW36" s="423">
        <f t="shared" si="120"/>
        <v>8048607.2626003437</v>
      </c>
      <c r="AX36" s="225">
        <v>15</v>
      </c>
      <c r="AY36" s="227">
        <v>5104.1900133467871</v>
      </c>
      <c r="AZ36" s="227">
        <v>3734.6658550693328</v>
      </c>
      <c r="BA36" s="227">
        <v>4106.5360779044076</v>
      </c>
      <c r="BB36" s="227">
        <v>0</v>
      </c>
      <c r="BC36" s="420">
        <f t="shared" si="121"/>
        <v>12945.391946320527</v>
      </c>
      <c r="BD36" s="425">
        <v>17933.436540537288</v>
      </c>
      <c r="BE36" s="227">
        <v>15269.147281395935</v>
      </c>
      <c r="BF36" s="227">
        <v>22179.221706929751</v>
      </c>
      <c r="BG36" s="227">
        <v>0</v>
      </c>
      <c r="BH36" s="422">
        <f t="shared" si="122"/>
        <v>55381.805528862969</v>
      </c>
      <c r="BI36" s="423">
        <f t="shared" si="123"/>
        <v>68327.197475183493</v>
      </c>
      <c r="BJ36" s="225">
        <v>15</v>
      </c>
      <c r="BK36" s="227">
        <v>0</v>
      </c>
      <c r="BL36" s="227">
        <v>0</v>
      </c>
      <c r="BM36" s="227">
        <v>0</v>
      </c>
      <c r="BN36" s="227">
        <v>0</v>
      </c>
      <c r="BO36" s="420">
        <f t="shared" si="124"/>
        <v>0</v>
      </c>
      <c r="BP36" s="425">
        <v>0</v>
      </c>
      <c r="BQ36" s="227">
        <v>0</v>
      </c>
      <c r="BR36" s="227">
        <v>0</v>
      </c>
      <c r="BS36" s="227">
        <v>0</v>
      </c>
      <c r="BT36" s="422">
        <f t="shared" si="125"/>
        <v>0</v>
      </c>
      <c r="BU36" s="423">
        <f t="shared" si="126"/>
        <v>0</v>
      </c>
      <c r="BV36" s="225">
        <v>15</v>
      </c>
      <c r="BW36" s="227">
        <v>15204.291684553289</v>
      </c>
      <c r="BX36" s="227">
        <v>5287.5663803332354</v>
      </c>
      <c r="BY36" s="227">
        <v>10035.259466987716</v>
      </c>
      <c r="BZ36" s="227">
        <v>0</v>
      </c>
      <c r="CA36" s="420">
        <f t="shared" si="127"/>
        <v>30527.117531874239</v>
      </c>
      <c r="CB36" s="425">
        <v>71732.118821638956</v>
      </c>
      <c r="CC36" s="227">
        <v>52242.706515961465</v>
      </c>
      <c r="CD36" s="227">
        <v>76024.602807149888</v>
      </c>
      <c r="CE36" s="227">
        <v>0</v>
      </c>
      <c r="CF36" s="422">
        <f t="shared" si="128"/>
        <v>199999.4281447503</v>
      </c>
      <c r="CG36" s="423">
        <f t="shared" si="129"/>
        <v>230526.54567662455</v>
      </c>
      <c r="CH36" s="225">
        <v>15</v>
      </c>
      <c r="CI36" s="422">
        <f t="shared" si="130"/>
        <v>748190.70928899071</v>
      </c>
      <c r="CJ36" s="422">
        <f t="shared" si="130"/>
        <v>543896.73826635489</v>
      </c>
      <c r="CK36" s="422">
        <f t="shared" si="130"/>
        <v>575295.47587006283</v>
      </c>
      <c r="CL36" s="422">
        <f t="shared" si="130"/>
        <v>0</v>
      </c>
      <c r="CM36" s="424">
        <f t="shared" si="133"/>
        <v>1867382.9234254083</v>
      </c>
      <c r="CN36" s="422">
        <f t="shared" si="131"/>
        <v>3379760.6954653407</v>
      </c>
      <c r="CO36" s="422">
        <f t="shared" si="131"/>
        <v>3059815.7067490085</v>
      </c>
      <c r="CP36" s="422">
        <f t="shared" si="131"/>
        <v>3560083.7820317876</v>
      </c>
      <c r="CQ36" s="422">
        <f t="shared" si="131"/>
        <v>0</v>
      </c>
      <c r="CR36" s="424">
        <f t="shared" si="134"/>
        <v>9999660.1842461377</v>
      </c>
      <c r="CS36" s="422">
        <f t="shared" si="132"/>
        <v>4127951.4047543313</v>
      </c>
      <c r="CT36" s="422">
        <f t="shared" si="132"/>
        <v>3603712.4450153634</v>
      </c>
      <c r="CU36" s="422">
        <f t="shared" si="132"/>
        <v>4135379.2579018502</v>
      </c>
      <c r="CV36" s="422">
        <f t="shared" si="132"/>
        <v>0</v>
      </c>
      <c r="CW36" s="424">
        <f t="shared" si="135"/>
        <v>11867043.107671544</v>
      </c>
    </row>
    <row r="37" spans="1:106" ht="15.75" customHeight="1" x14ac:dyDescent="0.2">
      <c r="A37" s="85" t="s">
        <v>256</v>
      </c>
      <c r="B37" s="225">
        <v>16</v>
      </c>
      <c r="C37" s="227">
        <v>59091.699523236617</v>
      </c>
      <c r="D37" s="227">
        <v>26392.030737652989</v>
      </c>
      <c r="E37" s="227">
        <v>28687.970518417147</v>
      </c>
      <c r="F37" s="227">
        <v>0</v>
      </c>
      <c r="G37" s="420">
        <f t="shared" si="109"/>
        <v>114171.70077930675</v>
      </c>
      <c r="H37" s="425">
        <v>45648.543988174832</v>
      </c>
      <c r="I37" s="227">
        <v>41942.756184205668</v>
      </c>
      <c r="J37" s="227">
        <v>51633.308064627832</v>
      </c>
      <c r="K37" s="227">
        <v>0</v>
      </c>
      <c r="L37" s="422">
        <f t="shared" si="110"/>
        <v>139224.60823700833</v>
      </c>
      <c r="M37" s="423">
        <f t="shared" si="111"/>
        <v>253396.30901631509</v>
      </c>
      <c r="N37" s="225">
        <v>16</v>
      </c>
      <c r="O37" s="227">
        <v>86223.745242516627</v>
      </c>
      <c r="P37" s="227">
        <v>131736.56874319274</v>
      </c>
      <c r="Q37" s="227">
        <v>148361.3525595043</v>
      </c>
      <c r="R37" s="227">
        <v>0</v>
      </c>
      <c r="S37" s="420">
        <f t="shared" si="112"/>
        <v>366321.66654521367</v>
      </c>
      <c r="T37" s="425">
        <v>102464.07550918967</v>
      </c>
      <c r="U37" s="227">
        <v>125863.12513884851</v>
      </c>
      <c r="V37" s="227">
        <v>164589.95079022108</v>
      </c>
      <c r="W37" s="227">
        <v>0</v>
      </c>
      <c r="X37" s="422">
        <f t="shared" si="113"/>
        <v>392917.15143825929</v>
      </c>
      <c r="Y37" s="423">
        <f t="shared" si="114"/>
        <v>759238.81798347295</v>
      </c>
      <c r="Z37" s="225">
        <v>16</v>
      </c>
      <c r="AA37" s="227">
        <v>44990.293097851078</v>
      </c>
      <c r="AB37" s="227">
        <v>39696.143968745142</v>
      </c>
      <c r="AC37" s="227">
        <v>40522.168040190249</v>
      </c>
      <c r="AD37" s="227">
        <v>0</v>
      </c>
      <c r="AE37" s="420">
        <f t="shared" si="115"/>
        <v>125208.60510678648</v>
      </c>
      <c r="AF37" s="425">
        <v>23736.110124124556</v>
      </c>
      <c r="AG37" s="227">
        <v>34101.780915536314</v>
      </c>
      <c r="AH37" s="227">
        <v>33334.47564823358</v>
      </c>
      <c r="AI37" s="227">
        <v>0</v>
      </c>
      <c r="AJ37" s="422">
        <f t="shared" si="116"/>
        <v>91172.36668789445</v>
      </c>
      <c r="AK37" s="423">
        <f t="shared" si="117"/>
        <v>216380.97179468093</v>
      </c>
      <c r="AL37" s="225">
        <v>16</v>
      </c>
      <c r="AM37" s="227">
        <v>596842.67764719378</v>
      </c>
      <c r="AN37" s="227">
        <v>587059.64940289932</v>
      </c>
      <c r="AO37" s="227">
        <v>626161.4340636956</v>
      </c>
      <c r="AP37" s="227">
        <v>0</v>
      </c>
      <c r="AQ37" s="420">
        <f t="shared" si="118"/>
        <v>1810063.7611137887</v>
      </c>
      <c r="AR37" s="425">
        <v>486587.43219200143</v>
      </c>
      <c r="AS37" s="227">
        <v>628838.59670352004</v>
      </c>
      <c r="AT37" s="227">
        <v>571971.33194150683</v>
      </c>
      <c r="AU37" s="227">
        <v>0</v>
      </c>
      <c r="AV37" s="422">
        <f t="shared" si="119"/>
        <v>1687397.3608370284</v>
      </c>
      <c r="AW37" s="423">
        <f t="shared" si="120"/>
        <v>3497461.1219508173</v>
      </c>
      <c r="AX37" s="225">
        <v>16</v>
      </c>
      <c r="AY37" s="227">
        <v>1056.3622865301709</v>
      </c>
      <c r="AZ37" s="227">
        <v>533.88796322103474</v>
      </c>
      <c r="BA37" s="227">
        <v>1367.738503491581</v>
      </c>
      <c r="BB37" s="227">
        <v>0</v>
      </c>
      <c r="BC37" s="420">
        <f t="shared" si="121"/>
        <v>2957.9887532427865</v>
      </c>
      <c r="BD37" s="425">
        <v>2066.2447972251102</v>
      </c>
      <c r="BE37" s="227">
        <v>1767.1433023932309</v>
      </c>
      <c r="BF37" s="227">
        <v>4288.9273643426313</v>
      </c>
      <c r="BG37" s="227">
        <v>0</v>
      </c>
      <c r="BH37" s="422">
        <f t="shared" si="122"/>
        <v>8122.3154639609729</v>
      </c>
      <c r="BI37" s="423">
        <f t="shared" si="123"/>
        <v>11080.30421720376</v>
      </c>
      <c r="BJ37" s="225">
        <v>16</v>
      </c>
      <c r="BK37" s="227">
        <v>0</v>
      </c>
      <c r="BL37" s="227">
        <v>0</v>
      </c>
      <c r="BM37" s="227">
        <v>0</v>
      </c>
      <c r="BN37" s="227">
        <v>0</v>
      </c>
      <c r="BO37" s="420">
        <f t="shared" si="124"/>
        <v>0</v>
      </c>
      <c r="BP37" s="425">
        <v>0</v>
      </c>
      <c r="BQ37" s="227">
        <v>0</v>
      </c>
      <c r="BR37" s="227">
        <v>0</v>
      </c>
      <c r="BS37" s="227">
        <v>0</v>
      </c>
      <c r="BT37" s="422">
        <f t="shared" si="125"/>
        <v>0</v>
      </c>
      <c r="BU37" s="423">
        <f t="shared" si="126"/>
        <v>0</v>
      </c>
      <c r="BV37" s="225">
        <v>16</v>
      </c>
      <c r="BW37" s="227">
        <v>5250.2766090897294</v>
      </c>
      <c r="BX37" s="227">
        <v>4693.0726341122727</v>
      </c>
      <c r="BY37" s="227">
        <v>4949.287798320669</v>
      </c>
      <c r="BZ37" s="227">
        <v>0</v>
      </c>
      <c r="CA37" s="420">
        <f t="shared" si="127"/>
        <v>14892.637041522672</v>
      </c>
      <c r="CB37" s="425">
        <v>5162.7541902231924</v>
      </c>
      <c r="CC37" s="227">
        <v>3752.8709685475847</v>
      </c>
      <c r="CD37" s="227">
        <v>17638.531899857608</v>
      </c>
      <c r="CE37" s="227">
        <v>0</v>
      </c>
      <c r="CF37" s="422">
        <f t="shared" si="128"/>
        <v>26554.157058628385</v>
      </c>
      <c r="CG37" s="423">
        <f t="shared" si="129"/>
        <v>41446.794100151055</v>
      </c>
      <c r="CH37" s="225">
        <v>16</v>
      </c>
      <c r="CI37" s="422">
        <f t="shared" si="130"/>
        <v>793455.054406418</v>
      </c>
      <c r="CJ37" s="422">
        <f t="shared" si="130"/>
        <v>790111.35344982357</v>
      </c>
      <c r="CK37" s="422">
        <f t="shared" si="130"/>
        <v>850049.95148361952</v>
      </c>
      <c r="CL37" s="422">
        <f t="shared" si="130"/>
        <v>0</v>
      </c>
      <c r="CM37" s="424">
        <f t="shared" si="133"/>
        <v>2433616.3593398612</v>
      </c>
      <c r="CN37" s="422">
        <f t="shared" si="131"/>
        <v>665665.16080093884</v>
      </c>
      <c r="CO37" s="422">
        <f t="shared" si="131"/>
        <v>836266.27321305126</v>
      </c>
      <c r="CP37" s="422">
        <f t="shared" si="131"/>
        <v>843456.52570878947</v>
      </c>
      <c r="CQ37" s="422">
        <f t="shared" si="131"/>
        <v>0</v>
      </c>
      <c r="CR37" s="424">
        <f t="shared" si="134"/>
        <v>2345387.9597227797</v>
      </c>
      <c r="CS37" s="422">
        <f t="shared" si="132"/>
        <v>1459120.215207357</v>
      </c>
      <c r="CT37" s="422">
        <f t="shared" si="132"/>
        <v>1626377.6266628748</v>
      </c>
      <c r="CU37" s="422">
        <f t="shared" si="132"/>
        <v>1693506.4771924089</v>
      </c>
      <c r="CV37" s="422">
        <f t="shared" si="132"/>
        <v>0</v>
      </c>
      <c r="CW37" s="424">
        <f t="shared" si="135"/>
        <v>4779004.3190626409</v>
      </c>
    </row>
    <row r="38" spans="1:106" ht="15.75" customHeight="1" x14ac:dyDescent="0.2">
      <c r="A38" s="85" t="s">
        <v>217</v>
      </c>
      <c r="B38" s="225">
        <v>17</v>
      </c>
      <c r="C38" s="227">
        <v>80811.130044399644</v>
      </c>
      <c r="D38" s="227">
        <v>40479.477351750698</v>
      </c>
      <c r="E38" s="227">
        <v>36000.101765874657</v>
      </c>
      <c r="F38" s="227">
        <v>0</v>
      </c>
      <c r="G38" s="420">
        <f t="shared" si="109"/>
        <v>157290.70916202501</v>
      </c>
      <c r="H38" s="425">
        <v>249152.223310181</v>
      </c>
      <c r="I38" s="227">
        <v>202737.40286189978</v>
      </c>
      <c r="J38" s="227">
        <v>178785.72963249136</v>
      </c>
      <c r="K38" s="227">
        <v>0</v>
      </c>
      <c r="L38" s="422">
        <f t="shared" si="110"/>
        <v>630675.35580457211</v>
      </c>
      <c r="M38" s="423">
        <f t="shared" si="111"/>
        <v>787966.06496659713</v>
      </c>
      <c r="N38" s="225">
        <v>17</v>
      </c>
      <c r="O38" s="227">
        <v>77634.205715249394</v>
      </c>
      <c r="P38" s="227">
        <v>46112.472919553969</v>
      </c>
      <c r="Q38" s="227">
        <v>50862.1311933283</v>
      </c>
      <c r="R38" s="227">
        <v>0</v>
      </c>
      <c r="S38" s="420">
        <f t="shared" si="112"/>
        <v>174608.80982813166</v>
      </c>
      <c r="T38" s="425">
        <v>219673.93587174456</v>
      </c>
      <c r="U38" s="227">
        <v>216169.1542855259</v>
      </c>
      <c r="V38" s="227">
        <v>221487.57250010667</v>
      </c>
      <c r="W38" s="227">
        <v>0</v>
      </c>
      <c r="X38" s="422">
        <f t="shared" si="113"/>
        <v>657330.66265737708</v>
      </c>
      <c r="Y38" s="423">
        <f t="shared" si="114"/>
        <v>831939.47248550877</v>
      </c>
      <c r="Z38" s="225">
        <v>17</v>
      </c>
      <c r="AA38" s="227">
        <v>12945.297921366695</v>
      </c>
      <c r="AB38" s="227">
        <v>7255.0552789553039</v>
      </c>
      <c r="AC38" s="227">
        <v>10206.328948807413</v>
      </c>
      <c r="AD38" s="227">
        <v>0</v>
      </c>
      <c r="AE38" s="420">
        <f t="shared" si="115"/>
        <v>30406.68214912941</v>
      </c>
      <c r="AF38" s="425">
        <v>44634.181516376229</v>
      </c>
      <c r="AG38" s="227">
        <v>38926.027793518384</v>
      </c>
      <c r="AH38" s="227">
        <v>50579.513565157635</v>
      </c>
      <c r="AI38" s="227">
        <v>0</v>
      </c>
      <c r="AJ38" s="422">
        <f t="shared" si="116"/>
        <v>134139.72287505225</v>
      </c>
      <c r="AK38" s="423">
        <f t="shared" si="117"/>
        <v>164546.40502418164</v>
      </c>
      <c r="AL38" s="225">
        <v>17</v>
      </c>
      <c r="AM38" s="227">
        <v>334808.52950669045</v>
      </c>
      <c r="AN38" s="227">
        <v>241718.08256792236</v>
      </c>
      <c r="AO38" s="227">
        <v>262781.09114691266</v>
      </c>
      <c r="AP38" s="227">
        <v>0</v>
      </c>
      <c r="AQ38" s="420">
        <f t="shared" si="118"/>
        <v>839307.70322152553</v>
      </c>
      <c r="AR38" s="425">
        <v>1111526.9264516844</v>
      </c>
      <c r="AS38" s="227">
        <v>1217412.289857184</v>
      </c>
      <c r="AT38" s="227">
        <v>1223495.9254624865</v>
      </c>
      <c r="AU38" s="227">
        <v>0</v>
      </c>
      <c r="AV38" s="422">
        <f t="shared" si="119"/>
        <v>3552435.1417713547</v>
      </c>
      <c r="AW38" s="423">
        <f t="shared" si="120"/>
        <v>4391742.8449928798</v>
      </c>
      <c r="AX38" s="225">
        <v>17</v>
      </c>
      <c r="AY38" s="227">
        <v>4402.1826714951276</v>
      </c>
      <c r="AZ38" s="227">
        <v>3319.563017484666</v>
      </c>
      <c r="BA38" s="227">
        <v>3199.096221719642</v>
      </c>
      <c r="BB38" s="227">
        <v>0</v>
      </c>
      <c r="BC38" s="420">
        <f t="shared" si="121"/>
        <v>10920.841910699437</v>
      </c>
      <c r="BD38" s="425">
        <v>10076.740327732712</v>
      </c>
      <c r="BE38" s="227">
        <v>13237.162404918628</v>
      </c>
      <c r="BF38" s="227">
        <v>11603.230275917889</v>
      </c>
      <c r="BG38" s="227">
        <v>0</v>
      </c>
      <c r="BH38" s="422">
        <f t="shared" si="122"/>
        <v>34917.133008569232</v>
      </c>
      <c r="BI38" s="423">
        <f t="shared" si="123"/>
        <v>45837.974919268672</v>
      </c>
      <c r="BJ38" s="225">
        <v>17</v>
      </c>
      <c r="BK38" s="227">
        <v>0</v>
      </c>
      <c r="BL38" s="227">
        <v>0</v>
      </c>
      <c r="BM38" s="227">
        <v>0</v>
      </c>
      <c r="BN38" s="227">
        <v>0</v>
      </c>
      <c r="BO38" s="420">
        <f t="shared" si="124"/>
        <v>0</v>
      </c>
      <c r="BP38" s="425">
        <v>0</v>
      </c>
      <c r="BQ38" s="227">
        <v>0</v>
      </c>
      <c r="BR38" s="227">
        <v>0</v>
      </c>
      <c r="BS38" s="227">
        <v>0</v>
      </c>
      <c r="BT38" s="422">
        <f t="shared" si="125"/>
        <v>0</v>
      </c>
      <c r="BU38" s="423">
        <f t="shared" si="126"/>
        <v>0</v>
      </c>
      <c r="BV38" s="225">
        <v>17</v>
      </c>
      <c r="BW38" s="227">
        <v>14541.240942392011</v>
      </c>
      <c r="BX38" s="227">
        <v>7724.9509622884034</v>
      </c>
      <c r="BY38" s="227">
        <v>7805.6937332884136</v>
      </c>
      <c r="BZ38" s="227">
        <v>0</v>
      </c>
      <c r="CA38" s="420">
        <f t="shared" si="127"/>
        <v>30071.88563796883</v>
      </c>
      <c r="CB38" s="425">
        <v>77452.594228021146</v>
      </c>
      <c r="CC38" s="227">
        <v>71104.145313235204</v>
      </c>
      <c r="CD38" s="227">
        <v>82861.337344208005</v>
      </c>
      <c r="CE38" s="227">
        <v>0</v>
      </c>
      <c r="CF38" s="422">
        <f t="shared" si="128"/>
        <v>231418.07688546434</v>
      </c>
      <c r="CG38" s="423">
        <f t="shared" si="129"/>
        <v>261489.96252343318</v>
      </c>
      <c r="CH38" s="225">
        <v>17</v>
      </c>
      <c r="CI38" s="422">
        <f t="shared" si="130"/>
        <v>525142.58680159331</v>
      </c>
      <c r="CJ38" s="422">
        <f t="shared" si="130"/>
        <v>346609.60209795542</v>
      </c>
      <c r="CK38" s="422">
        <f t="shared" si="130"/>
        <v>370854.44300993113</v>
      </c>
      <c r="CL38" s="422">
        <f t="shared" si="130"/>
        <v>0</v>
      </c>
      <c r="CM38" s="424">
        <f t="shared" si="133"/>
        <v>1242606.6319094799</v>
      </c>
      <c r="CN38" s="422">
        <f t="shared" si="131"/>
        <v>1712516.60170574</v>
      </c>
      <c r="CO38" s="422">
        <f t="shared" si="131"/>
        <v>1759586.182516282</v>
      </c>
      <c r="CP38" s="422">
        <f t="shared" si="131"/>
        <v>1768813.308780368</v>
      </c>
      <c r="CQ38" s="422">
        <f t="shared" si="131"/>
        <v>0</v>
      </c>
      <c r="CR38" s="424">
        <f t="shared" si="134"/>
        <v>5240916.0930023901</v>
      </c>
      <c r="CS38" s="422">
        <f t="shared" si="132"/>
        <v>2237659.1885073334</v>
      </c>
      <c r="CT38" s="422">
        <f t="shared" si="132"/>
        <v>2106195.7846142375</v>
      </c>
      <c r="CU38" s="422">
        <f t="shared" si="132"/>
        <v>2139667.7517902991</v>
      </c>
      <c r="CV38" s="422">
        <f t="shared" si="132"/>
        <v>0</v>
      </c>
      <c r="CW38" s="424">
        <f t="shared" si="135"/>
        <v>6483522.7249118695</v>
      </c>
    </row>
    <row r="39" spans="1:106" ht="15.75" customHeight="1" x14ac:dyDescent="0.2">
      <c r="A39" s="85" t="s">
        <v>219</v>
      </c>
      <c r="B39" s="225">
        <v>18</v>
      </c>
      <c r="C39" s="227">
        <v>2784.5966348100187</v>
      </c>
      <c r="D39" s="227">
        <v>1838.3424881093499</v>
      </c>
      <c r="E39" s="227">
        <v>1970.1112838477188</v>
      </c>
      <c r="F39" s="227">
        <v>0</v>
      </c>
      <c r="G39" s="420">
        <f t="shared" si="109"/>
        <v>6593.0504067670881</v>
      </c>
      <c r="H39" s="425">
        <v>9186.6345550108363</v>
      </c>
      <c r="I39" s="227">
        <v>8500.0772484652662</v>
      </c>
      <c r="J39" s="227">
        <v>8448.8190233136302</v>
      </c>
      <c r="K39" s="227">
        <v>0</v>
      </c>
      <c r="L39" s="422">
        <f t="shared" si="110"/>
        <v>26135.530826789731</v>
      </c>
      <c r="M39" s="423">
        <f t="shared" si="111"/>
        <v>32728.581233556819</v>
      </c>
      <c r="N39" s="225">
        <v>18</v>
      </c>
      <c r="O39" s="227">
        <v>3085.6011769743709</v>
      </c>
      <c r="P39" s="227">
        <v>2428.3722008662039</v>
      </c>
      <c r="Q39" s="227">
        <v>2619.9285863952355</v>
      </c>
      <c r="R39" s="227">
        <v>0</v>
      </c>
      <c r="S39" s="420">
        <f t="shared" si="112"/>
        <v>8133.9019642358107</v>
      </c>
      <c r="T39" s="425">
        <v>7050.4621875892508</v>
      </c>
      <c r="U39" s="227">
        <v>7744.6425439059285</v>
      </c>
      <c r="V39" s="227">
        <v>7970.9536689828346</v>
      </c>
      <c r="W39" s="227">
        <v>0</v>
      </c>
      <c r="X39" s="422">
        <f t="shared" si="113"/>
        <v>22766.058400478014</v>
      </c>
      <c r="Y39" s="423">
        <f t="shared" si="114"/>
        <v>30899.960364713825</v>
      </c>
      <c r="Z39" s="225">
        <v>18</v>
      </c>
      <c r="AA39" s="227">
        <v>497.43122254715348</v>
      </c>
      <c r="AB39" s="227">
        <v>364.42578494688371</v>
      </c>
      <c r="AC39" s="227">
        <v>332.33796322323127</v>
      </c>
      <c r="AD39" s="227">
        <v>0</v>
      </c>
      <c r="AE39" s="420">
        <f t="shared" si="115"/>
        <v>1194.1949707172685</v>
      </c>
      <c r="AF39" s="425">
        <v>1361.95836028791</v>
      </c>
      <c r="AG39" s="227">
        <v>1089.3435101627035</v>
      </c>
      <c r="AH39" s="227">
        <v>883.59412750236208</v>
      </c>
      <c r="AI39" s="227">
        <v>0</v>
      </c>
      <c r="AJ39" s="422">
        <f t="shared" si="116"/>
        <v>3334.8959979529754</v>
      </c>
      <c r="AK39" s="423">
        <f t="shared" si="117"/>
        <v>4529.0909686702435</v>
      </c>
      <c r="AL39" s="225">
        <v>18</v>
      </c>
      <c r="AM39" s="227">
        <v>20223.764551410262</v>
      </c>
      <c r="AN39" s="227">
        <v>18192.321287866704</v>
      </c>
      <c r="AO39" s="227">
        <v>24487.826707479035</v>
      </c>
      <c r="AP39" s="227">
        <v>0</v>
      </c>
      <c r="AQ39" s="420">
        <f t="shared" si="118"/>
        <v>62903.912546756001</v>
      </c>
      <c r="AR39" s="425">
        <v>36529.097182423218</v>
      </c>
      <c r="AS39" s="227">
        <v>38618.859423050439</v>
      </c>
      <c r="AT39" s="227">
        <v>46293.337666777865</v>
      </c>
      <c r="AU39" s="227">
        <v>0</v>
      </c>
      <c r="AV39" s="422">
        <f t="shared" si="119"/>
        <v>121441.29427225151</v>
      </c>
      <c r="AW39" s="423">
        <f t="shared" si="120"/>
        <v>184345.20681900752</v>
      </c>
      <c r="AX39" s="225">
        <v>18</v>
      </c>
      <c r="AY39" s="227">
        <v>706.30906152827401</v>
      </c>
      <c r="AZ39" s="227">
        <v>500.71094593171523</v>
      </c>
      <c r="BA39" s="227">
        <v>490.28593891168947</v>
      </c>
      <c r="BB39" s="227">
        <v>0</v>
      </c>
      <c r="BC39" s="420">
        <f t="shared" si="121"/>
        <v>1697.3059463716788</v>
      </c>
      <c r="BD39" s="425">
        <v>614.89249809388662</v>
      </c>
      <c r="BE39" s="227">
        <v>617.72671737561654</v>
      </c>
      <c r="BF39" s="227">
        <v>530.75508527846227</v>
      </c>
      <c r="BG39" s="227">
        <v>0</v>
      </c>
      <c r="BH39" s="422">
        <f t="shared" si="122"/>
        <v>1763.3743007479654</v>
      </c>
      <c r="BI39" s="423">
        <f t="shared" si="123"/>
        <v>3460.6802471196443</v>
      </c>
      <c r="BJ39" s="225">
        <v>18</v>
      </c>
      <c r="BK39" s="227">
        <v>0</v>
      </c>
      <c r="BL39" s="227">
        <v>0</v>
      </c>
      <c r="BM39" s="227">
        <v>0</v>
      </c>
      <c r="BN39" s="227">
        <v>0</v>
      </c>
      <c r="BO39" s="420">
        <f t="shared" si="124"/>
        <v>0</v>
      </c>
      <c r="BP39" s="425">
        <v>0</v>
      </c>
      <c r="BQ39" s="227">
        <v>0</v>
      </c>
      <c r="BR39" s="227">
        <v>0</v>
      </c>
      <c r="BS39" s="227">
        <v>0</v>
      </c>
      <c r="BT39" s="422">
        <f t="shared" si="125"/>
        <v>0</v>
      </c>
      <c r="BU39" s="423">
        <f t="shared" si="126"/>
        <v>0</v>
      </c>
      <c r="BV39" s="225">
        <v>18</v>
      </c>
      <c r="BW39" s="227">
        <v>1539.2005453996176</v>
      </c>
      <c r="BX39" s="227">
        <v>1211.0893565762669</v>
      </c>
      <c r="BY39" s="227">
        <v>1339.2840066522942</v>
      </c>
      <c r="BZ39" s="227">
        <v>0</v>
      </c>
      <c r="CA39" s="420">
        <f t="shared" si="127"/>
        <v>4089.5739086281783</v>
      </c>
      <c r="CB39" s="425">
        <v>1815.7384320065357</v>
      </c>
      <c r="CC39" s="227">
        <v>2201.4431647131314</v>
      </c>
      <c r="CD39" s="227">
        <v>2322.0943452898846</v>
      </c>
      <c r="CE39" s="227">
        <v>0</v>
      </c>
      <c r="CF39" s="422">
        <f t="shared" si="128"/>
        <v>6339.2759420095517</v>
      </c>
      <c r="CG39" s="423">
        <f t="shared" si="129"/>
        <v>10428.849850637729</v>
      </c>
      <c r="CH39" s="225">
        <v>18</v>
      </c>
      <c r="CI39" s="422">
        <f t="shared" si="130"/>
        <v>28836.903192669695</v>
      </c>
      <c r="CJ39" s="422">
        <f t="shared" si="130"/>
        <v>24535.262064297123</v>
      </c>
      <c r="CK39" s="422">
        <f t="shared" si="130"/>
        <v>31239.774486509203</v>
      </c>
      <c r="CL39" s="422">
        <f t="shared" si="130"/>
        <v>0</v>
      </c>
      <c r="CM39" s="424">
        <f t="shared" si="133"/>
        <v>84611.939743476018</v>
      </c>
      <c r="CN39" s="422">
        <f t="shared" si="131"/>
        <v>56558.783215411633</v>
      </c>
      <c r="CO39" s="422">
        <f t="shared" si="131"/>
        <v>58772.092607673083</v>
      </c>
      <c r="CP39" s="422">
        <f t="shared" si="131"/>
        <v>66449.553917145036</v>
      </c>
      <c r="CQ39" s="422">
        <f t="shared" si="131"/>
        <v>0</v>
      </c>
      <c r="CR39" s="424">
        <f t="shared" si="134"/>
        <v>181780.42974022974</v>
      </c>
      <c r="CS39" s="422">
        <f t="shared" si="132"/>
        <v>85395.686408081325</v>
      </c>
      <c r="CT39" s="422">
        <f t="shared" si="132"/>
        <v>83307.354671970214</v>
      </c>
      <c r="CU39" s="422">
        <f t="shared" si="132"/>
        <v>97689.328403654246</v>
      </c>
      <c r="CV39" s="422">
        <f t="shared" si="132"/>
        <v>0</v>
      </c>
      <c r="CW39" s="424">
        <f t="shared" si="135"/>
        <v>266392.36948370578</v>
      </c>
    </row>
    <row r="40" spans="1:106" ht="15.75" customHeight="1" x14ac:dyDescent="0.2">
      <c r="A40" s="85" t="s">
        <v>185</v>
      </c>
      <c r="B40" s="225">
        <v>19</v>
      </c>
      <c r="C40" s="227">
        <v>26088.28</v>
      </c>
      <c r="D40" s="227">
        <v>26048.41</v>
      </c>
      <c r="E40" s="227">
        <v>18588</v>
      </c>
      <c r="F40" s="227">
        <v>0</v>
      </c>
      <c r="G40" s="420">
        <f t="shared" si="109"/>
        <v>70724.69</v>
      </c>
      <c r="H40" s="425">
        <v>0</v>
      </c>
      <c r="I40" s="227">
        <v>0</v>
      </c>
      <c r="J40" s="227">
        <v>0</v>
      </c>
      <c r="K40" s="227">
        <v>0</v>
      </c>
      <c r="L40" s="422">
        <f t="shared" si="110"/>
        <v>0</v>
      </c>
      <c r="M40" s="423">
        <f t="shared" si="111"/>
        <v>70724.69</v>
      </c>
      <c r="N40" s="225">
        <v>19</v>
      </c>
      <c r="O40" s="227">
        <v>58215.28</v>
      </c>
      <c r="P40" s="227">
        <v>69818</v>
      </c>
      <c r="Q40" s="227">
        <v>33935.72</v>
      </c>
      <c r="R40" s="227">
        <v>0</v>
      </c>
      <c r="S40" s="420">
        <f t="shared" si="112"/>
        <v>161969</v>
      </c>
      <c r="T40" s="425">
        <v>0</v>
      </c>
      <c r="U40" s="227">
        <v>0</v>
      </c>
      <c r="V40" s="227">
        <v>0</v>
      </c>
      <c r="W40" s="227">
        <v>0</v>
      </c>
      <c r="X40" s="422">
        <f t="shared" si="113"/>
        <v>0</v>
      </c>
      <c r="Y40" s="423">
        <f t="shared" si="114"/>
        <v>161969</v>
      </c>
      <c r="Z40" s="225">
        <v>19</v>
      </c>
      <c r="AA40" s="227">
        <v>2488</v>
      </c>
      <c r="AB40" s="227">
        <v>8086</v>
      </c>
      <c r="AC40" s="227">
        <v>3204.2799999999997</v>
      </c>
      <c r="AD40" s="227">
        <v>0</v>
      </c>
      <c r="AE40" s="420">
        <f t="shared" si="115"/>
        <v>13778.279999999999</v>
      </c>
      <c r="AF40" s="425">
        <v>0</v>
      </c>
      <c r="AG40" s="227">
        <v>0</v>
      </c>
      <c r="AH40" s="227">
        <v>0</v>
      </c>
      <c r="AI40" s="227">
        <v>0</v>
      </c>
      <c r="AJ40" s="422">
        <f t="shared" si="116"/>
        <v>0</v>
      </c>
      <c r="AK40" s="423">
        <f t="shared" si="117"/>
        <v>13778.279999999999</v>
      </c>
      <c r="AL40" s="225">
        <v>19</v>
      </c>
      <c r="AM40" s="227">
        <v>160733.44</v>
      </c>
      <c r="AN40" s="227">
        <v>202933.44</v>
      </c>
      <c r="AO40" s="227">
        <v>140989.72</v>
      </c>
      <c r="AP40" s="227">
        <v>0</v>
      </c>
      <c r="AQ40" s="420">
        <f t="shared" si="118"/>
        <v>504656.6</v>
      </c>
      <c r="AR40" s="425">
        <v>0</v>
      </c>
      <c r="AS40" s="227">
        <v>0</v>
      </c>
      <c r="AT40" s="227">
        <v>0</v>
      </c>
      <c r="AU40" s="227">
        <v>0</v>
      </c>
      <c r="AV40" s="422">
        <f t="shared" si="119"/>
        <v>0</v>
      </c>
      <c r="AW40" s="423">
        <f t="shared" si="120"/>
        <v>504656.6</v>
      </c>
      <c r="AX40" s="225">
        <v>19</v>
      </c>
      <c r="AY40" s="227">
        <v>360</v>
      </c>
      <c r="AZ40" s="227">
        <v>552</v>
      </c>
      <c r="BA40" s="227">
        <v>475</v>
      </c>
      <c r="BB40" s="227">
        <v>0</v>
      </c>
      <c r="BC40" s="420">
        <f t="shared" si="121"/>
        <v>1387</v>
      </c>
      <c r="BD40" s="425">
        <v>0</v>
      </c>
      <c r="BE40" s="227">
        <v>0</v>
      </c>
      <c r="BF40" s="227">
        <v>0</v>
      </c>
      <c r="BG40" s="227">
        <v>0</v>
      </c>
      <c r="BH40" s="422">
        <f t="shared" si="122"/>
        <v>0</v>
      </c>
      <c r="BI40" s="423">
        <f t="shared" si="123"/>
        <v>1387</v>
      </c>
      <c r="BJ40" s="225">
        <v>19</v>
      </c>
      <c r="BK40" s="227">
        <v>0</v>
      </c>
      <c r="BL40" s="227">
        <v>0</v>
      </c>
      <c r="BM40" s="227">
        <v>0</v>
      </c>
      <c r="BN40" s="227">
        <v>0</v>
      </c>
      <c r="BO40" s="420">
        <f t="shared" si="124"/>
        <v>0</v>
      </c>
      <c r="BP40" s="425">
        <v>0</v>
      </c>
      <c r="BQ40" s="227">
        <v>0</v>
      </c>
      <c r="BR40" s="227">
        <v>0</v>
      </c>
      <c r="BS40" s="227">
        <v>0</v>
      </c>
      <c r="BT40" s="422">
        <f t="shared" si="125"/>
        <v>0</v>
      </c>
      <c r="BU40" s="423">
        <f t="shared" si="126"/>
        <v>0</v>
      </c>
      <c r="BV40" s="225">
        <v>19</v>
      </c>
      <c r="BW40" s="227">
        <v>2270</v>
      </c>
      <c r="BX40" s="227">
        <v>3788</v>
      </c>
      <c r="BY40" s="227">
        <v>1927</v>
      </c>
      <c r="BZ40" s="227">
        <v>0</v>
      </c>
      <c r="CA40" s="420">
        <f t="shared" si="127"/>
        <v>7985</v>
      </c>
      <c r="CB40" s="425">
        <v>0</v>
      </c>
      <c r="CC40" s="227">
        <v>0</v>
      </c>
      <c r="CD40" s="227">
        <v>0</v>
      </c>
      <c r="CE40" s="227">
        <v>0</v>
      </c>
      <c r="CF40" s="422">
        <f t="shared" si="128"/>
        <v>0</v>
      </c>
      <c r="CG40" s="423">
        <f t="shared" si="129"/>
        <v>7985</v>
      </c>
      <c r="CH40" s="225">
        <v>19</v>
      </c>
      <c r="CI40" s="422">
        <f t="shared" si="130"/>
        <v>250155</v>
      </c>
      <c r="CJ40" s="422">
        <f t="shared" si="130"/>
        <v>311225.84999999998</v>
      </c>
      <c r="CK40" s="422">
        <f t="shared" si="130"/>
        <v>199119.72</v>
      </c>
      <c r="CL40" s="422">
        <f t="shared" si="130"/>
        <v>0</v>
      </c>
      <c r="CM40" s="424">
        <f t="shared" si="133"/>
        <v>760500.57</v>
      </c>
      <c r="CN40" s="422">
        <f t="shared" si="131"/>
        <v>0</v>
      </c>
      <c r="CO40" s="422">
        <f t="shared" si="131"/>
        <v>0</v>
      </c>
      <c r="CP40" s="422">
        <f t="shared" si="131"/>
        <v>0</v>
      </c>
      <c r="CQ40" s="422">
        <f t="shared" si="131"/>
        <v>0</v>
      </c>
      <c r="CR40" s="424">
        <f t="shared" si="134"/>
        <v>0</v>
      </c>
      <c r="CS40" s="422">
        <f t="shared" si="132"/>
        <v>250155</v>
      </c>
      <c r="CT40" s="422">
        <f t="shared" si="132"/>
        <v>311225.84999999998</v>
      </c>
      <c r="CU40" s="422">
        <f t="shared" si="132"/>
        <v>199119.72</v>
      </c>
      <c r="CV40" s="422">
        <f t="shared" si="132"/>
        <v>0</v>
      </c>
      <c r="CW40" s="424">
        <f t="shared" si="135"/>
        <v>760500.57</v>
      </c>
    </row>
    <row r="41" spans="1:106" ht="15.75" customHeight="1" x14ac:dyDescent="0.2">
      <c r="A41" s="85" t="s">
        <v>222</v>
      </c>
      <c r="B41" s="225">
        <v>20</v>
      </c>
      <c r="C41" s="227">
        <v>3404.4124318731979</v>
      </c>
      <c r="D41" s="227">
        <v>3023.2094255711395</v>
      </c>
      <c r="E41" s="227">
        <v>1991.675071314455</v>
      </c>
      <c r="F41" s="227">
        <v>0</v>
      </c>
      <c r="G41" s="420">
        <f t="shared" si="109"/>
        <v>8419.296928758793</v>
      </c>
      <c r="H41" s="425">
        <v>10679.012015862521</v>
      </c>
      <c r="I41" s="227">
        <v>10492.657672714962</v>
      </c>
      <c r="J41" s="227">
        <v>6842.3368601092216</v>
      </c>
      <c r="K41" s="227">
        <v>0</v>
      </c>
      <c r="L41" s="422">
        <f t="shared" si="110"/>
        <v>28014.006548686706</v>
      </c>
      <c r="M41" s="423">
        <f t="shared" si="111"/>
        <v>36433.303477445501</v>
      </c>
      <c r="N41" s="225">
        <v>20</v>
      </c>
      <c r="O41" s="227">
        <v>4573.7071013040986</v>
      </c>
      <c r="P41" s="227">
        <v>3252.3825490014469</v>
      </c>
      <c r="Q41" s="227">
        <v>3620.941924567649</v>
      </c>
      <c r="R41" s="227">
        <v>0</v>
      </c>
      <c r="S41" s="420">
        <f t="shared" si="112"/>
        <v>11447.031574873195</v>
      </c>
      <c r="T41" s="425">
        <v>10143.628615588517</v>
      </c>
      <c r="U41" s="227">
        <v>8745.3159271120112</v>
      </c>
      <c r="V41" s="227">
        <v>9667.6505423388189</v>
      </c>
      <c r="W41" s="227">
        <v>0</v>
      </c>
      <c r="X41" s="422">
        <f t="shared" si="113"/>
        <v>28556.595085039346</v>
      </c>
      <c r="Y41" s="423">
        <f t="shared" si="114"/>
        <v>40003.626659912537</v>
      </c>
      <c r="Z41" s="225">
        <v>20</v>
      </c>
      <c r="AA41" s="227">
        <v>0</v>
      </c>
      <c r="AB41" s="227">
        <v>0</v>
      </c>
      <c r="AC41" s="227">
        <v>35.52130553742991</v>
      </c>
      <c r="AD41" s="227">
        <v>0</v>
      </c>
      <c r="AE41" s="420">
        <f t="shared" si="115"/>
        <v>35.52130553742991</v>
      </c>
      <c r="AF41" s="425">
        <v>0</v>
      </c>
      <c r="AG41" s="227">
        <v>0</v>
      </c>
      <c r="AH41" s="227">
        <v>99.967295411721096</v>
      </c>
      <c r="AI41" s="227">
        <v>0</v>
      </c>
      <c r="AJ41" s="422">
        <f t="shared" si="116"/>
        <v>99.967295411721096</v>
      </c>
      <c r="AK41" s="423">
        <f t="shared" si="117"/>
        <v>135.48860094915102</v>
      </c>
      <c r="AL41" s="225">
        <v>20</v>
      </c>
      <c r="AM41" s="227">
        <v>22316.524151717902</v>
      </c>
      <c r="AN41" s="227">
        <v>18445.857199641774</v>
      </c>
      <c r="AO41" s="227">
        <v>21962.426007315018</v>
      </c>
      <c r="AP41" s="227">
        <v>0</v>
      </c>
      <c r="AQ41" s="420">
        <f t="shared" si="118"/>
        <v>62724.80735867469</v>
      </c>
      <c r="AR41" s="425">
        <v>55825.950602571647</v>
      </c>
      <c r="AS41" s="227">
        <v>55604.458617372438</v>
      </c>
      <c r="AT41" s="227">
        <v>61367.589275120095</v>
      </c>
      <c r="AU41" s="227">
        <v>0</v>
      </c>
      <c r="AV41" s="422">
        <f t="shared" si="119"/>
        <v>172797.99849506418</v>
      </c>
      <c r="AW41" s="423">
        <f t="shared" si="120"/>
        <v>235522.80585373886</v>
      </c>
      <c r="AX41" s="225">
        <v>20</v>
      </c>
      <c r="AY41" s="227">
        <v>779.5013985146943</v>
      </c>
      <c r="AZ41" s="227">
        <v>299.41717424760054</v>
      </c>
      <c r="BA41" s="227">
        <v>192.57657812624046</v>
      </c>
      <c r="BB41" s="227">
        <v>0</v>
      </c>
      <c r="BC41" s="420">
        <f t="shared" si="121"/>
        <v>1271.4951508885354</v>
      </c>
      <c r="BD41" s="425">
        <v>131.37415517162773</v>
      </c>
      <c r="BE41" s="227">
        <v>0</v>
      </c>
      <c r="BF41" s="227">
        <v>381.4592382790712</v>
      </c>
      <c r="BG41" s="227">
        <v>0</v>
      </c>
      <c r="BH41" s="422">
        <f t="shared" si="122"/>
        <v>512.83339345069896</v>
      </c>
      <c r="BI41" s="423">
        <f t="shared" si="123"/>
        <v>1784.3285443392342</v>
      </c>
      <c r="BJ41" s="225">
        <v>20</v>
      </c>
      <c r="BK41" s="227">
        <v>0</v>
      </c>
      <c r="BL41" s="227">
        <v>0</v>
      </c>
      <c r="BM41" s="227">
        <v>0</v>
      </c>
      <c r="BN41" s="227">
        <v>0</v>
      </c>
      <c r="BO41" s="420">
        <f t="shared" si="124"/>
        <v>0</v>
      </c>
      <c r="BP41" s="425">
        <v>0</v>
      </c>
      <c r="BQ41" s="227">
        <v>0</v>
      </c>
      <c r="BR41" s="227">
        <v>0</v>
      </c>
      <c r="BS41" s="227">
        <v>0</v>
      </c>
      <c r="BT41" s="422">
        <f t="shared" si="125"/>
        <v>0</v>
      </c>
      <c r="BU41" s="423">
        <f t="shared" si="126"/>
        <v>0</v>
      </c>
      <c r="BV41" s="225">
        <v>20</v>
      </c>
      <c r="BW41" s="227">
        <v>10.966978290708603</v>
      </c>
      <c r="BX41" s="227">
        <v>0</v>
      </c>
      <c r="BY41" s="227">
        <v>0</v>
      </c>
      <c r="BZ41" s="227">
        <v>0</v>
      </c>
      <c r="CA41" s="420">
        <f t="shared" si="127"/>
        <v>10.966978290708603</v>
      </c>
      <c r="CB41" s="425">
        <v>42.986125454344375</v>
      </c>
      <c r="CC41" s="227">
        <v>34.746149935170187</v>
      </c>
      <c r="CD41" s="227">
        <v>0</v>
      </c>
      <c r="CE41" s="227">
        <v>0</v>
      </c>
      <c r="CF41" s="422">
        <f t="shared" si="128"/>
        <v>77.732275389514569</v>
      </c>
      <c r="CG41" s="423">
        <f t="shared" si="129"/>
        <v>88.699253680223165</v>
      </c>
      <c r="CH41" s="225">
        <v>20</v>
      </c>
      <c r="CI41" s="422">
        <f t="shared" si="130"/>
        <v>31085.112061700602</v>
      </c>
      <c r="CJ41" s="422">
        <f t="shared" si="130"/>
        <v>25020.866348461957</v>
      </c>
      <c r="CK41" s="422">
        <f t="shared" si="130"/>
        <v>27803.140886860794</v>
      </c>
      <c r="CL41" s="422">
        <f t="shared" si="130"/>
        <v>0</v>
      </c>
      <c r="CM41" s="424">
        <f t="shared" si="133"/>
        <v>83909.119297023353</v>
      </c>
      <c r="CN41" s="422">
        <f t="shared" si="131"/>
        <v>76822.951514648666</v>
      </c>
      <c r="CO41" s="422">
        <f t="shared" si="131"/>
        <v>74877.178367134577</v>
      </c>
      <c r="CP41" s="422">
        <f t="shared" si="131"/>
        <v>78359.003211258925</v>
      </c>
      <c r="CQ41" s="422">
        <f t="shared" si="131"/>
        <v>0</v>
      </c>
      <c r="CR41" s="424">
        <f t="shared" si="134"/>
        <v>230059.13309304218</v>
      </c>
      <c r="CS41" s="422">
        <f t="shared" si="132"/>
        <v>107908.06357634926</v>
      </c>
      <c r="CT41" s="422">
        <f t="shared" si="132"/>
        <v>99898.044715596538</v>
      </c>
      <c r="CU41" s="422">
        <f t="shared" si="132"/>
        <v>106162.14409811972</v>
      </c>
      <c r="CV41" s="422">
        <f t="shared" si="132"/>
        <v>0</v>
      </c>
      <c r="CW41" s="424">
        <f t="shared" si="135"/>
        <v>313968.25239006552</v>
      </c>
    </row>
    <row r="42" spans="1:106" ht="15.75" customHeight="1" x14ac:dyDescent="0.2">
      <c r="A42" s="85" t="s">
        <v>1231</v>
      </c>
      <c r="B42" s="225">
        <v>21</v>
      </c>
      <c r="C42" s="227">
        <v>0</v>
      </c>
      <c r="D42" s="227">
        <v>0</v>
      </c>
      <c r="E42" s="227">
        <v>0</v>
      </c>
      <c r="F42" s="227">
        <v>0</v>
      </c>
      <c r="G42" s="420">
        <f t="shared" si="109"/>
        <v>0</v>
      </c>
      <c r="H42" s="425">
        <v>827693.36572622391</v>
      </c>
      <c r="I42" s="227">
        <v>740609.29010989924</v>
      </c>
      <c r="J42" s="227">
        <v>749394.86012241174</v>
      </c>
      <c r="K42" s="227">
        <v>0</v>
      </c>
      <c r="L42" s="422">
        <f t="shared" si="110"/>
        <v>2317697.5159585346</v>
      </c>
      <c r="M42" s="423">
        <f t="shared" si="111"/>
        <v>2317697.5159585346</v>
      </c>
      <c r="N42" s="225">
        <v>21</v>
      </c>
      <c r="O42" s="227">
        <v>0</v>
      </c>
      <c r="P42" s="227">
        <v>0</v>
      </c>
      <c r="Q42" s="227">
        <v>0</v>
      </c>
      <c r="R42" s="227">
        <v>0</v>
      </c>
      <c r="S42" s="420">
        <f t="shared" si="112"/>
        <v>0</v>
      </c>
      <c r="T42" s="425">
        <v>583232.48889921745</v>
      </c>
      <c r="U42" s="227">
        <v>734070.6516512935</v>
      </c>
      <c r="V42" s="227">
        <v>694211.42303877033</v>
      </c>
      <c r="W42" s="227">
        <v>0</v>
      </c>
      <c r="X42" s="422">
        <f t="shared" si="113"/>
        <v>2011514.5635892814</v>
      </c>
      <c r="Y42" s="423">
        <f t="shared" si="114"/>
        <v>2011514.5635892814</v>
      </c>
      <c r="Z42" s="225">
        <v>21</v>
      </c>
      <c r="AA42" s="227">
        <v>0</v>
      </c>
      <c r="AB42" s="227">
        <v>0</v>
      </c>
      <c r="AC42" s="227">
        <v>0</v>
      </c>
      <c r="AD42" s="227">
        <v>0</v>
      </c>
      <c r="AE42" s="420">
        <f t="shared" si="115"/>
        <v>0</v>
      </c>
      <c r="AF42" s="425">
        <v>92264.995829632331</v>
      </c>
      <c r="AG42" s="227">
        <v>104569.23262566015</v>
      </c>
      <c r="AH42" s="227">
        <v>141341.59056047065</v>
      </c>
      <c r="AI42" s="227">
        <v>0</v>
      </c>
      <c r="AJ42" s="422">
        <f t="shared" si="116"/>
        <v>338175.81901576312</v>
      </c>
      <c r="AK42" s="423">
        <f t="shared" si="117"/>
        <v>338175.81901576312</v>
      </c>
      <c r="AL42" s="225">
        <v>21</v>
      </c>
      <c r="AM42" s="227">
        <v>0</v>
      </c>
      <c r="AN42" s="227">
        <v>0</v>
      </c>
      <c r="AO42" s="227">
        <v>0</v>
      </c>
      <c r="AP42" s="227">
        <v>0</v>
      </c>
      <c r="AQ42" s="420">
        <f t="shared" si="118"/>
        <v>0</v>
      </c>
      <c r="AR42" s="425">
        <v>2653627.4088241304</v>
      </c>
      <c r="AS42" s="227">
        <v>3099860.3209009659</v>
      </c>
      <c r="AT42" s="227">
        <v>3541787.414229475</v>
      </c>
      <c r="AU42" s="227">
        <v>0</v>
      </c>
      <c r="AV42" s="422">
        <f t="shared" si="119"/>
        <v>9295275.1439545713</v>
      </c>
      <c r="AW42" s="423">
        <f t="shared" si="120"/>
        <v>9295275.1439545713</v>
      </c>
      <c r="AX42" s="225">
        <v>21</v>
      </c>
      <c r="AY42" s="227">
        <v>0</v>
      </c>
      <c r="AZ42" s="227">
        <v>0</v>
      </c>
      <c r="BA42" s="227">
        <v>0</v>
      </c>
      <c r="BB42" s="227">
        <v>0</v>
      </c>
      <c r="BC42" s="420">
        <f t="shared" si="121"/>
        <v>0</v>
      </c>
      <c r="BD42" s="425">
        <v>46887.096456030093</v>
      </c>
      <c r="BE42" s="227">
        <v>42829.311922143199</v>
      </c>
      <c r="BF42" s="227">
        <v>44446.18066361759</v>
      </c>
      <c r="BG42" s="227">
        <v>0</v>
      </c>
      <c r="BH42" s="422">
        <f t="shared" si="122"/>
        <v>134162.58904179087</v>
      </c>
      <c r="BI42" s="423">
        <f t="shared" si="123"/>
        <v>134162.58904179087</v>
      </c>
      <c r="BJ42" s="225">
        <v>21</v>
      </c>
      <c r="BK42" s="227">
        <v>0</v>
      </c>
      <c r="BL42" s="227">
        <v>0</v>
      </c>
      <c r="BM42" s="227">
        <v>0</v>
      </c>
      <c r="BN42" s="227">
        <v>0</v>
      </c>
      <c r="BO42" s="420">
        <f t="shared" si="124"/>
        <v>0</v>
      </c>
      <c r="BP42" s="425">
        <v>0</v>
      </c>
      <c r="BQ42" s="227">
        <v>0</v>
      </c>
      <c r="BR42" s="227">
        <v>0</v>
      </c>
      <c r="BS42" s="227">
        <v>0</v>
      </c>
      <c r="BT42" s="422">
        <f t="shared" si="125"/>
        <v>0</v>
      </c>
      <c r="BU42" s="423">
        <f t="shared" si="126"/>
        <v>0</v>
      </c>
      <c r="BV42" s="225">
        <v>21</v>
      </c>
      <c r="BW42" s="227">
        <v>0</v>
      </c>
      <c r="BX42" s="227">
        <v>0</v>
      </c>
      <c r="BY42" s="227">
        <v>0</v>
      </c>
      <c r="BZ42" s="227">
        <v>0</v>
      </c>
      <c r="CA42" s="420">
        <f t="shared" si="127"/>
        <v>0</v>
      </c>
      <c r="CB42" s="425">
        <v>100069.68156038242</v>
      </c>
      <c r="CC42" s="227">
        <v>153073.33929307811</v>
      </c>
      <c r="CD42" s="227">
        <v>187892.24278102731</v>
      </c>
      <c r="CE42" s="227">
        <v>0</v>
      </c>
      <c r="CF42" s="422">
        <f t="shared" si="128"/>
        <v>441035.26363448787</v>
      </c>
      <c r="CG42" s="423">
        <f t="shared" si="129"/>
        <v>441035.26363448787</v>
      </c>
      <c r="CH42" s="225">
        <v>21</v>
      </c>
      <c r="CI42" s="422">
        <f t="shared" si="130"/>
        <v>0</v>
      </c>
      <c r="CJ42" s="422">
        <f t="shared" si="130"/>
        <v>0</v>
      </c>
      <c r="CK42" s="422">
        <f t="shared" si="130"/>
        <v>0</v>
      </c>
      <c r="CL42" s="422">
        <f t="shared" si="130"/>
        <v>0</v>
      </c>
      <c r="CM42" s="424">
        <f t="shared" si="133"/>
        <v>0</v>
      </c>
      <c r="CN42" s="422">
        <f t="shared" si="131"/>
        <v>4303775.0372956162</v>
      </c>
      <c r="CO42" s="422">
        <f t="shared" si="131"/>
        <v>4875012.1465030406</v>
      </c>
      <c r="CP42" s="422">
        <f t="shared" si="131"/>
        <v>5359073.7113957722</v>
      </c>
      <c r="CQ42" s="422">
        <f t="shared" si="131"/>
        <v>0</v>
      </c>
      <c r="CR42" s="424">
        <f t="shared" si="134"/>
        <v>14537860.895194428</v>
      </c>
      <c r="CS42" s="422">
        <f t="shared" si="132"/>
        <v>4303775.0372956162</v>
      </c>
      <c r="CT42" s="422">
        <f t="shared" si="132"/>
        <v>4875012.1465030406</v>
      </c>
      <c r="CU42" s="422">
        <f t="shared" si="132"/>
        <v>5359073.7113957722</v>
      </c>
      <c r="CV42" s="422">
        <f t="shared" si="132"/>
        <v>0</v>
      </c>
      <c r="CW42" s="424">
        <f t="shared" si="135"/>
        <v>14537860.895194428</v>
      </c>
    </row>
    <row r="43" spans="1:106" ht="15.75" customHeight="1" x14ac:dyDescent="0.2">
      <c r="A43" s="85" t="s">
        <v>1209</v>
      </c>
      <c r="B43" s="225" t="s">
        <v>1425</v>
      </c>
      <c r="C43" s="227">
        <v>0</v>
      </c>
      <c r="D43" s="227">
        <v>0</v>
      </c>
      <c r="E43" s="227">
        <v>0</v>
      </c>
      <c r="F43" s="227">
        <v>0</v>
      </c>
      <c r="G43" s="420">
        <f t="shared" si="109"/>
        <v>0</v>
      </c>
      <c r="H43" s="425">
        <v>595291.03055769065</v>
      </c>
      <c r="I43" s="227">
        <v>403137.53358813137</v>
      </c>
      <c r="J43" s="227">
        <v>377189.13025619485</v>
      </c>
      <c r="K43" s="227">
        <v>0</v>
      </c>
      <c r="L43" s="422">
        <f t="shared" si="110"/>
        <v>1375617.6944020169</v>
      </c>
      <c r="M43" s="423">
        <f t="shared" si="111"/>
        <v>1375617.6944020169</v>
      </c>
      <c r="N43" s="225" t="s">
        <v>1425</v>
      </c>
      <c r="O43" s="227">
        <v>0</v>
      </c>
      <c r="P43" s="227">
        <v>0</v>
      </c>
      <c r="Q43" s="227">
        <v>0</v>
      </c>
      <c r="R43" s="227">
        <v>0</v>
      </c>
      <c r="S43" s="420">
        <f t="shared" si="112"/>
        <v>0</v>
      </c>
      <c r="T43" s="425">
        <v>426276.35384058399</v>
      </c>
      <c r="U43" s="227">
        <v>396970.46042583615</v>
      </c>
      <c r="V43" s="227">
        <v>348733.58603044949</v>
      </c>
      <c r="W43" s="227">
        <v>0</v>
      </c>
      <c r="X43" s="422">
        <f t="shared" si="113"/>
        <v>1171980.4002968697</v>
      </c>
      <c r="Y43" s="423">
        <f t="shared" si="114"/>
        <v>1171980.4002968697</v>
      </c>
      <c r="Z43" s="225" t="s">
        <v>1425</v>
      </c>
      <c r="AA43" s="227">
        <v>0</v>
      </c>
      <c r="AB43" s="227">
        <v>0</v>
      </c>
      <c r="AC43" s="227">
        <v>0</v>
      </c>
      <c r="AD43" s="227">
        <v>0</v>
      </c>
      <c r="AE43" s="420">
        <f t="shared" si="115"/>
        <v>0</v>
      </c>
      <c r="AF43" s="425">
        <v>66679.886449762649</v>
      </c>
      <c r="AG43" s="227">
        <v>56711.693522594825</v>
      </c>
      <c r="AH43" s="227">
        <v>70984.609061781244</v>
      </c>
      <c r="AI43" s="227">
        <v>0</v>
      </c>
      <c r="AJ43" s="422">
        <f t="shared" si="116"/>
        <v>194376.18903413872</v>
      </c>
      <c r="AK43" s="423">
        <f t="shared" si="117"/>
        <v>194376.18903413872</v>
      </c>
      <c r="AL43" s="225" t="s">
        <v>1425</v>
      </c>
      <c r="AM43" s="227">
        <v>0</v>
      </c>
      <c r="AN43" s="227">
        <v>0</v>
      </c>
      <c r="AO43" s="227">
        <v>0</v>
      </c>
      <c r="AP43" s="227">
        <v>0</v>
      </c>
      <c r="AQ43" s="420">
        <f t="shared" si="118"/>
        <v>0</v>
      </c>
      <c r="AR43" s="425">
        <v>1949042.7462149356</v>
      </c>
      <c r="AS43" s="227">
        <v>1685769.3939925341</v>
      </c>
      <c r="AT43" s="227">
        <v>1778551.540732549</v>
      </c>
      <c r="AU43" s="227">
        <v>0</v>
      </c>
      <c r="AV43" s="422">
        <f t="shared" si="119"/>
        <v>5413363.680940019</v>
      </c>
      <c r="AW43" s="423">
        <f t="shared" si="120"/>
        <v>5413363.680940019</v>
      </c>
      <c r="AX43" s="225" t="s">
        <v>1425</v>
      </c>
      <c r="AY43" s="227">
        <v>0</v>
      </c>
      <c r="AZ43" s="227">
        <v>0</v>
      </c>
      <c r="BA43" s="227">
        <v>0</v>
      </c>
      <c r="BB43" s="227">
        <v>0</v>
      </c>
      <c r="BC43" s="420">
        <f t="shared" si="121"/>
        <v>0</v>
      </c>
      <c r="BD43" s="425">
        <v>34779.284312779841</v>
      </c>
      <c r="BE43" s="227">
        <v>23219.329824873843</v>
      </c>
      <c r="BF43" s="227">
        <v>22314.69309853244</v>
      </c>
      <c r="BG43" s="227">
        <v>0</v>
      </c>
      <c r="BH43" s="422">
        <f t="shared" si="122"/>
        <v>80313.307236186127</v>
      </c>
      <c r="BI43" s="423">
        <f t="shared" si="123"/>
        <v>80313.307236186127</v>
      </c>
      <c r="BJ43" s="225" t="s">
        <v>1425</v>
      </c>
      <c r="BK43" s="227">
        <v>0</v>
      </c>
      <c r="BL43" s="227">
        <v>0</v>
      </c>
      <c r="BM43" s="227">
        <v>0</v>
      </c>
      <c r="BN43" s="227">
        <v>0</v>
      </c>
      <c r="BO43" s="420">
        <f t="shared" si="124"/>
        <v>0</v>
      </c>
      <c r="BP43" s="425">
        <v>0</v>
      </c>
      <c r="BQ43" s="227">
        <v>0</v>
      </c>
      <c r="BR43" s="227">
        <v>0</v>
      </c>
      <c r="BS43" s="227">
        <v>0</v>
      </c>
      <c r="BT43" s="422">
        <f t="shared" si="125"/>
        <v>0</v>
      </c>
      <c r="BU43" s="423">
        <f t="shared" si="126"/>
        <v>0</v>
      </c>
      <c r="BV43" s="225" t="s">
        <v>1425</v>
      </c>
      <c r="BW43" s="227">
        <v>0</v>
      </c>
      <c r="BX43" s="227">
        <v>0</v>
      </c>
      <c r="BY43" s="227">
        <v>0</v>
      </c>
      <c r="BZ43" s="227">
        <v>0</v>
      </c>
      <c r="CA43" s="420">
        <f t="shared" si="127"/>
        <v>0</v>
      </c>
      <c r="CB43" s="425">
        <v>72529.174023373344</v>
      </c>
      <c r="CC43" s="227">
        <v>82936.765209687583</v>
      </c>
      <c r="CD43" s="227">
        <v>94377.097757892232</v>
      </c>
      <c r="CE43" s="227">
        <v>0</v>
      </c>
      <c r="CF43" s="422">
        <f t="shared" si="128"/>
        <v>249843.03699095314</v>
      </c>
      <c r="CG43" s="423">
        <f t="shared" si="129"/>
        <v>249843.03699095314</v>
      </c>
      <c r="CH43" s="225" t="s">
        <v>1425</v>
      </c>
      <c r="CI43" s="422">
        <f t="shared" si="130"/>
        <v>0</v>
      </c>
      <c r="CJ43" s="422">
        <f t="shared" si="130"/>
        <v>0</v>
      </c>
      <c r="CK43" s="422">
        <f t="shared" si="130"/>
        <v>0</v>
      </c>
      <c r="CL43" s="422">
        <f t="shared" si="130"/>
        <v>0</v>
      </c>
      <c r="CM43" s="424">
        <f t="shared" si="133"/>
        <v>0</v>
      </c>
      <c r="CN43" s="422">
        <f t="shared" si="131"/>
        <v>3144598.4753991263</v>
      </c>
      <c r="CO43" s="422">
        <f t="shared" si="131"/>
        <v>2648745.1765636578</v>
      </c>
      <c r="CP43" s="422">
        <f t="shared" si="131"/>
        <v>2692150.6569373994</v>
      </c>
      <c r="CQ43" s="422">
        <f t="shared" si="131"/>
        <v>0</v>
      </c>
      <c r="CR43" s="424">
        <f t="shared" si="134"/>
        <v>8485494.3089001831</v>
      </c>
      <c r="CS43" s="422">
        <f t="shared" si="132"/>
        <v>3144598.4753991263</v>
      </c>
      <c r="CT43" s="422">
        <f t="shared" si="132"/>
        <v>2648745.1765636578</v>
      </c>
      <c r="CU43" s="422">
        <f t="shared" si="132"/>
        <v>2692150.6569373994</v>
      </c>
      <c r="CV43" s="422">
        <f t="shared" si="132"/>
        <v>0</v>
      </c>
      <c r="CW43" s="424">
        <f t="shared" si="135"/>
        <v>8485494.3089001831</v>
      </c>
    </row>
    <row r="44" spans="1:106" ht="15.75" customHeight="1" x14ac:dyDescent="0.2">
      <c r="A44" s="85" t="s">
        <v>1210</v>
      </c>
      <c r="B44" s="225" t="s">
        <v>1428</v>
      </c>
      <c r="C44" s="227">
        <v>0</v>
      </c>
      <c r="D44" s="227">
        <v>0</v>
      </c>
      <c r="E44" s="227">
        <v>0</v>
      </c>
      <c r="F44" s="227">
        <v>0</v>
      </c>
      <c r="G44" s="420">
        <f t="shared" si="109"/>
        <v>0</v>
      </c>
      <c r="H44" s="425">
        <v>323692.20376040484</v>
      </c>
      <c r="I44" s="227">
        <v>184839.4588785746</v>
      </c>
      <c r="J44" s="227">
        <v>162179.86778609222</v>
      </c>
      <c r="K44" s="227">
        <v>0</v>
      </c>
      <c r="L44" s="422">
        <f t="shared" si="110"/>
        <v>670711.53042507172</v>
      </c>
      <c r="M44" s="423">
        <f t="shared" si="111"/>
        <v>670711.53042507172</v>
      </c>
      <c r="N44" s="225" t="s">
        <v>1428</v>
      </c>
      <c r="O44" s="227">
        <v>0</v>
      </c>
      <c r="P44" s="227">
        <v>0</v>
      </c>
      <c r="Q44" s="227">
        <v>0</v>
      </c>
      <c r="R44" s="227">
        <v>0</v>
      </c>
      <c r="S44" s="420">
        <f t="shared" si="112"/>
        <v>0</v>
      </c>
      <c r="T44" s="425">
        <v>233585.58026149202</v>
      </c>
      <c r="U44" s="227">
        <v>181102.96710083666</v>
      </c>
      <c r="V44" s="227">
        <v>149681.92702118112</v>
      </c>
      <c r="W44" s="227">
        <v>0</v>
      </c>
      <c r="X44" s="422">
        <f t="shared" si="113"/>
        <v>564370.47438350983</v>
      </c>
      <c r="Y44" s="423">
        <f t="shared" si="114"/>
        <v>564370.47438350983</v>
      </c>
      <c r="Z44" s="225" t="s">
        <v>1428</v>
      </c>
      <c r="AA44" s="227">
        <v>0</v>
      </c>
      <c r="AB44" s="227">
        <v>0</v>
      </c>
      <c r="AC44" s="227">
        <v>0</v>
      </c>
      <c r="AD44" s="227">
        <v>0</v>
      </c>
      <c r="AE44" s="420">
        <f t="shared" si="115"/>
        <v>0</v>
      </c>
      <c r="AF44" s="425">
        <v>36337.743498325661</v>
      </c>
      <c r="AG44" s="227">
        <v>25925.441446149824</v>
      </c>
      <c r="AH44" s="227">
        <v>30462.827073759563</v>
      </c>
      <c r="AI44" s="227">
        <v>0</v>
      </c>
      <c r="AJ44" s="422">
        <f t="shared" si="116"/>
        <v>92726.012018235051</v>
      </c>
      <c r="AK44" s="423">
        <f t="shared" si="117"/>
        <v>92726.012018235051</v>
      </c>
      <c r="AL44" s="225" t="s">
        <v>1428</v>
      </c>
      <c r="AM44" s="227">
        <v>0</v>
      </c>
      <c r="AN44" s="227">
        <v>0</v>
      </c>
      <c r="AO44" s="227">
        <v>0</v>
      </c>
      <c r="AP44" s="227">
        <v>0</v>
      </c>
      <c r="AQ44" s="420">
        <f t="shared" si="118"/>
        <v>0</v>
      </c>
      <c r="AR44" s="425">
        <v>1070449.2940296032</v>
      </c>
      <c r="AS44" s="227">
        <v>772285.96430614986</v>
      </c>
      <c r="AT44" s="227">
        <v>763078.15509697457</v>
      </c>
      <c r="AU44" s="227">
        <v>0</v>
      </c>
      <c r="AV44" s="422">
        <f t="shared" si="119"/>
        <v>2605813.4134327276</v>
      </c>
      <c r="AW44" s="423">
        <f t="shared" si="120"/>
        <v>2605813.4134327276</v>
      </c>
      <c r="AX44" s="225" t="s">
        <v>1428</v>
      </c>
      <c r="AY44" s="227">
        <v>0</v>
      </c>
      <c r="AZ44" s="227">
        <v>0</v>
      </c>
      <c r="BA44" s="227">
        <v>0</v>
      </c>
      <c r="BB44" s="227">
        <v>0</v>
      </c>
      <c r="BC44" s="420">
        <f t="shared" si="121"/>
        <v>0</v>
      </c>
      <c r="BD44" s="425">
        <v>19190.062266301666</v>
      </c>
      <c r="BE44" s="227">
        <v>10608.298675810278</v>
      </c>
      <c r="BF44" s="227">
        <v>9567.3700016895709</v>
      </c>
      <c r="BG44" s="227">
        <v>0</v>
      </c>
      <c r="BH44" s="422">
        <f t="shared" si="122"/>
        <v>39365.730943801515</v>
      </c>
      <c r="BI44" s="423">
        <f t="shared" si="123"/>
        <v>39365.730943801515</v>
      </c>
      <c r="BJ44" s="225" t="s">
        <v>1428</v>
      </c>
      <c r="BK44" s="227">
        <v>0</v>
      </c>
      <c r="BL44" s="227">
        <v>0</v>
      </c>
      <c r="BM44" s="227">
        <v>0</v>
      </c>
      <c r="BN44" s="227">
        <v>0</v>
      </c>
      <c r="BO44" s="420">
        <f t="shared" si="124"/>
        <v>0</v>
      </c>
      <c r="BP44" s="425">
        <v>0</v>
      </c>
      <c r="BQ44" s="227">
        <v>0</v>
      </c>
      <c r="BR44" s="227">
        <v>0</v>
      </c>
      <c r="BS44" s="227">
        <v>0</v>
      </c>
      <c r="BT44" s="422">
        <f t="shared" si="125"/>
        <v>0</v>
      </c>
      <c r="BU44" s="423">
        <f t="shared" si="126"/>
        <v>0</v>
      </c>
      <c r="BV44" s="225" t="s">
        <v>1428</v>
      </c>
      <c r="BW44" s="227">
        <v>0</v>
      </c>
      <c r="BX44" s="227">
        <v>0</v>
      </c>
      <c r="BY44" s="227">
        <v>0</v>
      </c>
      <c r="BZ44" s="227">
        <v>0</v>
      </c>
      <c r="CA44" s="420">
        <f t="shared" si="127"/>
        <v>0</v>
      </c>
      <c r="CB44" s="425">
        <v>39571.229832639357</v>
      </c>
      <c r="CC44" s="227">
        <v>37882.466660779028</v>
      </c>
      <c r="CD44" s="227">
        <v>40497.026203802918</v>
      </c>
      <c r="CE44" s="227">
        <v>0</v>
      </c>
      <c r="CF44" s="422">
        <f t="shared" si="128"/>
        <v>117950.72269722131</v>
      </c>
      <c r="CG44" s="423">
        <f t="shared" si="129"/>
        <v>117950.72269722131</v>
      </c>
      <c r="CH44" s="225" t="s">
        <v>1428</v>
      </c>
      <c r="CI44" s="422">
        <f t="shared" si="130"/>
        <v>0</v>
      </c>
      <c r="CJ44" s="422">
        <f t="shared" si="130"/>
        <v>0</v>
      </c>
      <c r="CK44" s="422">
        <f t="shared" si="130"/>
        <v>0</v>
      </c>
      <c r="CL44" s="422">
        <f t="shared" si="130"/>
        <v>0</v>
      </c>
      <c r="CM44" s="424">
        <f t="shared" si="133"/>
        <v>0</v>
      </c>
      <c r="CN44" s="422">
        <f t="shared" si="131"/>
        <v>1722826.1136487669</v>
      </c>
      <c r="CO44" s="422">
        <f t="shared" si="131"/>
        <v>1212644.5970683002</v>
      </c>
      <c r="CP44" s="422">
        <f t="shared" si="131"/>
        <v>1155467.1731835001</v>
      </c>
      <c r="CQ44" s="422">
        <f t="shared" si="131"/>
        <v>0</v>
      </c>
      <c r="CR44" s="424">
        <f t="shared" si="134"/>
        <v>4090937.883900567</v>
      </c>
      <c r="CS44" s="422">
        <f t="shared" si="132"/>
        <v>1722826.1136487669</v>
      </c>
      <c r="CT44" s="422">
        <f t="shared" si="132"/>
        <v>1212644.5970683002</v>
      </c>
      <c r="CU44" s="422">
        <f t="shared" si="132"/>
        <v>1155467.1731835001</v>
      </c>
      <c r="CV44" s="422">
        <f t="shared" si="132"/>
        <v>0</v>
      </c>
      <c r="CW44" s="424">
        <f t="shared" si="135"/>
        <v>4090937.883900567</v>
      </c>
    </row>
    <row r="45" spans="1:106" ht="15.75" customHeight="1" x14ac:dyDescent="0.2">
      <c r="A45" s="85" t="s">
        <v>1211</v>
      </c>
      <c r="B45" s="225" t="s">
        <v>1426</v>
      </c>
      <c r="C45" s="227">
        <v>45742.946639375994</v>
      </c>
      <c r="D45" s="227">
        <v>21454.462310926763</v>
      </c>
      <c r="E45" s="227">
        <v>17555.951633855067</v>
      </c>
      <c r="F45" s="227">
        <v>0</v>
      </c>
      <c r="G45" s="420">
        <f t="shared" si="109"/>
        <v>84753.36058415781</v>
      </c>
      <c r="H45" s="425">
        <v>202493.74253873486</v>
      </c>
      <c r="I45" s="227">
        <v>109062.35320450959</v>
      </c>
      <c r="J45" s="227">
        <v>108412.03172176877</v>
      </c>
      <c r="K45" s="227">
        <v>0</v>
      </c>
      <c r="L45" s="422">
        <f t="shared" si="110"/>
        <v>419968.12746501324</v>
      </c>
      <c r="M45" s="423">
        <f t="shared" si="111"/>
        <v>504721.48804917105</v>
      </c>
      <c r="N45" s="225" t="s">
        <v>1426</v>
      </c>
      <c r="O45" s="227">
        <v>8685.4968505684792</v>
      </c>
      <c r="P45" s="227">
        <v>6663.4419000434918</v>
      </c>
      <c r="Q45" s="227">
        <v>5115.5752385414207</v>
      </c>
      <c r="R45" s="227">
        <v>0</v>
      </c>
      <c r="S45" s="420">
        <f t="shared" si="112"/>
        <v>20464.513989153391</v>
      </c>
      <c r="T45" s="425">
        <v>49492.512537137009</v>
      </c>
      <c r="U45" s="227">
        <v>86281.090584068283</v>
      </c>
      <c r="V45" s="227">
        <v>97240.00608523743</v>
      </c>
      <c r="W45" s="227">
        <v>0</v>
      </c>
      <c r="X45" s="422">
        <f t="shared" si="113"/>
        <v>233013.60920644272</v>
      </c>
      <c r="Y45" s="423">
        <f t="shared" si="114"/>
        <v>253478.1231955961</v>
      </c>
      <c r="Z45" s="225" t="s">
        <v>1426</v>
      </c>
      <c r="AA45" s="227">
        <v>230.77144191119191</v>
      </c>
      <c r="AB45" s="227">
        <v>338.07475000411114</v>
      </c>
      <c r="AC45" s="227">
        <v>436.94462058509959</v>
      </c>
      <c r="AD45" s="227">
        <v>0</v>
      </c>
      <c r="AE45" s="420">
        <f t="shared" si="115"/>
        <v>1005.7908125004026</v>
      </c>
      <c r="AF45" s="425">
        <v>5356.0181879048141</v>
      </c>
      <c r="AG45" s="227">
        <v>9367.4381497271734</v>
      </c>
      <c r="AH45" s="227">
        <v>9212.843159775608</v>
      </c>
      <c r="AI45" s="227">
        <v>0</v>
      </c>
      <c r="AJ45" s="422">
        <f t="shared" si="116"/>
        <v>23936.299497407595</v>
      </c>
      <c r="AK45" s="423">
        <f t="shared" si="117"/>
        <v>24942.090309907999</v>
      </c>
      <c r="AL45" s="225" t="s">
        <v>1426</v>
      </c>
      <c r="AM45" s="227">
        <v>51613.22611209967</v>
      </c>
      <c r="AN45" s="227">
        <v>44001.83048262995</v>
      </c>
      <c r="AO45" s="227">
        <v>49441.761430168757</v>
      </c>
      <c r="AP45" s="227">
        <v>0</v>
      </c>
      <c r="AQ45" s="420">
        <f t="shared" si="118"/>
        <v>145056.81802489838</v>
      </c>
      <c r="AR45" s="425">
        <v>321255.4636671117</v>
      </c>
      <c r="AS45" s="227">
        <v>384780.73395815695</v>
      </c>
      <c r="AT45" s="227">
        <v>616169.62030123873</v>
      </c>
      <c r="AU45" s="227">
        <v>0</v>
      </c>
      <c r="AV45" s="422">
        <f t="shared" si="119"/>
        <v>1322205.8179265074</v>
      </c>
      <c r="AW45" s="423">
        <f t="shared" si="120"/>
        <v>1467262.6359514059</v>
      </c>
      <c r="AX45" s="225" t="s">
        <v>1426</v>
      </c>
      <c r="AY45" s="227">
        <v>1391.6865197646066</v>
      </c>
      <c r="AZ45" s="227">
        <v>1696.6291840335946</v>
      </c>
      <c r="BA45" s="227">
        <v>1673.5469139108691</v>
      </c>
      <c r="BB45" s="227">
        <v>0</v>
      </c>
      <c r="BC45" s="420">
        <f t="shared" si="121"/>
        <v>4761.86261770907</v>
      </c>
      <c r="BD45" s="425">
        <v>5782.9583154721631</v>
      </c>
      <c r="BE45" s="227">
        <v>3843.4573129069995</v>
      </c>
      <c r="BF45" s="227">
        <v>2666.3079359490876</v>
      </c>
      <c r="BG45" s="227">
        <v>0</v>
      </c>
      <c r="BH45" s="422">
        <f t="shared" si="122"/>
        <v>12292.723564328251</v>
      </c>
      <c r="BI45" s="423">
        <f t="shared" si="123"/>
        <v>17054.586182037321</v>
      </c>
      <c r="BJ45" s="225" t="s">
        <v>1426</v>
      </c>
      <c r="BK45" s="227">
        <v>0</v>
      </c>
      <c r="BL45" s="227">
        <v>0</v>
      </c>
      <c r="BM45" s="227">
        <v>0</v>
      </c>
      <c r="BN45" s="227">
        <v>0</v>
      </c>
      <c r="BO45" s="420">
        <f t="shared" si="124"/>
        <v>0</v>
      </c>
      <c r="BP45" s="425">
        <v>0</v>
      </c>
      <c r="BQ45" s="227">
        <v>0</v>
      </c>
      <c r="BR45" s="227">
        <v>0</v>
      </c>
      <c r="BS45" s="227">
        <v>0</v>
      </c>
      <c r="BT45" s="422">
        <f t="shared" si="125"/>
        <v>0</v>
      </c>
      <c r="BU45" s="423">
        <f t="shared" si="126"/>
        <v>0</v>
      </c>
      <c r="BV45" s="225" t="s">
        <v>1426</v>
      </c>
      <c r="BW45" s="227">
        <v>214.62709339830192</v>
      </c>
      <c r="BX45" s="227">
        <v>2.0704142045821185E-2</v>
      </c>
      <c r="BY45" s="227">
        <v>135.40740831303964</v>
      </c>
      <c r="BZ45" s="227">
        <v>0</v>
      </c>
      <c r="CA45" s="420">
        <f t="shared" si="127"/>
        <v>350.05520585338741</v>
      </c>
      <c r="CB45" s="425">
        <v>1113.2288571940903</v>
      </c>
      <c r="CC45" s="227">
        <v>178.8935207102291</v>
      </c>
      <c r="CD45" s="227">
        <v>772.84807353970552</v>
      </c>
      <c r="CE45" s="227">
        <v>0</v>
      </c>
      <c r="CF45" s="422">
        <f t="shared" si="128"/>
        <v>2064.970451444025</v>
      </c>
      <c r="CG45" s="423">
        <f t="shared" si="129"/>
        <v>2415.0256572974122</v>
      </c>
      <c r="CH45" s="225" t="s">
        <v>1426</v>
      </c>
      <c r="CI45" s="422">
        <f t="shared" si="130"/>
        <v>107878.75465711825</v>
      </c>
      <c r="CJ45" s="422">
        <f t="shared" si="130"/>
        <v>74154.459331779959</v>
      </c>
      <c r="CK45" s="422">
        <f t="shared" si="130"/>
        <v>74359.187245374254</v>
      </c>
      <c r="CL45" s="422">
        <f t="shared" si="130"/>
        <v>0</v>
      </c>
      <c r="CM45" s="424">
        <f t="shared" si="133"/>
        <v>256392.40123427246</v>
      </c>
      <c r="CN45" s="422">
        <f t="shared" si="131"/>
        <v>585493.92410355457</v>
      </c>
      <c r="CO45" s="422">
        <f t="shared" si="131"/>
        <v>593513.96673007915</v>
      </c>
      <c r="CP45" s="422">
        <f t="shared" si="131"/>
        <v>834473.65727750934</v>
      </c>
      <c r="CQ45" s="422">
        <f t="shared" si="131"/>
        <v>0</v>
      </c>
      <c r="CR45" s="424">
        <f t="shared" si="134"/>
        <v>2013481.5481111431</v>
      </c>
      <c r="CS45" s="422">
        <f t="shared" si="132"/>
        <v>693372.6787606728</v>
      </c>
      <c r="CT45" s="422">
        <f t="shared" si="132"/>
        <v>667668.42606185912</v>
      </c>
      <c r="CU45" s="422">
        <f t="shared" si="132"/>
        <v>908832.84452288365</v>
      </c>
      <c r="CV45" s="422">
        <f t="shared" si="132"/>
        <v>0</v>
      </c>
      <c r="CW45" s="424">
        <f t="shared" si="135"/>
        <v>2269873.9493454155</v>
      </c>
    </row>
    <row r="46" spans="1:106" ht="15.75" customHeight="1" x14ac:dyDescent="0.2">
      <c r="A46" s="85" t="s">
        <v>1212</v>
      </c>
      <c r="B46" s="225" t="s">
        <v>1427</v>
      </c>
      <c r="C46" s="227">
        <v>41962.341619297258</v>
      </c>
      <c r="D46" s="227">
        <v>19748.734334881265</v>
      </c>
      <c r="E46" s="227">
        <v>16730.338366501641</v>
      </c>
      <c r="F46" s="227">
        <v>0</v>
      </c>
      <c r="G46" s="420">
        <f t="shared" si="109"/>
        <v>78441.414320680167</v>
      </c>
      <c r="H46" s="425">
        <v>184675.76598958633</v>
      </c>
      <c r="I46" s="227">
        <v>97039.789532387978</v>
      </c>
      <c r="J46" s="227">
        <v>97867.500959298864</v>
      </c>
      <c r="K46" s="227">
        <v>0</v>
      </c>
      <c r="L46" s="422">
        <f t="shared" si="110"/>
        <v>379583.0564812732</v>
      </c>
      <c r="M46" s="423">
        <f t="shared" si="111"/>
        <v>458024.47080195334</v>
      </c>
      <c r="N46" s="225" t="s">
        <v>1427</v>
      </c>
      <c r="O46" s="227">
        <v>8287.1775445945823</v>
      </c>
      <c r="P46" s="227">
        <v>6237.3205029543951</v>
      </c>
      <c r="Q46" s="227">
        <v>4535.5948758124241</v>
      </c>
      <c r="R46" s="227">
        <v>0</v>
      </c>
      <c r="S46" s="420">
        <f t="shared" si="112"/>
        <v>19060.092923361401</v>
      </c>
      <c r="T46" s="425">
        <v>44280.195039080761</v>
      </c>
      <c r="U46" s="227">
        <v>76441.48017346405</v>
      </c>
      <c r="V46" s="227">
        <v>83161.834652347112</v>
      </c>
      <c r="W46" s="227">
        <v>0</v>
      </c>
      <c r="X46" s="422">
        <f t="shared" si="113"/>
        <v>203883.50986489194</v>
      </c>
      <c r="Y46" s="423">
        <f t="shared" si="114"/>
        <v>222943.60278825334</v>
      </c>
      <c r="Z46" s="225" t="s">
        <v>1427</v>
      </c>
      <c r="AA46" s="227">
        <v>193.96344888029114</v>
      </c>
      <c r="AB46" s="227">
        <v>284.4790862426695</v>
      </c>
      <c r="AC46" s="227">
        <v>394.50257446436211</v>
      </c>
      <c r="AD46" s="227">
        <v>0</v>
      </c>
      <c r="AE46" s="420">
        <f t="shared" si="115"/>
        <v>872.9451095873228</v>
      </c>
      <c r="AF46" s="425">
        <v>4497.0573199296377</v>
      </c>
      <c r="AG46" s="227">
        <v>7866.1924359324621</v>
      </c>
      <c r="AH46" s="227">
        <v>7842.4651671240972</v>
      </c>
      <c r="AI46" s="227">
        <v>0</v>
      </c>
      <c r="AJ46" s="422">
        <f t="shared" si="116"/>
        <v>20205.714922986197</v>
      </c>
      <c r="AK46" s="423">
        <f t="shared" si="117"/>
        <v>21078.66003257352</v>
      </c>
      <c r="AL46" s="225" t="s">
        <v>1427</v>
      </c>
      <c r="AM46" s="227">
        <v>48194.339659563506</v>
      </c>
      <c r="AN46" s="227">
        <v>40761.102501776651</v>
      </c>
      <c r="AO46" s="227">
        <v>45863.14638320067</v>
      </c>
      <c r="AP46" s="227">
        <v>0</v>
      </c>
      <c r="AQ46" s="420">
        <f t="shared" si="118"/>
        <v>134818.58854454081</v>
      </c>
      <c r="AR46" s="425">
        <v>294527.84968968027</v>
      </c>
      <c r="AS46" s="227">
        <v>339612.59458923346</v>
      </c>
      <c r="AT46" s="227">
        <v>554351.43945772632</v>
      </c>
      <c r="AU46" s="227">
        <v>0</v>
      </c>
      <c r="AV46" s="422">
        <f t="shared" si="119"/>
        <v>1188491.8837366402</v>
      </c>
      <c r="AW46" s="423">
        <f t="shared" si="120"/>
        <v>1323310.472281181</v>
      </c>
      <c r="AX46" s="225" t="s">
        <v>1427</v>
      </c>
      <c r="AY46" s="227">
        <v>1370.7396446564421</v>
      </c>
      <c r="AZ46" s="227">
        <v>1678.4028847764966</v>
      </c>
      <c r="BA46" s="227">
        <v>1661.5107824558245</v>
      </c>
      <c r="BB46" s="227">
        <v>0</v>
      </c>
      <c r="BC46" s="420">
        <f t="shared" si="121"/>
        <v>4710.6533118887637</v>
      </c>
      <c r="BD46" s="425">
        <v>5547.0308632640608</v>
      </c>
      <c r="BE46" s="227">
        <v>3640.0725897127932</v>
      </c>
      <c r="BF46" s="227">
        <v>2533.8486459031947</v>
      </c>
      <c r="BG46" s="227">
        <v>0</v>
      </c>
      <c r="BH46" s="422">
        <f t="shared" si="122"/>
        <v>11720.95209888005</v>
      </c>
      <c r="BI46" s="423">
        <f t="shared" si="123"/>
        <v>16431.605410768814</v>
      </c>
      <c r="BJ46" s="225" t="s">
        <v>1427</v>
      </c>
      <c r="BK46" s="227">
        <v>0</v>
      </c>
      <c r="BL46" s="227">
        <v>0</v>
      </c>
      <c r="BM46" s="227">
        <v>0</v>
      </c>
      <c r="BN46" s="227">
        <v>0</v>
      </c>
      <c r="BO46" s="420">
        <f t="shared" si="124"/>
        <v>0</v>
      </c>
      <c r="BP46" s="425">
        <v>0</v>
      </c>
      <c r="BQ46" s="227">
        <v>0</v>
      </c>
      <c r="BR46" s="227">
        <v>0</v>
      </c>
      <c r="BS46" s="227">
        <v>0</v>
      </c>
      <c r="BT46" s="422">
        <f t="shared" si="125"/>
        <v>0</v>
      </c>
      <c r="BU46" s="423">
        <f t="shared" si="126"/>
        <v>0</v>
      </c>
      <c r="BV46" s="225" t="s">
        <v>1427</v>
      </c>
      <c r="BW46" s="227">
        <v>203.45278080222943</v>
      </c>
      <c r="BX46" s="227">
        <v>2.0704142045821185E-2</v>
      </c>
      <c r="BY46" s="227">
        <v>113.71228774720291</v>
      </c>
      <c r="BZ46" s="227">
        <v>0</v>
      </c>
      <c r="CA46" s="420">
        <f t="shared" si="127"/>
        <v>317.18577269147818</v>
      </c>
      <c r="CB46" s="425">
        <v>1025.8027051672898</v>
      </c>
      <c r="CC46" s="227">
        <v>150.18870247672623</v>
      </c>
      <c r="CD46" s="227">
        <v>649.86313956602044</v>
      </c>
      <c r="CE46" s="227">
        <v>0</v>
      </c>
      <c r="CF46" s="422">
        <f t="shared" si="128"/>
        <v>1825.8545472100363</v>
      </c>
      <c r="CG46" s="423">
        <f t="shared" si="129"/>
        <v>2143.0403199015145</v>
      </c>
      <c r="CH46" s="225" t="s">
        <v>1427</v>
      </c>
      <c r="CI46" s="422">
        <f t="shared" si="130"/>
        <v>100212.01469779431</v>
      </c>
      <c r="CJ46" s="422">
        <f t="shared" si="130"/>
        <v>68710.060014773539</v>
      </c>
      <c r="CK46" s="422">
        <f t="shared" si="130"/>
        <v>69298.805270182114</v>
      </c>
      <c r="CL46" s="422">
        <f t="shared" si="130"/>
        <v>0</v>
      </c>
      <c r="CM46" s="424">
        <f t="shared" si="133"/>
        <v>238220.87998274996</v>
      </c>
      <c r="CN46" s="422">
        <f t="shared" si="131"/>
        <v>534553.70160670846</v>
      </c>
      <c r="CO46" s="422">
        <f t="shared" si="131"/>
        <v>524750.31802320736</v>
      </c>
      <c r="CP46" s="422">
        <f t="shared" si="131"/>
        <v>746406.95202196552</v>
      </c>
      <c r="CQ46" s="422">
        <f t="shared" si="131"/>
        <v>0</v>
      </c>
      <c r="CR46" s="424">
        <f t="shared" si="134"/>
        <v>1805710.9716518812</v>
      </c>
      <c r="CS46" s="422">
        <f t="shared" si="132"/>
        <v>634765.7163045028</v>
      </c>
      <c r="CT46" s="422">
        <f t="shared" si="132"/>
        <v>593460.37803798087</v>
      </c>
      <c r="CU46" s="422">
        <f t="shared" si="132"/>
        <v>815705.75729214761</v>
      </c>
      <c r="CV46" s="422">
        <f t="shared" si="132"/>
        <v>0</v>
      </c>
      <c r="CW46" s="424">
        <f t="shared" si="135"/>
        <v>2043931.8516346314</v>
      </c>
    </row>
    <row r="47" spans="1:106" ht="15.75" customHeight="1" x14ac:dyDescent="0.2">
      <c r="A47" s="85" t="s">
        <v>211</v>
      </c>
      <c r="B47" s="225">
        <v>24</v>
      </c>
      <c r="C47" s="227">
        <v>7945.6015213826877</v>
      </c>
      <c r="D47" s="227">
        <v>6366.351934630854</v>
      </c>
      <c r="E47" s="227">
        <v>4065.7741456663011</v>
      </c>
      <c r="F47" s="227">
        <v>0</v>
      </c>
      <c r="G47" s="420">
        <f t="shared" si="109"/>
        <v>18377.727601679842</v>
      </c>
      <c r="H47" s="425">
        <v>62448.9162384179</v>
      </c>
      <c r="I47" s="227">
        <v>55147.310337116534</v>
      </c>
      <c r="J47" s="227">
        <v>42344.387944374248</v>
      </c>
      <c r="K47" s="227">
        <v>0</v>
      </c>
      <c r="L47" s="422">
        <f t="shared" si="110"/>
        <v>159940.61451990867</v>
      </c>
      <c r="M47" s="423">
        <f t="shared" si="111"/>
        <v>178318.34212158853</v>
      </c>
      <c r="N47" s="225">
        <v>24</v>
      </c>
      <c r="O47" s="227">
        <v>7339.4313383165618</v>
      </c>
      <c r="P47" s="227">
        <v>4430.4586487297447</v>
      </c>
      <c r="Q47" s="227">
        <v>5135.8291176736038</v>
      </c>
      <c r="R47" s="227">
        <v>0</v>
      </c>
      <c r="S47" s="420">
        <f t="shared" si="112"/>
        <v>16905.719104719909</v>
      </c>
      <c r="T47" s="425">
        <v>63034.869101444456</v>
      </c>
      <c r="U47" s="227">
        <v>64301.87906214119</v>
      </c>
      <c r="V47" s="227">
        <v>57071.818665838597</v>
      </c>
      <c r="W47" s="227">
        <v>0</v>
      </c>
      <c r="X47" s="422">
        <f t="shared" si="113"/>
        <v>184408.56682942424</v>
      </c>
      <c r="Y47" s="423">
        <f t="shared" si="114"/>
        <v>201314.28593414414</v>
      </c>
      <c r="Z47" s="225">
        <v>24</v>
      </c>
      <c r="AA47" s="227">
        <v>907.06547164976098</v>
      </c>
      <c r="AB47" s="227">
        <v>554.0819422263578</v>
      </c>
      <c r="AC47" s="227">
        <v>904.37723431562961</v>
      </c>
      <c r="AD47" s="227">
        <v>0</v>
      </c>
      <c r="AE47" s="420">
        <f t="shared" si="115"/>
        <v>2365.5246481917484</v>
      </c>
      <c r="AF47" s="425">
        <v>14483.349917792337</v>
      </c>
      <c r="AG47" s="227">
        <v>12530.591296516661</v>
      </c>
      <c r="AH47" s="227">
        <v>12454.388037130793</v>
      </c>
      <c r="AI47" s="227">
        <v>0</v>
      </c>
      <c r="AJ47" s="422">
        <f t="shared" si="116"/>
        <v>39468.329251439791</v>
      </c>
      <c r="AK47" s="423">
        <f t="shared" si="117"/>
        <v>41833.85389963154</v>
      </c>
      <c r="AL47" s="225">
        <v>24</v>
      </c>
      <c r="AM47" s="227">
        <v>27765.941315335938</v>
      </c>
      <c r="AN47" s="227">
        <v>22176.477972929817</v>
      </c>
      <c r="AO47" s="227">
        <v>23510.499185685469</v>
      </c>
      <c r="AP47" s="227">
        <v>0</v>
      </c>
      <c r="AQ47" s="420">
        <f t="shared" si="118"/>
        <v>73452.918473951227</v>
      </c>
      <c r="AR47" s="425">
        <v>300398.09835270827</v>
      </c>
      <c r="AS47" s="227">
        <v>288148.51395559806</v>
      </c>
      <c r="AT47" s="227">
        <v>264094.37352927146</v>
      </c>
      <c r="AU47" s="227">
        <v>0</v>
      </c>
      <c r="AV47" s="422">
        <f t="shared" si="119"/>
        <v>852640.98583757784</v>
      </c>
      <c r="AW47" s="423">
        <f t="shared" si="120"/>
        <v>926093.90431152913</v>
      </c>
      <c r="AX47" s="225">
        <v>24</v>
      </c>
      <c r="AY47" s="227">
        <v>497.93610328943788</v>
      </c>
      <c r="AZ47" s="227">
        <v>336.2049987780394</v>
      </c>
      <c r="BA47" s="227">
        <v>81.398929019448062</v>
      </c>
      <c r="BB47" s="227">
        <v>0</v>
      </c>
      <c r="BC47" s="420">
        <f t="shared" si="121"/>
        <v>915.5400310869253</v>
      </c>
      <c r="BD47" s="425">
        <v>2252.3223552752702</v>
      </c>
      <c r="BE47" s="227">
        <v>2231.0566136329448</v>
      </c>
      <c r="BF47" s="227">
        <v>512.83774297232776</v>
      </c>
      <c r="BG47" s="227">
        <v>0</v>
      </c>
      <c r="BH47" s="422">
        <f t="shared" si="122"/>
        <v>4996.2167118805428</v>
      </c>
      <c r="BI47" s="423">
        <f t="shared" si="123"/>
        <v>5911.7567429674682</v>
      </c>
      <c r="BJ47" s="225">
        <v>24</v>
      </c>
      <c r="BK47" s="227">
        <v>0</v>
      </c>
      <c r="BL47" s="227">
        <v>0</v>
      </c>
      <c r="BM47" s="227">
        <v>0</v>
      </c>
      <c r="BN47" s="227">
        <v>0</v>
      </c>
      <c r="BO47" s="420">
        <f t="shared" si="124"/>
        <v>0</v>
      </c>
      <c r="BP47" s="425">
        <v>0</v>
      </c>
      <c r="BQ47" s="227">
        <v>0</v>
      </c>
      <c r="BR47" s="227">
        <v>0</v>
      </c>
      <c r="BS47" s="227">
        <v>0</v>
      </c>
      <c r="BT47" s="422">
        <f t="shared" si="125"/>
        <v>0</v>
      </c>
      <c r="BU47" s="423">
        <f t="shared" si="126"/>
        <v>0</v>
      </c>
      <c r="BV47" s="225">
        <v>24</v>
      </c>
      <c r="BW47" s="227">
        <v>887.38432784803854</v>
      </c>
      <c r="BX47" s="227">
        <v>414.57155314372324</v>
      </c>
      <c r="BY47" s="227">
        <v>590.49398352242497</v>
      </c>
      <c r="BZ47" s="227">
        <v>0</v>
      </c>
      <c r="CA47" s="420">
        <f t="shared" si="127"/>
        <v>1892.4498645141866</v>
      </c>
      <c r="CB47" s="425">
        <v>6573.710848958468</v>
      </c>
      <c r="CC47" s="227">
        <v>4730.0103590527951</v>
      </c>
      <c r="CD47" s="227">
        <v>7062.1331085219026</v>
      </c>
      <c r="CE47" s="227">
        <v>0</v>
      </c>
      <c r="CF47" s="422">
        <f t="shared" si="128"/>
        <v>18365.854316533165</v>
      </c>
      <c r="CG47" s="423">
        <f t="shared" si="129"/>
        <v>20258.304181047351</v>
      </c>
      <c r="CH47" s="225">
        <v>24</v>
      </c>
      <c r="CI47" s="422">
        <f t="shared" si="130"/>
        <v>45343.360077822428</v>
      </c>
      <c r="CJ47" s="422">
        <f t="shared" si="130"/>
        <v>34278.147050438536</v>
      </c>
      <c r="CK47" s="422">
        <f t="shared" si="130"/>
        <v>34288.372595882873</v>
      </c>
      <c r="CL47" s="422">
        <f t="shared" si="130"/>
        <v>0</v>
      </c>
      <c r="CM47" s="424">
        <f t="shared" si="133"/>
        <v>113909.87972414384</v>
      </c>
      <c r="CN47" s="422">
        <f t="shared" si="131"/>
        <v>449191.26681459672</v>
      </c>
      <c r="CO47" s="422">
        <f t="shared" si="131"/>
        <v>427089.36162405822</v>
      </c>
      <c r="CP47" s="422">
        <f t="shared" si="131"/>
        <v>383539.93902810931</v>
      </c>
      <c r="CQ47" s="422">
        <f t="shared" si="131"/>
        <v>0</v>
      </c>
      <c r="CR47" s="424">
        <f t="shared" si="134"/>
        <v>1259820.5674667642</v>
      </c>
      <c r="CS47" s="422">
        <f t="shared" si="132"/>
        <v>494534.62689241912</v>
      </c>
      <c r="CT47" s="422">
        <f t="shared" si="132"/>
        <v>461367.50867449678</v>
      </c>
      <c r="CU47" s="422">
        <f t="shared" si="132"/>
        <v>417828.31162399217</v>
      </c>
      <c r="CV47" s="422">
        <f t="shared" si="132"/>
        <v>0</v>
      </c>
      <c r="CW47" s="424">
        <f t="shared" si="135"/>
        <v>1373730.447190908</v>
      </c>
    </row>
    <row r="48" spans="1:106" ht="15.75" customHeight="1" x14ac:dyDescent="0.2">
      <c r="A48" s="85" t="s">
        <v>212</v>
      </c>
      <c r="B48" s="225">
        <v>25</v>
      </c>
      <c r="C48" s="227">
        <v>8133.8892196247025</v>
      </c>
      <c r="D48" s="227">
        <v>54545.613706849377</v>
      </c>
      <c r="E48" s="227">
        <v>11996.516046435117</v>
      </c>
      <c r="F48" s="227">
        <v>0</v>
      </c>
      <c r="G48" s="420">
        <f t="shared" si="109"/>
        <v>74676.018972909194</v>
      </c>
      <c r="H48" s="425">
        <v>58048.384999902264</v>
      </c>
      <c r="I48" s="227">
        <v>36116.428494770007</v>
      </c>
      <c r="J48" s="227">
        <v>43289.71722658095</v>
      </c>
      <c r="K48" s="227">
        <v>0</v>
      </c>
      <c r="L48" s="422">
        <f t="shared" si="110"/>
        <v>137454.53072125322</v>
      </c>
      <c r="M48" s="423">
        <f t="shared" si="111"/>
        <v>212130.54969416242</v>
      </c>
      <c r="N48" s="225">
        <v>25</v>
      </c>
      <c r="O48" s="227">
        <v>25048.864720537709</v>
      </c>
      <c r="P48" s="227">
        <v>5603.6088526452777</v>
      </c>
      <c r="Q48" s="227">
        <v>14747.017822725211</v>
      </c>
      <c r="R48" s="227">
        <v>0</v>
      </c>
      <c r="S48" s="420">
        <f t="shared" si="112"/>
        <v>45399.491395908197</v>
      </c>
      <c r="T48" s="425">
        <v>23790.992709639297</v>
      </c>
      <c r="U48" s="227">
        <v>25693.508830664083</v>
      </c>
      <c r="V48" s="227">
        <v>43307.820177120229</v>
      </c>
      <c r="W48" s="227">
        <v>0</v>
      </c>
      <c r="X48" s="422">
        <f t="shared" si="113"/>
        <v>92792.321717423605</v>
      </c>
      <c r="Y48" s="423">
        <f t="shared" si="114"/>
        <v>138191.81311333179</v>
      </c>
      <c r="Z48" s="225">
        <v>25</v>
      </c>
      <c r="AA48" s="227">
        <v>0</v>
      </c>
      <c r="AB48" s="227">
        <v>0</v>
      </c>
      <c r="AC48" s="227">
        <v>0</v>
      </c>
      <c r="AD48" s="227">
        <v>0</v>
      </c>
      <c r="AE48" s="420">
        <f t="shared" si="115"/>
        <v>0</v>
      </c>
      <c r="AF48" s="425">
        <v>0</v>
      </c>
      <c r="AG48" s="227">
        <v>0</v>
      </c>
      <c r="AH48" s="227">
        <v>0</v>
      </c>
      <c r="AI48" s="227">
        <v>0</v>
      </c>
      <c r="AJ48" s="422">
        <f t="shared" si="116"/>
        <v>0</v>
      </c>
      <c r="AK48" s="423">
        <f t="shared" si="117"/>
        <v>0</v>
      </c>
      <c r="AL48" s="225">
        <v>25</v>
      </c>
      <c r="AM48" s="227">
        <v>80566.790112262504</v>
      </c>
      <c r="AN48" s="227">
        <v>85792.056668136254</v>
      </c>
      <c r="AO48" s="227">
        <v>106505.33926711408</v>
      </c>
      <c r="AP48" s="227">
        <v>0</v>
      </c>
      <c r="AQ48" s="420">
        <f t="shared" si="118"/>
        <v>272864.18604751281</v>
      </c>
      <c r="AR48" s="425">
        <v>334139.74539613206</v>
      </c>
      <c r="AS48" s="227">
        <v>253761.85316824721</v>
      </c>
      <c r="AT48" s="227">
        <v>361117.1955293229</v>
      </c>
      <c r="AU48" s="227">
        <v>0</v>
      </c>
      <c r="AV48" s="422">
        <f t="shared" si="119"/>
        <v>949018.79409370222</v>
      </c>
      <c r="AW48" s="423">
        <f t="shared" si="120"/>
        <v>1221882.980141215</v>
      </c>
      <c r="AX48" s="225">
        <v>25</v>
      </c>
      <c r="AY48" s="227">
        <v>0</v>
      </c>
      <c r="AZ48" s="227">
        <v>0</v>
      </c>
      <c r="BA48" s="227">
        <v>0</v>
      </c>
      <c r="BB48" s="227">
        <v>0</v>
      </c>
      <c r="BC48" s="420">
        <f t="shared" si="121"/>
        <v>0</v>
      </c>
      <c r="BD48" s="425">
        <v>0</v>
      </c>
      <c r="BE48" s="227">
        <v>0</v>
      </c>
      <c r="BF48" s="227">
        <v>0</v>
      </c>
      <c r="BG48" s="227">
        <v>0</v>
      </c>
      <c r="BH48" s="422">
        <f t="shared" si="122"/>
        <v>0</v>
      </c>
      <c r="BI48" s="423">
        <f t="shared" si="123"/>
        <v>0</v>
      </c>
      <c r="BJ48" s="225">
        <v>25</v>
      </c>
      <c r="BK48" s="227">
        <v>0</v>
      </c>
      <c r="BL48" s="227">
        <v>0</v>
      </c>
      <c r="BM48" s="227">
        <v>0</v>
      </c>
      <c r="BN48" s="227">
        <v>0</v>
      </c>
      <c r="BO48" s="420">
        <f t="shared" si="124"/>
        <v>0</v>
      </c>
      <c r="BP48" s="425">
        <v>0</v>
      </c>
      <c r="BQ48" s="227">
        <v>0</v>
      </c>
      <c r="BR48" s="227">
        <v>0</v>
      </c>
      <c r="BS48" s="227">
        <v>0</v>
      </c>
      <c r="BT48" s="422">
        <f t="shared" si="125"/>
        <v>0</v>
      </c>
      <c r="BU48" s="423">
        <f t="shared" si="126"/>
        <v>0</v>
      </c>
      <c r="BV48" s="225">
        <v>25</v>
      </c>
      <c r="BW48" s="227">
        <v>594741.73068449483</v>
      </c>
      <c r="BX48" s="227">
        <v>687705.78410423466</v>
      </c>
      <c r="BY48" s="227">
        <v>477728.59063551819</v>
      </c>
      <c r="BZ48" s="227">
        <v>0</v>
      </c>
      <c r="CA48" s="420">
        <f t="shared" si="127"/>
        <v>1760176.1054242477</v>
      </c>
      <c r="CB48" s="425">
        <v>61812.098552394687</v>
      </c>
      <c r="CC48" s="227">
        <v>100382.41141613299</v>
      </c>
      <c r="CD48" s="227">
        <v>402031.74052932375</v>
      </c>
      <c r="CE48" s="227">
        <v>0</v>
      </c>
      <c r="CF48" s="422">
        <f t="shared" si="128"/>
        <v>564226.2504978514</v>
      </c>
      <c r="CG48" s="423">
        <f t="shared" si="129"/>
        <v>2324402.3559220992</v>
      </c>
      <c r="CH48" s="225">
        <v>25</v>
      </c>
      <c r="CI48" s="422">
        <f t="shared" si="130"/>
        <v>708491.27473691979</v>
      </c>
      <c r="CJ48" s="422">
        <f t="shared" si="130"/>
        <v>833647.06333186559</v>
      </c>
      <c r="CK48" s="422">
        <f t="shared" si="130"/>
        <v>610977.46377179259</v>
      </c>
      <c r="CL48" s="422">
        <f t="shared" si="130"/>
        <v>0</v>
      </c>
      <c r="CM48" s="424">
        <f t="shared" si="133"/>
        <v>2153115.8018405782</v>
      </c>
      <c r="CN48" s="422">
        <f t="shared" si="131"/>
        <v>477791.22165806824</v>
      </c>
      <c r="CO48" s="422">
        <f t="shared" si="131"/>
        <v>415954.20190981432</v>
      </c>
      <c r="CP48" s="422">
        <f t="shared" si="131"/>
        <v>849746.47346234787</v>
      </c>
      <c r="CQ48" s="422">
        <f t="shared" si="131"/>
        <v>0</v>
      </c>
      <c r="CR48" s="424">
        <f t="shared" si="134"/>
        <v>1743491.8970302304</v>
      </c>
      <c r="CS48" s="422">
        <f t="shared" si="132"/>
        <v>1186282.4963949881</v>
      </c>
      <c r="CT48" s="422">
        <f t="shared" si="132"/>
        <v>1249601.26524168</v>
      </c>
      <c r="CU48" s="422">
        <f t="shared" si="132"/>
        <v>1460723.9372341405</v>
      </c>
      <c r="CV48" s="422">
        <f t="shared" si="132"/>
        <v>0</v>
      </c>
      <c r="CW48" s="424">
        <f t="shared" si="135"/>
        <v>3896607.6988708084</v>
      </c>
    </row>
    <row r="49" spans="1:101" ht="15.75" customHeight="1" x14ac:dyDescent="0.2">
      <c r="A49" s="85" t="s">
        <v>1260</v>
      </c>
      <c r="B49" s="225">
        <v>26</v>
      </c>
      <c r="C49" s="227">
        <v>108090.41600496601</v>
      </c>
      <c r="D49" s="227">
        <v>65044.981964359074</v>
      </c>
      <c r="E49" s="227">
        <v>29978.468482983804</v>
      </c>
      <c r="F49" s="227">
        <v>0</v>
      </c>
      <c r="G49" s="420">
        <f t="shared" si="109"/>
        <v>203113.86645230887</v>
      </c>
      <c r="H49" s="425">
        <v>245.30304583208294</v>
      </c>
      <c r="I49" s="227">
        <v>290.05995754715354</v>
      </c>
      <c r="J49" s="227">
        <v>124.78038662741402</v>
      </c>
      <c r="K49" s="227">
        <v>0</v>
      </c>
      <c r="L49" s="422">
        <f t="shared" si="110"/>
        <v>660.14339000665052</v>
      </c>
      <c r="M49" s="423">
        <f t="shared" si="111"/>
        <v>203774.00984231551</v>
      </c>
      <c r="N49" s="225">
        <v>26</v>
      </c>
      <c r="O49" s="227">
        <v>4018.0194777262031</v>
      </c>
      <c r="P49" s="227">
        <v>899.07188182259665</v>
      </c>
      <c r="Q49" s="227">
        <v>346.12579498633556</v>
      </c>
      <c r="R49" s="227">
        <v>0</v>
      </c>
      <c r="S49" s="420">
        <f t="shared" si="112"/>
        <v>5263.2171545351357</v>
      </c>
      <c r="T49" s="425">
        <v>217.8118856333366</v>
      </c>
      <c r="U49" s="227">
        <v>219.15231772901532</v>
      </c>
      <c r="V49" s="227">
        <v>0</v>
      </c>
      <c r="W49" s="227">
        <v>0</v>
      </c>
      <c r="X49" s="422">
        <f t="shared" si="113"/>
        <v>436.9642033623519</v>
      </c>
      <c r="Y49" s="423">
        <f t="shared" si="114"/>
        <v>5700.1813578974879</v>
      </c>
      <c r="Z49" s="225">
        <v>26</v>
      </c>
      <c r="AA49" s="227">
        <v>0</v>
      </c>
      <c r="AB49" s="227">
        <v>0</v>
      </c>
      <c r="AC49" s="227">
        <v>0</v>
      </c>
      <c r="AD49" s="227">
        <v>0</v>
      </c>
      <c r="AE49" s="420">
        <f t="shared" si="115"/>
        <v>0</v>
      </c>
      <c r="AF49" s="425">
        <v>0</v>
      </c>
      <c r="AG49" s="227">
        <v>0</v>
      </c>
      <c r="AH49" s="227">
        <v>0</v>
      </c>
      <c r="AI49" s="227">
        <v>0</v>
      </c>
      <c r="AJ49" s="422">
        <f t="shared" si="116"/>
        <v>0</v>
      </c>
      <c r="AK49" s="423">
        <f t="shared" si="117"/>
        <v>0</v>
      </c>
      <c r="AL49" s="225">
        <v>26</v>
      </c>
      <c r="AM49" s="227">
        <v>1389237.0125810148</v>
      </c>
      <c r="AN49" s="227">
        <v>1381585.7192700484</v>
      </c>
      <c r="AO49" s="227">
        <v>1470322.1518147918</v>
      </c>
      <c r="AP49" s="227">
        <v>0</v>
      </c>
      <c r="AQ49" s="420">
        <f t="shared" si="118"/>
        <v>4241144.883665855</v>
      </c>
      <c r="AR49" s="425">
        <v>4261.036129152897</v>
      </c>
      <c r="AS49" s="227">
        <v>6877.2389327129276</v>
      </c>
      <c r="AT49" s="227">
        <v>3987.2942597814849</v>
      </c>
      <c r="AU49" s="227">
        <v>0</v>
      </c>
      <c r="AV49" s="422">
        <f t="shared" si="119"/>
        <v>15125.56932164731</v>
      </c>
      <c r="AW49" s="423">
        <f t="shared" si="120"/>
        <v>4256270.4529875023</v>
      </c>
      <c r="AX49" s="225">
        <v>26</v>
      </c>
      <c r="AY49" s="227">
        <v>224501.32672011759</v>
      </c>
      <c r="AZ49" s="227">
        <v>191312.62902288479</v>
      </c>
      <c r="BA49" s="227">
        <v>187647.09684603111</v>
      </c>
      <c r="BB49" s="227">
        <v>0</v>
      </c>
      <c r="BC49" s="420">
        <f t="shared" si="121"/>
        <v>603461.0525890335</v>
      </c>
      <c r="BD49" s="425">
        <v>393.84935607912337</v>
      </c>
      <c r="BE49" s="227">
        <v>251.29746845111612</v>
      </c>
      <c r="BF49" s="227">
        <v>0</v>
      </c>
      <c r="BG49" s="227">
        <v>0</v>
      </c>
      <c r="BH49" s="422">
        <f t="shared" si="122"/>
        <v>645.14682453023943</v>
      </c>
      <c r="BI49" s="423">
        <f t="shared" si="123"/>
        <v>604106.19941356371</v>
      </c>
      <c r="BJ49" s="225">
        <v>26</v>
      </c>
      <c r="BK49" s="227">
        <v>0</v>
      </c>
      <c r="BL49" s="227">
        <v>0</v>
      </c>
      <c r="BM49" s="227">
        <v>0</v>
      </c>
      <c r="BN49" s="227">
        <v>0</v>
      </c>
      <c r="BO49" s="420">
        <f t="shared" si="124"/>
        <v>0</v>
      </c>
      <c r="BP49" s="425">
        <v>0</v>
      </c>
      <c r="BQ49" s="227">
        <v>0</v>
      </c>
      <c r="BR49" s="227">
        <v>0</v>
      </c>
      <c r="BS49" s="227">
        <v>0</v>
      </c>
      <c r="BT49" s="422">
        <f t="shared" si="125"/>
        <v>0</v>
      </c>
      <c r="BU49" s="423">
        <f t="shared" si="126"/>
        <v>0</v>
      </c>
      <c r="BV49" s="225">
        <v>26</v>
      </c>
      <c r="BW49" s="227">
        <v>60.506008271595491</v>
      </c>
      <c r="BX49" s="227">
        <v>473.60672018419712</v>
      </c>
      <c r="BY49" s="227">
        <v>63.03043225465192</v>
      </c>
      <c r="BZ49" s="227">
        <v>0</v>
      </c>
      <c r="CA49" s="420">
        <f t="shared" si="127"/>
        <v>597.14316071044459</v>
      </c>
      <c r="CB49" s="425">
        <v>0</v>
      </c>
      <c r="CC49" s="227">
        <v>0</v>
      </c>
      <c r="CD49" s="227">
        <v>0</v>
      </c>
      <c r="CE49" s="227">
        <v>0</v>
      </c>
      <c r="CF49" s="422">
        <f t="shared" si="128"/>
        <v>0</v>
      </c>
      <c r="CG49" s="423">
        <f t="shared" si="129"/>
        <v>597.14316071044459</v>
      </c>
      <c r="CH49" s="225">
        <v>26</v>
      </c>
      <c r="CI49" s="422">
        <f t="shared" si="130"/>
        <v>1725907.2807920962</v>
      </c>
      <c r="CJ49" s="422">
        <f t="shared" si="130"/>
        <v>1639316.0088592991</v>
      </c>
      <c r="CK49" s="422">
        <f t="shared" si="130"/>
        <v>1688356.8733710474</v>
      </c>
      <c r="CL49" s="422">
        <f t="shared" si="130"/>
        <v>0</v>
      </c>
      <c r="CM49" s="424">
        <f t="shared" si="133"/>
        <v>5053580.1630224427</v>
      </c>
      <c r="CN49" s="422">
        <f t="shared" si="131"/>
        <v>5118.0004166974395</v>
      </c>
      <c r="CO49" s="422">
        <f t="shared" si="131"/>
        <v>7637.7486764402129</v>
      </c>
      <c r="CP49" s="422">
        <f t="shared" si="131"/>
        <v>4112.0746464088988</v>
      </c>
      <c r="CQ49" s="422">
        <f t="shared" si="131"/>
        <v>0</v>
      </c>
      <c r="CR49" s="424">
        <f t="shared" si="134"/>
        <v>16867.823739546551</v>
      </c>
      <c r="CS49" s="422">
        <f t="shared" si="132"/>
        <v>1731025.2812087936</v>
      </c>
      <c r="CT49" s="422">
        <f t="shared" si="132"/>
        <v>1646953.7575357393</v>
      </c>
      <c r="CU49" s="422">
        <f t="shared" si="132"/>
        <v>1692468.9480174563</v>
      </c>
      <c r="CV49" s="422">
        <f t="shared" si="132"/>
        <v>0</v>
      </c>
      <c r="CW49" s="424">
        <f t="shared" si="135"/>
        <v>5070447.9867619891</v>
      </c>
    </row>
    <row r="50" spans="1:101" ht="15.75" customHeight="1" x14ac:dyDescent="0.2">
      <c r="A50" s="85" t="s">
        <v>397</v>
      </c>
      <c r="B50" s="225">
        <v>27</v>
      </c>
      <c r="C50" s="227">
        <v>64961.95542008421</v>
      </c>
      <c r="D50" s="227">
        <v>19403.404949499018</v>
      </c>
      <c r="E50" s="227">
        <v>17039.431597830288</v>
      </c>
      <c r="F50" s="227">
        <v>0</v>
      </c>
      <c r="G50" s="420">
        <f t="shared" si="109"/>
        <v>101404.79196741352</v>
      </c>
      <c r="H50" s="425">
        <v>108909.96631211099</v>
      </c>
      <c r="I50" s="227">
        <v>83120.165169180254</v>
      </c>
      <c r="J50" s="227">
        <v>109899.67869851271</v>
      </c>
      <c r="K50" s="227">
        <v>0</v>
      </c>
      <c r="L50" s="422">
        <f t="shared" si="110"/>
        <v>301929.81017980399</v>
      </c>
      <c r="M50" s="423">
        <f t="shared" si="111"/>
        <v>403334.60214721749</v>
      </c>
      <c r="N50" s="225">
        <v>27</v>
      </c>
      <c r="O50" s="227">
        <v>14875.330774559548</v>
      </c>
      <c r="P50" s="227">
        <v>14320.847334435564</v>
      </c>
      <c r="Q50" s="227">
        <v>9126.8561334305523</v>
      </c>
      <c r="R50" s="227">
        <v>0</v>
      </c>
      <c r="S50" s="420">
        <f t="shared" si="112"/>
        <v>38323.034242425667</v>
      </c>
      <c r="T50" s="425">
        <v>75299.141528726323</v>
      </c>
      <c r="U50" s="227">
        <v>74379.409121103803</v>
      </c>
      <c r="V50" s="227">
        <v>55265.804992024059</v>
      </c>
      <c r="W50" s="227">
        <v>0</v>
      </c>
      <c r="X50" s="422">
        <f t="shared" si="113"/>
        <v>204944.3556418542</v>
      </c>
      <c r="Y50" s="423">
        <f t="shared" si="114"/>
        <v>243267.38988427987</v>
      </c>
      <c r="Z50" s="225">
        <v>27</v>
      </c>
      <c r="AA50" s="227">
        <v>1240.2556614690927</v>
      </c>
      <c r="AB50" s="227">
        <v>460.71166116363605</v>
      </c>
      <c r="AC50" s="227">
        <v>106.74299740462493</v>
      </c>
      <c r="AD50" s="227">
        <v>0</v>
      </c>
      <c r="AE50" s="420">
        <f t="shared" si="115"/>
        <v>1807.7103200373538</v>
      </c>
      <c r="AF50" s="425">
        <v>2612.8911041794586</v>
      </c>
      <c r="AG50" s="227">
        <v>1639.1452983724023</v>
      </c>
      <c r="AH50" s="227">
        <v>0</v>
      </c>
      <c r="AI50" s="227">
        <v>0</v>
      </c>
      <c r="AJ50" s="422">
        <f t="shared" si="116"/>
        <v>4252.0364025518611</v>
      </c>
      <c r="AK50" s="423">
        <f t="shared" si="117"/>
        <v>6059.7467225892151</v>
      </c>
      <c r="AL50" s="225">
        <v>27</v>
      </c>
      <c r="AM50" s="227">
        <v>248084.9821627432</v>
      </c>
      <c r="AN50" s="227">
        <v>248935.51978114262</v>
      </c>
      <c r="AO50" s="227">
        <v>244563.78306069292</v>
      </c>
      <c r="AP50" s="227">
        <v>0</v>
      </c>
      <c r="AQ50" s="420">
        <f t="shared" si="118"/>
        <v>741584.28500457876</v>
      </c>
      <c r="AR50" s="425">
        <v>1458295.1384241267</v>
      </c>
      <c r="AS50" s="227">
        <v>1383328.6259173276</v>
      </c>
      <c r="AT50" s="227">
        <v>1414894.0889402449</v>
      </c>
      <c r="AU50" s="227">
        <v>0</v>
      </c>
      <c r="AV50" s="422">
        <f t="shared" si="119"/>
        <v>4256517.8532816991</v>
      </c>
      <c r="AW50" s="423">
        <f t="shared" si="120"/>
        <v>4998102.1382862777</v>
      </c>
      <c r="AX50" s="225">
        <v>27</v>
      </c>
      <c r="AY50" s="227">
        <v>56954.91823553502</v>
      </c>
      <c r="AZ50" s="227">
        <v>112904.6318436669</v>
      </c>
      <c r="BA50" s="227">
        <v>149531.57285949279</v>
      </c>
      <c r="BB50" s="227">
        <v>0</v>
      </c>
      <c r="BC50" s="420">
        <f t="shared" si="121"/>
        <v>319391.12293869472</v>
      </c>
      <c r="BD50" s="425">
        <v>37897.961274007845</v>
      </c>
      <c r="BE50" s="227">
        <v>51754.293986248027</v>
      </c>
      <c r="BF50" s="227">
        <v>39866.558241096558</v>
      </c>
      <c r="BG50" s="227">
        <v>0</v>
      </c>
      <c r="BH50" s="422">
        <f t="shared" si="122"/>
        <v>129518.81350135243</v>
      </c>
      <c r="BI50" s="423">
        <f t="shared" si="123"/>
        <v>448909.93644004717</v>
      </c>
      <c r="BJ50" s="225">
        <v>27</v>
      </c>
      <c r="BK50" s="227">
        <v>0</v>
      </c>
      <c r="BL50" s="227">
        <v>0</v>
      </c>
      <c r="BM50" s="227">
        <v>0</v>
      </c>
      <c r="BN50" s="227">
        <v>0</v>
      </c>
      <c r="BO50" s="420">
        <f t="shared" si="124"/>
        <v>0</v>
      </c>
      <c r="BP50" s="425">
        <v>0</v>
      </c>
      <c r="BQ50" s="227">
        <v>0</v>
      </c>
      <c r="BR50" s="227">
        <v>0</v>
      </c>
      <c r="BS50" s="227">
        <v>0</v>
      </c>
      <c r="BT50" s="422">
        <f t="shared" si="125"/>
        <v>0</v>
      </c>
      <c r="BU50" s="423">
        <f t="shared" si="126"/>
        <v>0</v>
      </c>
      <c r="BV50" s="225">
        <v>27</v>
      </c>
      <c r="BW50" s="227">
        <v>753.35683131155656</v>
      </c>
      <c r="BX50" s="227">
        <v>888.0690071546029</v>
      </c>
      <c r="BY50" s="227">
        <v>122.40990741646775</v>
      </c>
      <c r="BZ50" s="227">
        <v>0</v>
      </c>
      <c r="CA50" s="420">
        <f t="shared" si="127"/>
        <v>1763.8357458826272</v>
      </c>
      <c r="CB50" s="425">
        <v>9777.0728113644709</v>
      </c>
      <c r="CC50" s="227">
        <v>3052.0719510246981</v>
      </c>
      <c r="CD50" s="227">
        <v>0</v>
      </c>
      <c r="CE50" s="227">
        <v>0</v>
      </c>
      <c r="CF50" s="422">
        <f t="shared" si="128"/>
        <v>12829.144762389169</v>
      </c>
      <c r="CG50" s="423">
        <f t="shared" si="129"/>
        <v>14592.980508271796</v>
      </c>
      <c r="CH50" s="225">
        <v>27</v>
      </c>
      <c r="CI50" s="422">
        <f t="shared" si="130"/>
        <v>386870.79908570263</v>
      </c>
      <c r="CJ50" s="422">
        <f t="shared" si="130"/>
        <v>396913.18457706232</v>
      </c>
      <c r="CK50" s="422">
        <f t="shared" si="130"/>
        <v>420490.7965562676</v>
      </c>
      <c r="CL50" s="422">
        <f t="shared" si="130"/>
        <v>0</v>
      </c>
      <c r="CM50" s="424">
        <f t="shared" si="133"/>
        <v>1204274.7802190327</v>
      </c>
      <c r="CN50" s="422">
        <f t="shared" si="131"/>
        <v>1692792.1714545158</v>
      </c>
      <c r="CO50" s="422">
        <f t="shared" si="131"/>
        <v>1597273.7114432568</v>
      </c>
      <c r="CP50" s="422">
        <f t="shared" si="131"/>
        <v>1619926.1308718782</v>
      </c>
      <c r="CQ50" s="422">
        <f t="shared" si="131"/>
        <v>0</v>
      </c>
      <c r="CR50" s="424">
        <f t="shared" si="134"/>
        <v>4909992.0137696508</v>
      </c>
      <c r="CS50" s="422">
        <f t="shared" si="132"/>
        <v>2079662.9705402185</v>
      </c>
      <c r="CT50" s="422">
        <f t="shared" si="132"/>
        <v>1994186.8960203191</v>
      </c>
      <c r="CU50" s="422">
        <f t="shared" si="132"/>
        <v>2040416.9274281459</v>
      </c>
      <c r="CV50" s="422">
        <f t="shared" si="132"/>
        <v>0</v>
      </c>
      <c r="CW50" s="424">
        <f t="shared" si="135"/>
        <v>6114266.7939886833</v>
      </c>
    </row>
    <row r="51" spans="1:101" ht="15.75" customHeight="1" x14ac:dyDescent="0.2">
      <c r="A51" s="85" t="s">
        <v>1261</v>
      </c>
      <c r="B51" s="225">
        <v>28</v>
      </c>
      <c r="C51" s="227">
        <v>26116.415256924287</v>
      </c>
      <c r="D51" s="227">
        <v>8483.8035567931911</v>
      </c>
      <c r="E51" s="227">
        <v>17326.145092445036</v>
      </c>
      <c r="F51" s="227">
        <v>0</v>
      </c>
      <c r="G51" s="420">
        <f t="shared" si="109"/>
        <v>51926.363906162514</v>
      </c>
      <c r="H51" s="425">
        <v>122.37927822228947</v>
      </c>
      <c r="I51" s="227">
        <v>0</v>
      </c>
      <c r="J51" s="227">
        <v>0</v>
      </c>
      <c r="K51" s="227">
        <v>0</v>
      </c>
      <c r="L51" s="422">
        <f t="shared" si="110"/>
        <v>122.37927822228947</v>
      </c>
      <c r="M51" s="423">
        <f t="shared" si="111"/>
        <v>52048.743184384803</v>
      </c>
      <c r="N51" s="225">
        <v>28</v>
      </c>
      <c r="O51" s="227">
        <v>5064.3496740327291</v>
      </c>
      <c r="P51" s="227">
        <v>15280.857773031314</v>
      </c>
      <c r="Q51" s="227">
        <v>18423.657833038866</v>
      </c>
      <c r="R51" s="227">
        <v>0</v>
      </c>
      <c r="S51" s="420">
        <f t="shared" si="112"/>
        <v>38768.865280102909</v>
      </c>
      <c r="T51" s="425">
        <v>246.1021827330452</v>
      </c>
      <c r="U51" s="227">
        <v>61.920698943233823</v>
      </c>
      <c r="V51" s="227">
        <v>0</v>
      </c>
      <c r="W51" s="227">
        <v>0</v>
      </c>
      <c r="X51" s="422">
        <f t="shared" si="113"/>
        <v>308.02288167627904</v>
      </c>
      <c r="Y51" s="423">
        <f t="shared" si="114"/>
        <v>39076.888161779185</v>
      </c>
      <c r="Z51" s="225">
        <v>28</v>
      </c>
      <c r="AA51" s="227">
        <v>0</v>
      </c>
      <c r="AB51" s="227">
        <v>2400.4007149645122</v>
      </c>
      <c r="AC51" s="227">
        <v>3460.4642283280464</v>
      </c>
      <c r="AD51" s="227">
        <v>0</v>
      </c>
      <c r="AE51" s="420">
        <f t="shared" si="115"/>
        <v>5860.8649432925586</v>
      </c>
      <c r="AF51" s="425">
        <v>0</v>
      </c>
      <c r="AG51" s="227">
        <v>0</v>
      </c>
      <c r="AH51" s="227">
        <v>0</v>
      </c>
      <c r="AI51" s="227">
        <v>0</v>
      </c>
      <c r="AJ51" s="422">
        <f t="shared" si="116"/>
        <v>0</v>
      </c>
      <c r="AK51" s="423">
        <f t="shared" si="117"/>
        <v>5860.8649432925586</v>
      </c>
      <c r="AL51" s="225">
        <v>28</v>
      </c>
      <c r="AM51" s="227">
        <v>610032.01339018333</v>
      </c>
      <c r="AN51" s="227">
        <v>642798.689034482</v>
      </c>
      <c r="AO51" s="227">
        <v>703988.03620413435</v>
      </c>
      <c r="AP51" s="227">
        <v>0</v>
      </c>
      <c r="AQ51" s="420">
        <f t="shared" si="118"/>
        <v>1956818.7386287998</v>
      </c>
      <c r="AR51" s="425">
        <v>2762.7400623964086</v>
      </c>
      <c r="AS51" s="227">
        <v>185.76209682969349</v>
      </c>
      <c r="AT51" s="227">
        <v>0</v>
      </c>
      <c r="AU51" s="227">
        <v>0</v>
      </c>
      <c r="AV51" s="422">
        <f t="shared" si="119"/>
        <v>2948.5021592261019</v>
      </c>
      <c r="AW51" s="423">
        <f t="shared" si="120"/>
        <v>1959767.2407880258</v>
      </c>
      <c r="AX51" s="225">
        <v>28</v>
      </c>
      <c r="AY51" s="227">
        <v>19103.273382395837</v>
      </c>
      <c r="AZ51" s="227">
        <v>17545.418707198831</v>
      </c>
      <c r="BA51" s="227">
        <v>16806.322009982887</v>
      </c>
      <c r="BB51" s="227">
        <v>0</v>
      </c>
      <c r="BC51" s="420">
        <f t="shared" si="121"/>
        <v>53455.014099577558</v>
      </c>
      <c r="BD51" s="425">
        <v>122.7316037881364</v>
      </c>
      <c r="BE51" s="227">
        <v>0</v>
      </c>
      <c r="BF51" s="227">
        <v>0</v>
      </c>
      <c r="BG51" s="227">
        <v>0</v>
      </c>
      <c r="BH51" s="422">
        <f t="shared" si="122"/>
        <v>122.7316037881364</v>
      </c>
      <c r="BI51" s="423">
        <f t="shared" si="123"/>
        <v>53577.745703365697</v>
      </c>
      <c r="BJ51" s="225">
        <v>28</v>
      </c>
      <c r="BK51" s="227">
        <v>0</v>
      </c>
      <c r="BL51" s="227">
        <v>0</v>
      </c>
      <c r="BM51" s="227">
        <v>0</v>
      </c>
      <c r="BN51" s="227">
        <v>0</v>
      </c>
      <c r="BO51" s="420">
        <f t="shared" si="124"/>
        <v>0</v>
      </c>
      <c r="BP51" s="425">
        <v>0</v>
      </c>
      <c r="BQ51" s="227">
        <v>0</v>
      </c>
      <c r="BR51" s="227">
        <v>0</v>
      </c>
      <c r="BS51" s="227">
        <v>0</v>
      </c>
      <c r="BT51" s="422">
        <f t="shared" si="125"/>
        <v>0</v>
      </c>
      <c r="BU51" s="423">
        <f t="shared" si="126"/>
        <v>0</v>
      </c>
      <c r="BV51" s="225">
        <v>28</v>
      </c>
      <c r="BW51" s="227">
        <v>1201.2502708676132</v>
      </c>
      <c r="BX51" s="227">
        <v>0</v>
      </c>
      <c r="BY51" s="227">
        <v>0</v>
      </c>
      <c r="BZ51" s="227">
        <v>0</v>
      </c>
      <c r="CA51" s="420">
        <f t="shared" si="127"/>
        <v>1201.2502708676132</v>
      </c>
      <c r="CB51" s="425">
        <v>0</v>
      </c>
      <c r="CC51" s="227">
        <v>0</v>
      </c>
      <c r="CD51" s="227">
        <v>0</v>
      </c>
      <c r="CE51" s="227">
        <v>0</v>
      </c>
      <c r="CF51" s="422">
        <f t="shared" si="128"/>
        <v>0</v>
      </c>
      <c r="CG51" s="423">
        <f t="shared" si="129"/>
        <v>1201.2502708676132</v>
      </c>
      <c r="CH51" s="225">
        <v>28</v>
      </c>
      <c r="CI51" s="422">
        <f t="shared" si="130"/>
        <v>661517.30197440379</v>
      </c>
      <c r="CJ51" s="422">
        <f t="shared" si="130"/>
        <v>686509.16978646978</v>
      </c>
      <c r="CK51" s="422">
        <f t="shared" si="130"/>
        <v>760004.62536792923</v>
      </c>
      <c r="CL51" s="422">
        <f t="shared" si="130"/>
        <v>0</v>
      </c>
      <c r="CM51" s="424">
        <f t="shared" si="133"/>
        <v>2108031.0971288029</v>
      </c>
      <c r="CN51" s="422">
        <f t="shared" si="131"/>
        <v>3253.9531271398796</v>
      </c>
      <c r="CO51" s="422">
        <f t="shared" si="131"/>
        <v>247.68279577292731</v>
      </c>
      <c r="CP51" s="422">
        <f t="shared" si="131"/>
        <v>0</v>
      </c>
      <c r="CQ51" s="422">
        <f t="shared" si="131"/>
        <v>0</v>
      </c>
      <c r="CR51" s="424">
        <f t="shared" si="134"/>
        <v>3501.635922912807</v>
      </c>
      <c r="CS51" s="422">
        <f t="shared" si="132"/>
        <v>664771.25510154362</v>
      </c>
      <c r="CT51" s="422">
        <f t="shared" si="132"/>
        <v>686756.85258224269</v>
      </c>
      <c r="CU51" s="422">
        <f t="shared" si="132"/>
        <v>760004.62536792923</v>
      </c>
      <c r="CV51" s="422">
        <f t="shared" si="132"/>
        <v>0</v>
      </c>
      <c r="CW51" s="424">
        <f t="shared" si="135"/>
        <v>2111532.7330517154</v>
      </c>
    </row>
    <row r="52" spans="1:101" ht="15.75" customHeight="1" x14ac:dyDescent="0.2">
      <c r="A52" s="85" t="s">
        <v>369</v>
      </c>
      <c r="B52" s="225">
        <v>29</v>
      </c>
      <c r="C52" s="227">
        <v>763.36652985340277</v>
      </c>
      <c r="D52" s="227">
        <v>9431.7847493497338</v>
      </c>
      <c r="E52" s="227">
        <v>15761.115807410139</v>
      </c>
      <c r="F52" s="227">
        <v>0</v>
      </c>
      <c r="G52" s="420">
        <f t="shared" si="109"/>
        <v>25956.267086613276</v>
      </c>
      <c r="H52" s="425">
        <v>0</v>
      </c>
      <c r="I52" s="227">
        <v>0</v>
      </c>
      <c r="J52" s="227">
        <v>0</v>
      </c>
      <c r="K52" s="227">
        <v>0</v>
      </c>
      <c r="L52" s="422">
        <f t="shared" si="110"/>
        <v>0</v>
      </c>
      <c r="M52" s="423">
        <f t="shared" si="111"/>
        <v>25956.267086613276</v>
      </c>
      <c r="N52" s="225">
        <v>29</v>
      </c>
      <c r="O52" s="227">
        <v>0</v>
      </c>
      <c r="P52" s="227">
        <v>222.81125820912513</v>
      </c>
      <c r="Q52" s="227">
        <v>0</v>
      </c>
      <c r="R52" s="227">
        <v>0</v>
      </c>
      <c r="S52" s="420">
        <f t="shared" si="112"/>
        <v>222.81125820912513</v>
      </c>
      <c r="T52" s="425">
        <v>0</v>
      </c>
      <c r="U52" s="227">
        <v>0</v>
      </c>
      <c r="V52" s="227">
        <v>0</v>
      </c>
      <c r="W52" s="227">
        <v>0</v>
      </c>
      <c r="X52" s="422">
        <f t="shared" si="113"/>
        <v>0</v>
      </c>
      <c r="Y52" s="423">
        <f t="shared" si="114"/>
        <v>222.81125820912513</v>
      </c>
      <c r="Z52" s="225">
        <v>29</v>
      </c>
      <c r="AA52" s="227">
        <v>0</v>
      </c>
      <c r="AB52" s="227">
        <v>0</v>
      </c>
      <c r="AC52" s="227">
        <v>0</v>
      </c>
      <c r="AD52" s="227">
        <v>0</v>
      </c>
      <c r="AE52" s="420">
        <f t="shared" si="115"/>
        <v>0</v>
      </c>
      <c r="AF52" s="425">
        <v>0</v>
      </c>
      <c r="AG52" s="227">
        <v>0</v>
      </c>
      <c r="AH52" s="227">
        <v>0</v>
      </c>
      <c r="AI52" s="227">
        <v>0</v>
      </c>
      <c r="AJ52" s="422">
        <f t="shared" si="116"/>
        <v>0</v>
      </c>
      <c r="AK52" s="423">
        <f t="shared" si="117"/>
        <v>0</v>
      </c>
      <c r="AL52" s="225">
        <v>29</v>
      </c>
      <c r="AM52" s="227">
        <v>182220.1753091749</v>
      </c>
      <c r="AN52" s="227">
        <v>169067.24361738455</v>
      </c>
      <c r="AO52" s="227">
        <v>157857.68180641095</v>
      </c>
      <c r="AP52" s="227">
        <v>0</v>
      </c>
      <c r="AQ52" s="420">
        <f t="shared" si="118"/>
        <v>509145.1007329704</v>
      </c>
      <c r="AR52" s="425">
        <v>0</v>
      </c>
      <c r="AS52" s="227">
        <v>0</v>
      </c>
      <c r="AT52" s="227">
        <v>0</v>
      </c>
      <c r="AU52" s="227">
        <v>0</v>
      </c>
      <c r="AV52" s="422">
        <f t="shared" si="119"/>
        <v>0</v>
      </c>
      <c r="AW52" s="423">
        <f t="shared" si="120"/>
        <v>509145.1007329704</v>
      </c>
      <c r="AX52" s="225">
        <v>29</v>
      </c>
      <c r="AY52" s="227">
        <v>7156.8970850188743</v>
      </c>
      <c r="AZ52" s="227">
        <v>5539.6056824809893</v>
      </c>
      <c r="BA52" s="227">
        <v>8475.9039727702784</v>
      </c>
      <c r="BB52" s="227">
        <v>0</v>
      </c>
      <c r="BC52" s="420">
        <f t="shared" si="121"/>
        <v>21172.40674027014</v>
      </c>
      <c r="BD52" s="425">
        <v>0</v>
      </c>
      <c r="BE52" s="227">
        <v>0</v>
      </c>
      <c r="BF52" s="227">
        <v>0</v>
      </c>
      <c r="BG52" s="227">
        <v>0</v>
      </c>
      <c r="BH52" s="422">
        <f t="shared" si="122"/>
        <v>0</v>
      </c>
      <c r="BI52" s="423">
        <f t="shared" si="123"/>
        <v>21172.40674027014</v>
      </c>
      <c r="BJ52" s="225">
        <v>29</v>
      </c>
      <c r="BK52" s="227">
        <v>0</v>
      </c>
      <c r="BL52" s="227">
        <v>0</v>
      </c>
      <c r="BM52" s="227">
        <v>0</v>
      </c>
      <c r="BN52" s="227">
        <v>0</v>
      </c>
      <c r="BO52" s="420">
        <f t="shared" si="124"/>
        <v>0</v>
      </c>
      <c r="BP52" s="425">
        <v>0</v>
      </c>
      <c r="BQ52" s="227">
        <v>0</v>
      </c>
      <c r="BR52" s="227">
        <v>0</v>
      </c>
      <c r="BS52" s="227">
        <v>0</v>
      </c>
      <c r="BT52" s="422">
        <f t="shared" si="125"/>
        <v>0</v>
      </c>
      <c r="BU52" s="423">
        <f t="shared" si="126"/>
        <v>0</v>
      </c>
      <c r="BV52" s="225">
        <v>29</v>
      </c>
      <c r="BW52" s="227">
        <v>0</v>
      </c>
      <c r="BX52" s="227">
        <v>0</v>
      </c>
      <c r="BY52" s="227">
        <v>0</v>
      </c>
      <c r="BZ52" s="227">
        <v>0</v>
      </c>
      <c r="CA52" s="420">
        <f t="shared" si="127"/>
        <v>0</v>
      </c>
      <c r="CB52" s="425">
        <v>0</v>
      </c>
      <c r="CC52" s="227">
        <v>0</v>
      </c>
      <c r="CD52" s="227">
        <v>0</v>
      </c>
      <c r="CE52" s="227">
        <v>0</v>
      </c>
      <c r="CF52" s="422">
        <f t="shared" si="128"/>
        <v>0</v>
      </c>
      <c r="CG52" s="423">
        <f t="shared" si="129"/>
        <v>0</v>
      </c>
      <c r="CH52" s="225">
        <v>29</v>
      </c>
      <c r="CI52" s="422">
        <f t="shared" si="130"/>
        <v>190140.43892404716</v>
      </c>
      <c r="CJ52" s="422">
        <f t="shared" si="130"/>
        <v>184261.44530742441</v>
      </c>
      <c r="CK52" s="422">
        <f t="shared" si="130"/>
        <v>182094.70158659137</v>
      </c>
      <c r="CL52" s="422">
        <f t="shared" si="130"/>
        <v>0</v>
      </c>
      <c r="CM52" s="424">
        <f t="shared" si="133"/>
        <v>556496.585818063</v>
      </c>
      <c r="CN52" s="422">
        <f t="shared" si="131"/>
        <v>0</v>
      </c>
      <c r="CO52" s="422">
        <f t="shared" si="131"/>
        <v>0</v>
      </c>
      <c r="CP52" s="422">
        <f t="shared" si="131"/>
        <v>0</v>
      </c>
      <c r="CQ52" s="422">
        <f t="shared" si="131"/>
        <v>0</v>
      </c>
      <c r="CR52" s="424">
        <f t="shared" si="134"/>
        <v>0</v>
      </c>
      <c r="CS52" s="422">
        <f t="shared" si="132"/>
        <v>190140.43892404716</v>
      </c>
      <c r="CT52" s="422">
        <f t="shared" si="132"/>
        <v>184261.44530742441</v>
      </c>
      <c r="CU52" s="422">
        <f t="shared" si="132"/>
        <v>182094.70158659137</v>
      </c>
      <c r="CV52" s="422">
        <f t="shared" si="132"/>
        <v>0</v>
      </c>
      <c r="CW52" s="424">
        <f t="shared" si="135"/>
        <v>556496.585818063</v>
      </c>
    </row>
    <row r="53" spans="1:101" ht="15.75" customHeight="1" x14ac:dyDescent="0.2">
      <c r="A53" s="85" t="s">
        <v>387</v>
      </c>
      <c r="B53" s="225">
        <v>30</v>
      </c>
      <c r="C53" s="227">
        <v>15342.842492681068</v>
      </c>
      <c r="D53" s="227">
        <v>9816.7015887932266</v>
      </c>
      <c r="E53" s="227">
        <v>13106.126637852605</v>
      </c>
      <c r="F53" s="227">
        <v>0</v>
      </c>
      <c r="G53" s="420">
        <f t="shared" si="109"/>
        <v>38265.670719326896</v>
      </c>
      <c r="H53" s="425">
        <v>0</v>
      </c>
      <c r="I53" s="227">
        <v>0</v>
      </c>
      <c r="J53" s="227">
        <v>0</v>
      </c>
      <c r="K53" s="227">
        <v>0</v>
      </c>
      <c r="L53" s="422">
        <f t="shared" si="110"/>
        <v>0</v>
      </c>
      <c r="M53" s="423">
        <f t="shared" si="111"/>
        <v>38265.670719326896</v>
      </c>
      <c r="N53" s="225">
        <v>30</v>
      </c>
      <c r="O53" s="227">
        <v>19568.035351283765</v>
      </c>
      <c r="P53" s="227">
        <v>24300.694459361835</v>
      </c>
      <c r="Q53" s="227">
        <v>26460.189230823697</v>
      </c>
      <c r="R53" s="227">
        <v>0</v>
      </c>
      <c r="S53" s="420">
        <f t="shared" si="112"/>
        <v>70328.9190414693</v>
      </c>
      <c r="T53" s="425">
        <v>0</v>
      </c>
      <c r="U53" s="227">
        <v>0</v>
      </c>
      <c r="V53" s="227">
        <v>16.728370950456384</v>
      </c>
      <c r="W53" s="227">
        <v>0</v>
      </c>
      <c r="X53" s="422">
        <f t="shared" si="113"/>
        <v>16.728370950456384</v>
      </c>
      <c r="Y53" s="423">
        <f t="shared" si="114"/>
        <v>70345.647412419756</v>
      </c>
      <c r="Z53" s="225">
        <v>30</v>
      </c>
      <c r="AA53" s="227">
        <v>8408.0545848895308</v>
      </c>
      <c r="AB53" s="227">
        <v>10600.851459711514</v>
      </c>
      <c r="AC53" s="227">
        <v>8354.05090841938</v>
      </c>
      <c r="AD53" s="227">
        <v>0</v>
      </c>
      <c r="AE53" s="420">
        <f t="shared" si="115"/>
        <v>27362.956953020424</v>
      </c>
      <c r="AF53" s="425">
        <v>0</v>
      </c>
      <c r="AG53" s="227">
        <v>0</v>
      </c>
      <c r="AH53" s="227">
        <v>59.626896746452864</v>
      </c>
      <c r="AI53" s="227">
        <v>0</v>
      </c>
      <c r="AJ53" s="422">
        <f t="shared" si="116"/>
        <v>59.626896746452864</v>
      </c>
      <c r="AK53" s="423">
        <f t="shared" si="117"/>
        <v>27422.583849766877</v>
      </c>
      <c r="AL53" s="225">
        <v>30</v>
      </c>
      <c r="AM53" s="227">
        <v>62885.038203262076</v>
      </c>
      <c r="AN53" s="227">
        <v>64933.0258997032</v>
      </c>
      <c r="AO53" s="227">
        <v>69677.7956372755</v>
      </c>
      <c r="AP53" s="227">
        <v>0</v>
      </c>
      <c r="AQ53" s="420">
        <f t="shared" si="118"/>
        <v>197495.85974024079</v>
      </c>
      <c r="AR53" s="425">
        <v>0</v>
      </c>
      <c r="AS53" s="227">
        <v>0</v>
      </c>
      <c r="AT53" s="227">
        <v>90.134032028956398</v>
      </c>
      <c r="AU53" s="227">
        <v>0</v>
      </c>
      <c r="AV53" s="422">
        <f t="shared" si="119"/>
        <v>90.134032028956398</v>
      </c>
      <c r="AW53" s="423">
        <f t="shared" si="120"/>
        <v>197585.99377226975</v>
      </c>
      <c r="AX53" s="225">
        <v>30</v>
      </c>
      <c r="AY53" s="227">
        <v>0</v>
      </c>
      <c r="AZ53" s="227">
        <v>0</v>
      </c>
      <c r="BA53" s="227">
        <v>0</v>
      </c>
      <c r="BB53" s="227">
        <v>0</v>
      </c>
      <c r="BC53" s="420">
        <f t="shared" si="121"/>
        <v>0</v>
      </c>
      <c r="BD53" s="425">
        <v>0</v>
      </c>
      <c r="BE53" s="227">
        <v>0</v>
      </c>
      <c r="BF53" s="227">
        <v>0</v>
      </c>
      <c r="BG53" s="227">
        <v>0</v>
      </c>
      <c r="BH53" s="422">
        <f t="shared" si="122"/>
        <v>0</v>
      </c>
      <c r="BI53" s="423">
        <f t="shared" si="123"/>
        <v>0</v>
      </c>
      <c r="BJ53" s="225">
        <v>30</v>
      </c>
      <c r="BK53" s="227">
        <v>0</v>
      </c>
      <c r="BL53" s="227">
        <v>0</v>
      </c>
      <c r="BM53" s="227">
        <v>0</v>
      </c>
      <c r="BN53" s="227">
        <v>0</v>
      </c>
      <c r="BO53" s="420">
        <f t="shared" si="124"/>
        <v>0</v>
      </c>
      <c r="BP53" s="425">
        <v>0</v>
      </c>
      <c r="BQ53" s="227">
        <v>0</v>
      </c>
      <c r="BR53" s="227">
        <v>0</v>
      </c>
      <c r="BS53" s="227">
        <v>0</v>
      </c>
      <c r="BT53" s="422">
        <f t="shared" si="125"/>
        <v>0</v>
      </c>
      <c r="BU53" s="423">
        <f t="shared" si="126"/>
        <v>0</v>
      </c>
      <c r="BV53" s="225">
        <v>30</v>
      </c>
      <c r="BW53" s="227">
        <v>0</v>
      </c>
      <c r="BX53" s="227">
        <v>2750.5097748033968</v>
      </c>
      <c r="BY53" s="227">
        <v>0</v>
      </c>
      <c r="BZ53" s="227">
        <v>0</v>
      </c>
      <c r="CA53" s="420">
        <f t="shared" si="127"/>
        <v>2750.5097748033968</v>
      </c>
      <c r="CB53" s="425">
        <v>0</v>
      </c>
      <c r="CC53" s="227">
        <v>0</v>
      </c>
      <c r="CD53" s="227">
        <v>0</v>
      </c>
      <c r="CE53" s="227">
        <v>0</v>
      </c>
      <c r="CF53" s="422">
        <f t="shared" si="128"/>
        <v>0</v>
      </c>
      <c r="CG53" s="423">
        <f t="shared" si="129"/>
        <v>2750.5097748033968</v>
      </c>
      <c r="CH53" s="225">
        <v>30</v>
      </c>
      <c r="CI53" s="422">
        <f t="shared" si="130"/>
        <v>106203.97063211643</v>
      </c>
      <c r="CJ53" s="422">
        <f t="shared" si="130"/>
        <v>112401.78318237317</v>
      </c>
      <c r="CK53" s="422">
        <f t="shared" si="130"/>
        <v>117598.16241437118</v>
      </c>
      <c r="CL53" s="422">
        <f t="shared" si="130"/>
        <v>0</v>
      </c>
      <c r="CM53" s="424">
        <f t="shared" si="133"/>
        <v>336203.91622886073</v>
      </c>
      <c r="CN53" s="422">
        <f t="shared" si="131"/>
        <v>0</v>
      </c>
      <c r="CO53" s="422">
        <f t="shared" si="131"/>
        <v>0</v>
      </c>
      <c r="CP53" s="422">
        <f t="shared" si="131"/>
        <v>166.48929972586564</v>
      </c>
      <c r="CQ53" s="422">
        <f t="shared" si="131"/>
        <v>0</v>
      </c>
      <c r="CR53" s="424">
        <f t="shared" si="134"/>
        <v>166.48929972586564</v>
      </c>
      <c r="CS53" s="422">
        <f t="shared" si="132"/>
        <v>106203.97063211643</v>
      </c>
      <c r="CT53" s="422">
        <f t="shared" si="132"/>
        <v>112401.78318237317</v>
      </c>
      <c r="CU53" s="422">
        <f t="shared" si="132"/>
        <v>117764.65171409705</v>
      </c>
      <c r="CV53" s="422">
        <f t="shared" si="132"/>
        <v>0</v>
      </c>
      <c r="CW53" s="424">
        <f t="shared" si="135"/>
        <v>336370.40552858665</v>
      </c>
    </row>
    <row r="54" spans="1:101" ht="15.75" customHeight="1" x14ac:dyDescent="0.2">
      <c r="A54" s="85" t="s">
        <v>1480</v>
      </c>
      <c r="B54" s="225">
        <v>31</v>
      </c>
      <c r="C54" s="227">
        <v>28079.020285469283</v>
      </c>
      <c r="D54" s="227">
        <v>21800.621265459373</v>
      </c>
      <c r="E54" s="227">
        <v>28200.311848514866</v>
      </c>
      <c r="F54" s="227">
        <v>0</v>
      </c>
      <c r="G54" s="420">
        <f t="shared" si="109"/>
        <v>78079.953399443533</v>
      </c>
      <c r="H54" s="425">
        <v>1127.5505513460953</v>
      </c>
      <c r="I54" s="227">
        <v>1262.1283360198736</v>
      </c>
      <c r="J54" s="227">
        <v>519.56219685734516</v>
      </c>
      <c r="K54" s="227">
        <v>0</v>
      </c>
      <c r="L54" s="422">
        <f t="shared" si="110"/>
        <v>2909.2410842233139</v>
      </c>
      <c r="M54" s="423">
        <f t="shared" si="111"/>
        <v>80989.194483666841</v>
      </c>
      <c r="N54" s="225">
        <v>31</v>
      </c>
      <c r="O54" s="227">
        <v>81342.618343442417</v>
      </c>
      <c r="P54" s="227">
        <v>72932.679000624586</v>
      </c>
      <c r="Q54" s="227">
        <v>61653.715975023682</v>
      </c>
      <c r="R54" s="227">
        <v>0</v>
      </c>
      <c r="S54" s="420">
        <f t="shared" si="112"/>
        <v>215929.01331909071</v>
      </c>
      <c r="T54" s="425">
        <v>841.29416354663135</v>
      </c>
      <c r="U54" s="227">
        <v>583.41347441266976</v>
      </c>
      <c r="V54" s="227">
        <v>1336.2377627752815</v>
      </c>
      <c r="W54" s="227">
        <v>0</v>
      </c>
      <c r="X54" s="422">
        <f t="shared" si="113"/>
        <v>2760.9454007345826</v>
      </c>
      <c r="Y54" s="423">
        <f t="shared" si="114"/>
        <v>218689.95871982528</v>
      </c>
      <c r="Z54" s="225">
        <v>31</v>
      </c>
      <c r="AA54" s="227">
        <v>13658.430732919931</v>
      </c>
      <c r="AB54" s="227">
        <v>10761.662979687671</v>
      </c>
      <c r="AC54" s="227">
        <v>7051.6800264121894</v>
      </c>
      <c r="AD54" s="227">
        <v>0</v>
      </c>
      <c r="AE54" s="420">
        <f t="shared" si="115"/>
        <v>31471.773739019791</v>
      </c>
      <c r="AF54" s="425">
        <v>364.60637349927725</v>
      </c>
      <c r="AG54" s="227">
        <v>144.21360191261925</v>
      </c>
      <c r="AH54" s="227">
        <v>162.5545844123202</v>
      </c>
      <c r="AI54" s="227">
        <v>0</v>
      </c>
      <c r="AJ54" s="422">
        <f t="shared" si="116"/>
        <v>671.3745598242167</v>
      </c>
      <c r="AK54" s="423">
        <f t="shared" si="117"/>
        <v>32143.148298844008</v>
      </c>
      <c r="AL54" s="225">
        <v>31</v>
      </c>
      <c r="AM54" s="227">
        <v>541285.27087711357</v>
      </c>
      <c r="AN54" s="227">
        <v>671057.08517303481</v>
      </c>
      <c r="AO54" s="227">
        <v>592631.07880349795</v>
      </c>
      <c r="AP54" s="227">
        <v>0</v>
      </c>
      <c r="AQ54" s="420">
        <f t="shared" si="118"/>
        <v>1804973.4348536464</v>
      </c>
      <c r="AR54" s="425">
        <v>3891.7286076558735</v>
      </c>
      <c r="AS54" s="227">
        <v>6965.3459374107824</v>
      </c>
      <c r="AT54" s="227">
        <v>8116.0128640869671</v>
      </c>
      <c r="AU54" s="227">
        <v>0</v>
      </c>
      <c r="AV54" s="422">
        <f t="shared" si="119"/>
        <v>18973.087409153624</v>
      </c>
      <c r="AW54" s="423">
        <f t="shared" si="120"/>
        <v>1823946.5222628</v>
      </c>
      <c r="AX54" s="225">
        <v>31</v>
      </c>
      <c r="AY54" s="227">
        <v>6214.0168236129157</v>
      </c>
      <c r="AZ54" s="227">
        <v>5605.9980184694468</v>
      </c>
      <c r="BA54" s="227">
        <v>7154.7588904368795</v>
      </c>
      <c r="BB54" s="227">
        <v>0</v>
      </c>
      <c r="BC54" s="420">
        <f t="shared" si="121"/>
        <v>18974.773732519243</v>
      </c>
      <c r="BD54" s="425">
        <v>7.3832844019077548</v>
      </c>
      <c r="BE54" s="227">
        <v>19.440917275534456</v>
      </c>
      <c r="BF54" s="227">
        <v>27.269120421838966</v>
      </c>
      <c r="BG54" s="227">
        <v>0</v>
      </c>
      <c r="BH54" s="422">
        <f t="shared" si="122"/>
        <v>54.093322099281181</v>
      </c>
      <c r="BI54" s="423">
        <f t="shared" si="123"/>
        <v>19028.867054618524</v>
      </c>
      <c r="BJ54" s="225">
        <v>31</v>
      </c>
      <c r="BK54" s="227">
        <v>0</v>
      </c>
      <c r="BL54" s="227">
        <v>0</v>
      </c>
      <c r="BM54" s="227">
        <v>0</v>
      </c>
      <c r="BN54" s="227">
        <v>0</v>
      </c>
      <c r="BO54" s="420">
        <f t="shared" si="124"/>
        <v>0</v>
      </c>
      <c r="BP54" s="425">
        <v>0</v>
      </c>
      <c r="BQ54" s="227">
        <v>0</v>
      </c>
      <c r="BR54" s="227">
        <v>0</v>
      </c>
      <c r="BS54" s="227">
        <v>0</v>
      </c>
      <c r="BT54" s="422">
        <f t="shared" si="125"/>
        <v>0</v>
      </c>
      <c r="BU54" s="423">
        <f t="shared" si="126"/>
        <v>0</v>
      </c>
      <c r="BV54" s="225">
        <v>31</v>
      </c>
      <c r="BW54" s="227">
        <v>17016.341679918929</v>
      </c>
      <c r="BX54" s="227">
        <v>14957.681216096458</v>
      </c>
      <c r="BY54" s="227">
        <v>13888.626252154518</v>
      </c>
      <c r="BZ54" s="227">
        <v>0</v>
      </c>
      <c r="CA54" s="420">
        <f t="shared" si="127"/>
        <v>45862.649148169905</v>
      </c>
      <c r="CB54" s="425">
        <v>74.291947375193516</v>
      </c>
      <c r="CC54" s="227">
        <v>205.46319921013992</v>
      </c>
      <c r="CD54" s="227">
        <v>333.97987404617459</v>
      </c>
      <c r="CE54" s="227">
        <v>0</v>
      </c>
      <c r="CF54" s="422">
        <f t="shared" si="128"/>
        <v>613.73502063150795</v>
      </c>
      <c r="CG54" s="423">
        <f t="shared" si="129"/>
        <v>46476.384168801414</v>
      </c>
      <c r="CH54" s="225">
        <v>31</v>
      </c>
      <c r="CI54" s="422">
        <f t="shared" si="130"/>
        <v>687595.69874247711</v>
      </c>
      <c r="CJ54" s="422">
        <f t="shared" si="130"/>
        <v>797115.72765337233</v>
      </c>
      <c r="CK54" s="422">
        <f t="shared" si="130"/>
        <v>710580.17179604003</v>
      </c>
      <c r="CL54" s="422">
        <f t="shared" si="130"/>
        <v>0</v>
      </c>
      <c r="CM54" s="424">
        <f t="shared" si="133"/>
        <v>2195291.5981918895</v>
      </c>
      <c r="CN54" s="422">
        <f t="shared" si="131"/>
        <v>6306.8549278249784</v>
      </c>
      <c r="CO54" s="422">
        <f t="shared" si="131"/>
        <v>9180.0054662416205</v>
      </c>
      <c r="CP54" s="422">
        <f t="shared" si="131"/>
        <v>10495.616402599928</v>
      </c>
      <c r="CQ54" s="422">
        <f t="shared" si="131"/>
        <v>0</v>
      </c>
      <c r="CR54" s="424">
        <f t="shared" si="134"/>
        <v>25982.476796666528</v>
      </c>
      <c r="CS54" s="422">
        <f t="shared" si="132"/>
        <v>693902.55367030203</v>
      </c>
      <c r="CT54" s="422">
        <f t="shared" si="132"/>
        <v>806295.73311961396</v>
      </c>
      <c r="CU54" s="422">
        <f t="shared" si="132"/>
        <v>721075.78819863999</v>
      </c>
      <c r="CV54" s="422">
        <f t="shared" si="132"/>
        <v>0</v>
      </c>
      <c r="CW54" s="424">
        <f t="shared" si="135"/>
        <v>2221274.0749885561</v>
      </c>
    </row>
    <row r="55" spans="1:101" ht="15.75" customHeight="1" x14ac:dyDescent="0.2">
      <c r="A55" s="85" t="s">
        <v>257</v>
      </c>
      <c r="B55" s="225">
        <v>32</v>
      </c>
      <c r="C55" s="227">
        <v>66362.725134522741</v>
      </c>
      <c r="D55" s="227">
        <v>35347.629972264745</v>
      </c>
      <c r="E55" s="227">
        <v>37272.541909689629</v>
      </c>
      <c r="F55" s="227">
        <v>0</v>
      </c>
      <c r="G55" s="420">
        <f t="shared" si="109"/>
        <v>138982.89701647713</v>
      </c>
      <c r="H55" s="425">
        <v>51845.933661890922</v>
      </c>
      <c r="I55" s="227">
        <v>36240.190040892405</v>
      </c>
      <c r="J55" s="227">
        <v>29261.298950928085</v>
      </c>
      <c r="K55" s="227">
        <v>0</v>
      </c>
      <c r="L55" s="422">
        <f t="shared" si="110"/>
        <v>117347.42265371142</v>
      </c>
      <c r="M55" s="423">
        <f t="shared" si="111"/>
        <v>256330.31967018853</v>
      </c>
      <c r="N55" s="225">
        <v>32</v>
      </c>
      <c r="O55" s="227">
        <v>72126.285358190129</v>
      </c>
      <c r="P55" s="227">
        <v>66677.170683896926</v>
      </c>
      <c r="Q55" s="227">
        <v>91499.745040877649</v>
      </c>
      <c r="R55" s="227">
        <v>0</v>
      </c>
      <c r="S55" s="420">
        <f t="shared" si="112"/>
        <v>230303.20108296472</v>
      </c>
      <c r="T55" s="425">
        <v>29983.758544662203</v>
      </c>
      <c r="U55" s="227">
        <v>24279.347475367715</v>
      </c>
      <c r="V55" s="227">
        <v>41252.482667145152</v>
      </c>
      <c r="W55" s="227">
        <v>0</v>
      </c>
      <c r="X55" s="422">
        <f t="shared" si="113"/>
        <v>95515.58868717507</v>
      </c>
      <c r="Y55" s="423">
        <f t="shared" si="114"/>
        <v>325818.78977013979</v>
      </c>
      <c r="Z55" s="225">
        <v>32</v>
      </c>
      <c r="AA55" s="227">
        <v>22232.60431307555</v>
      </c>
      <c r="AB55" s="227">
        <v>16917.568386401501</v>
      </c>
      <c r="AC55" s="227">
        <v>13804.477876458517</v>
      </c>
      <c r="AD55" s="227">
        <v>0</v>
      </c>
      <c r="AE55" s="420">
        <f t="shared" si="115"/>
        <v>52954.650575935564</v>
      </c>
      <c r="AF55" s="425">
        <v>7534.8020932822064</v>
      </c>
      <c r="AG55" s="227">
        <v>8502.6546140568589</v>
      </c>
      <c r="AH55" s="227">
        <v>11216.19128535195</v>
      </c>
      <c r="AI55" s="227">
        <v>0</v>
      </c>
      <c r="AJ55" s="422">
        <f t="shared" si="116"/>
        <v>27253.647992691014</v>
      </c>
      <c r="AK55" s="423">
        <f t="shared" si="117"/>
        <v>80208.298568626575</v>
      </c>
      <c r="AL55" s="225">
        <v>32</v>
      </c>
      <c r="AM55" s="227">
        <v>823293.81498100073</v>
      </c>
      <c r="AN55" s="227">
        <v>827704.90268064127</v>
      </c>
      <c r="AO55" s="227">
        <v>755103.27585985535</v>
      </c>
      <c r="AP55" s="227">
        <v>0</v>
      </c>
      <c r="AQ55" s="420">
        <f t="shared" si="118"/>
        <v>2406101.9935214976</v>
      </c>
      <c r="AR55" s="425">
        <v>211479.27384121981</v>
      </c>
      <c r="AS55" s="227">
        <v>249001.3103153554</v>
      </c>
      <c r="AT55" s="227">
        <v>283219.10759435414</v>
      </c>
      <c r="AU55" s="227">
        <v>0</v>
      </c>
      <c r="AV55" s="422">
        <f t="shared" si="119"/>
        <v>743699.69175092934</v>
      </c>
      <c r="AW55" s="423">
        <f t="shared" si="120"/>
        <v>3149801.6852724268</v>
      </c>
      <c r="AX55" s="225">
        <v>32</v>
      </c>
      <c r="AY55" s="227">
        <v>9967.0201467428287</v>
      </c>
      <c r="AZ55" s="227">
        <v>11453.831328870689</v>
      </c>
      <c r="BA55" s="227">
        <v>10921.009727860597</v>
      </c>
      <c r="BB55" s="227">
        <v>0</v>
      </c>
      <c r="BC55" s="420">
        <f t="shared" si="121"/>
        <v>32341.861203474116</v>
      </c>
      <c r="BD55" s="425">
        <v>3762.8634644507401</v>
      </c>
      <c r="BE55" s="227">
        <v>4410.1478882993515</v>
      </c>
      <c r="BF55" s="227">
        <v>2973.2297717216347</v>
      </c>
      <c r="BG55" s="227">
        <v>0</v>
      </c>
      <c r="BH55" s="422">
        <f t="shared" si="122"/>
        <v>11146.241124471726</v>
      </c>
      <c r="BI55" s="423">
        <f t="shared" si="123"/>
        <v>43488.102327945846</v>
      </c>
      <c r="BJ55" s="225">
        <v>32</v>
      </c>
      <c r="BK55" s="227">
        <v>0</v>
      </c>
      <c r="BL55" s="227">
        <v>0</v>
      </c>
      <c r="BM55" s="227">
        <v>0</v>
      </c>
      <c r="BN55" s="227">
        <v>0</v>
      </c>
      <c r="BO55" s="420">
        <f t="shared" si="124"/>
        <v>0</v>
      </c>
      <c r="BP55" s="425">
        <v>0</v>
      </c>
      <c r="BQ55" s="227">
        <v>0</v>
      </c>
      <c r="BR55" s="227">
        <v>0</v>
      </c>
      <c r="BS55" s="227">
        <v>0</v>
      </c>
      <c r="BT55" s="422">
        <f t="shared" si="125"/>
        <v>0</v>
      </c>
      <c r="BU55" s="423">
        <f t="shared" si="126"/>
        <v>0</v>
      </c>
      <c r="BV55" s="225">
        <v>32</v>
      </c>
      <c r="BW55" s="227">
        <v>16693.543540934636</v>
      </c>
      <c r="BX55" s="227">
        <v>12907.768715838654</v>
      </c>
      <c r="BY55" s="227">
        <v>45770.373907570422</v>
      </c>
      <c r="BZ55" s="227">
        <v>0</v>
      </c>
      <c r="CA55" s="420">
        <f t="shared" si="127"/>
        <v>75371.686164343715</v>
      </c>
      <c r="CB55" s="425">
        <v>35135.981015134646</v>
      </c>
      <c r="CC55" s="227">
        <v>40099.703479342432</v>
      </c>
      <c r="CD55" s="227">
        <v>28223.036886522328</v>
      </c>
      <c r="CE55" s="227">
        <v>0</v>
      </c>
      <c r="CF55" s="422">
        <f t="shared" si="128"/>
        <v>103458.72138099941</v>
      </c>
      <c r="CG55" s="423">
        <f t="shared" si="129"/>
        <v>178830.40754534313</v>
      </c>
      <c r="CH55" s="225">
        <v>32</v>
      </c>
      <c r="CI55" s="422">
        <f t="shared" si="130"/>
        <v>1010675.9934744666</v>
      </c>
      <c r="CJ55" s="422">
        <f t="shared" si="130"/>
        <v>971008.87176791381</v>
      </c>
      <c r="CK55" s="422">
        <f t="shared" si="130"/>
        <v>954371.42432231212</v>
      </c>
      <c r="CL55" s="422">
        <f t="shared" si="130"/>
        <v>0</v>
      </c>
      <c r="CM55" s="424">
        <f t="shared" si="133"/>
        <v>2936056.2895646924</v>
      </c>
      <c r="CN55" s="422">
        <f t="shared" si="131"/>
        <v>339742.61262064055</v>
      </c>
      <c r="CO55" s="422">
        <f t="shared" si="131"/>
        <v>362533.35381331423</v>
      </c>
      <c r="CP55" s="422">
        <f t="shared" si="131"/>
        <v>396145.34715602326</v>
      </c>
      <c r="CQ55" s="422">
        <f t="shared" si="131"/>
        <v>0</v>
      </c>
      <c r="CR55" s="424">
        <f t="shared" si="134"/>
        <v>1098421.313589978</v>
      </c>
      <c r="CS55" s="422">
        <f t="shared" si="132"/>
        <v>1350418.6060951073</v>
      </c>
      <c r="CT55" s="422">
        <f t="shared" si="132"/>
        <v>1333542.225581228</v>
      </c>
      <c r="CU55" s="422">
        <f t="shared" si="132"/>
        <v>1350516.7714783354</v>
      </c>
      <c r="CV55" s="422">
        <f t="shared" si="132"/>
        <v>0</v>
      </c>
      <c r="CW55" s="424">
        <f t="shared" si="135"/>
        <v>4034477.6031546704</v>
      </c>
    </row>
    <row r="56" spans="1:101" ht="15.75" customHeight="1" x14ac:dyDescent="0.2">
      <c r="A56" s="85" t="s">
        <v>223</v>
      </c>
      <c r="B56" s="225">
        <v>33</v>
      </c>
      <c r="C56" s="227">
        <v>9686.4870204231975</v>
      </c>
      <c r="D56" s="227">
        <v>6670.7944813668873</v>
      </c>
      <c r="E56" s="227">
        <v>8374.8099936222534</v>
      </c>
      <c r="F56" s="227">
        <v>0</v>
      </c>
      <c r="G56" s="420">
        <f t="shared" si="109"/>
        <v>24732.091495412336</v>
      </c>
      <c r="H56" s="425">
        <v>26232.520591832701</v>
      </c>
      <c r="I56" s="227">
        <v>19171.804805183783</v>
      </c>
      <c r="J56" s="227">
        <v>29634.797474967021</v>
      </c>
      <c r="K56" s="227">
        <v>0</v>
      </c>
      <c r="L56" s="422">
        <f t="shared" si="110"/>
        <v>75039.122871983505</v>
      </c>
      <c r="M56" s="423">
        <f t="shared" si="111"/>
        <v>99771.214367395849</v>
      </c>
      <c r="N56" s="225">
        <v>33</v>
      </c>
      <c r="O56" s="227">
        <v>8930.191301055791</v>
      </c>
      <c r="P56" s="227">
        <v>7313.2606212576038</v>
      </c>
      <c r="Q56" s="227">
        <v>7998.6093771124924</v>
      </c>
      <c r="R56" s="227">
        <v>0</v>
      </c>
      <c r="S56" s="420">
        <f t="shared" si="112"/>
        <v>24242.061299425884</v>
      </c>
      <c r="T56" s="425">
        <v>21339.736008227439</v>
      </c>
      <c r="U56" s="227">
        <v>24144.823344748387</v>
      </c>
      <c r="V56" s="227">
        <v>17048.372037467281</v>
      </c>
      <c r="W56" s="227">
        <v>0</v>
      </c>
      <c r="X56" s="422">
        <f t="shared" si="113"/>
        <v>62532.931390443104</v>
      </c>
      <c r="Y56" s="423">
        <f t="shared" si="114"/>
        <v>86774.992689868988</v>
      </c>
      <c r="Z56" s="225">
        <v>33</v>
      </c>
      <c r="AA56" s="227">
        <v>1026.1417864260393</v>
      </c>
      <c r="AB56" s="227">
        <v>433.83066524624485</v>
      </c>
      <c r="AC56" s="227">
        <v>753.88887512574263</v>
      </c>
      <c r="AD56" s="227">
        <v>0</v>
      </c>
      <c r="AE56" s="420">
        <f t="shared" si="115"/>
        <v>2213.8613267980268</v>
      </c>
      <c r="AF56" s="425">
        <v>1819.5969161106666</v>
      </c>
      <c r="AG56" s="227">
        <v>2193.1904017375132</v>
      </c>
      <c r="AH56" s="227">
        <v>2258.5310837088541</v>
      </c>
      <c r="AI56" s="227">
        <v>0</v>
      </c>
      <c r="AJ56" s="422">
        <f t="shared" si="116"/>
        <v>6271.3184015570332</v>
      </c>
      <c r="AK56" s="423">
        <f t="shared" si="117"/>
        <v>8485.1797283550604</v>
      </c>
      <c r="AL56" s="225">
        <v>33</v>
      </c>
      <c r="AM56" s="227">
        <v>105351.31836700434</v>
      </c>
      <c r="AN56" s="227">
        <v>86874.472079478073</v>
      </c>
      <c r="AO56" s="227">
        <v>107018.21186527582</v>
      </c>
      <c r="AP56" s="227">
        <v>0</v>
      </c>
      <c r="AQ56" s="420">
        <f t="shared" si="118"/>
        <v>299244.00231175823</v>
      </c>
      <c r="AR56" s="425">
        <v>239380.54159522834</v>
      </c>
      <c r="AS56" s="227">
        <v>257266.35277978631</v>
      </c>
      <c r="AT56" s="227">
        <v>327485.8199500913</v>
      </c>
      <c r="AU56" s="227">
        <v>0</v>
      </c>
      <c r="AV56" s="422">
        <f t="shared" si="119"/>
        <v>824132.714325106</v>
      </c>
      <c r="AW56" s="423">
        <f t="shared" si="120"/>
        <v>1123376.7166368642</v>
      </c>
      <c r="AX56" s="225">
        <v>33</v>
      </c>
      <c r="AY56" s="227">
        <v>7067.2332899618623</v>
      </c>
      <c r="AZ56" s="227">
        <v>6047.5740474182576</v>
      </c>
      <c r="BA56" s="227">
        <v>11457.794994700143</v>
      </c>
      <c r="BB56" s="227">
        <v>0</v>
      </c>
      <c r="BC56" s="420">
        <f t="shared" si="121"/>
        <v>24572.602332080263</v>
      </c>
      <c r="BD56" s="425">
        <v>9175.9502599951884</v>
      </c>
      <c r="BE56" s="227">
        <v>12121.696438021301</v>
      </c>
      <c r="BF56" s="227">
        <v>33461.747100541703</v>
      </c>
      <c r="BG56" s="227">
        <v>0</v>
      </c>
      <c r="BH56" s="422">
        <f t="shared" si="122"/>
        <v>54759.393798558194</v>
      </c>
      <c r="BI56" s="423">
        <f t="shared" si="123"/>
        <v>79331.996130638465</v>
      </c>
      <c r="BJ56" s="225">
        <v>33</v>
      </c>
      <c r="BK56" s="227">
        <v>0</v>
      </c>
      <c r="BL56" s="227">
        <v>0</v>
      </c>
      <c r="BM56" s="227">
        <v>0</v>
      </c>
      <c r="BN56" s="227">
        <v>0</v>
      </c>
      <c r="BO56" s="420">
        <f t="shared" si="124"/>
        <v>0</v>
      </c>
      <c r="BP56" s="425">
        <v>0</v>
      </c>
      <c r="BQ56" s="227">
        <v>0</v>
      </c>
      <c r="BR56" s="227">
        <v>0</v>
      </c>
      <c r="BS56" s="227">
        <v>0</v>
      </c>
      <c r="BT56" s="422">
        <f t="shared" si="125"/>
        <v>0</v>
      </c>
      <c r="BU56" s="423">
        <f t="shared" si="126"/>
        <v>0</v>
      </c>
      <c r="BV56" s="225">
        <v>33</v>
      </c>
      <c r="BW56" s="227">
        <v>2947.8621083742937</v>
      </c>
      <c r="BX56" s="227">
        <v>1879.9483937486373</v>
      </c>
      <c r="BY56" s="227">
        <v>1187.0809250327602</v>
      </c>
      <c r="BZ56" s="227">
        <v>0</v>
      </c>
      <c r="CA56" s="420">
        <f t="shared" si="127"/>
        <v>6014.8914271556914</v>
      </c>
      <c r="CB56" s="425">
        <v>14091.374132635727</v>
      </c>
      <c r="CC56" s="227">
        <v>17801.242293374467</v>
      </c>
      <c r="CD56" s="227">
        <v>4475.6082397147293</v>
      </c>
      <c r="CE56" s="227">
        <v>0</v>
      </c>
      <c r="CF56" s="422">
        <f t="shared" si="128"/>
        <v>36368.22466572492</v>
      </c>
      <c r="CG56" s="423">
        <f t="shared" si="129"/>
        <v>42383.116092880613</v>
      </c>
      <c r="CH56" s="225">
        <v>33</v>
      </c>
      <c r="CI56" s="422">
        <f t="shared" si="130"/>
        <v>135009.23387324554</v>
      </c>
      <c r="CJ56" s="422">
        <f t="shared" si="130"/>
        <v>109219.88028851571</v>
      </c>
      <c r="CK56" s="422">
        <f t="shared" si="130"/>
        <v>136790.39603086922</v>
      </c>
      <c r="CL56" s="422">
        <f t="shared" si="130"/>
        <v>0</v>
      </c>
      <c r="CM56" s="424">
        <f t="shared" si="133"/>
        <v>381019.51019263046</v>
      </c>
      <c r="CN56" s="422">
        <f t="shared" si="131"/>
        <v>312039.71950403001</v>
      </c>
      <c r="CO56" s="422">
        <f t="shared" si="131"/>
        <v>332699.1100628518</v>
      </c>
      <c r="CP56" s="422">
        <f t="shared" si="131"/>
        <v>414364.87588649092</v>
      </c>
      <c r="CQ56" s="422">
        <f t="shared" si="131"/>
        <v>0</v>
      </c>
      <c r="CR56" s="424">
        <f t="shared" si="134"/>
        <v>1059103.7054533726</v>
      </c>
      <c r="CS56" s="422">
        <f t="shared" si="132"/>
        <v>447048.95337727555</v>
      </c>
      <c r="CT56" s="422">
        <f t="shared" si="132"/>
        <v>441918.99035136751</v>
      </c>
      <c r="CU56" s="422">
        <f t="shared" si="132"/>
        <v>551155.27191736014</v>
      </c>
      <c r="CV56" s="422">
        <f t="shared" si="132"/>
        <v>0</v>
      </c>
      <c r="CW56" s="424">
        <f t="shared" si="135"/>
        <v>1440123.2156460031</v>
      </c>
    </row>
    <row r="57" spans="1:101" ht="15.75" customHeight="1" x14ac:dyDescent="0.2">
      <c r="A57" s="85" t="s">
        <v>213</v>
      </c>
      <c r="B57" s="225">
        <v>34</v>
      </c>
      <c r="C57" s="227">
        <v>0</v>
      </c>
      <c r="D57" s="227">
        <v>0</v>
      </c>
      <c r="E57" s="227">
        <v>0</v>
      </c>
      <c r="F57" s="227">
        <v>0</v>
      </c>
      <c r="G57" s="420">
        <f t="shared" si="109"/>
        <v>0</v>
      </c>
      <c r="H57" s="425">
        <v>0</v>
      </c>
      <c r="I57" s="227">
        <v>0</v>
      </c>
      <c r="J57" s="227">
        <v>36.073772434541368</v>
      </c>
      <c r="K57" s="227">
        <v>0</v>
      </c>
      <c r="L57" s="422">
        <f t="shared" si="110"/>
        <v>36.073772434541368</v>
      </c>
      <c r="M57" s="423">
        <f t="shared" si="111"/>
        <v>36.073772434541368</v>
      </c>
      <c r="N57" s="225">
        <v>34</v>
      </c>
      <c r="O57" s="227">
        <v>0</v>
      </c>
      <c r="P57" s="227">
        <v>0</v>
      </c>
      <c r="Q57" s="227">
        <v>0</v>
      </c>
      <c r="R57" s="227">
        <v>0</v>
      </c>
      <c r="S57" s="420">
        <f t="shared" si="112"/>
        <v>0</v>
      </c>
      <c r="T57" s="425">
        <v>0</v>
      </c>
      <c r="U57" s="227">
        <v>0</v>
      </c>
      <c r="V57" s="227">
        <v>0</v>
      </c>
      <c r="W57" s="227">
        <v>0</v>
      </c>
      <c r="X57" s="422">
        <f t="shared" si="113"/>
        <v>0</v>
      </c>
      <c r="Y57" s="423">
        <f t="shared" si="114"/>
        <v>0</v>
      </c>
      <c r="Z57" s="225">
        <v>34</v>
      </c>
      <c r="AA57" s="227">
        <v>0</v>
      </c>
      <c r="AB57" s="227">
        <v>0</v>
      </c>
      <c r="AC57" s="227">
        <v>0</v>
      </c>
      <c r="AD57" s="227">
        <v>0</v>
      </c>
      <c r="AE57" s="420">
        <f t="shared" si="115"/>
        <v>0</v>
      </c>
      <c r="AF57" s="425">
        <v>0</v>
      </c>
      <c r="AG57" s="227">
        <v>0</v>
      </c>
      <c r="AH57" s="227">
        <v>0</v>
      </c>
      <c r="AI57" s="227">
        <v>0</v>
      </c>
      <c r="AJ57" s="422">
        <f t="shared" si="116"/>
        <v>0</v>
      </c>
      <c r="AK57" s="423">
        <f t="shared" si="117"/>
        <v>0</v>
      </c>
      <c r="AL57" s="225">
        <v>34</v>
      </c>
      <c r="AM57" s="227">
        <v>45.893796664735142</v>
      </c>
      <c r="AN57" s="227">
        <v>38.842716888589848</v>
      </c>
      <c r="AO57" s="227">
        <v>1.4758862698849444</v>
      </c>
      <c r="AP57" s="227">
        <v>0</v>
      </c>
      <c r="AQ57" s="420">
        <f t="shared" si="118"/>
        <v>86.212399823209921</v>
      </c>
      <c r="AR57" s="425">
        <v>179.96150193024181</v>
      </c>
      <c r="AS57" s="227">
        <v>152.31254840117541</v>
      </c>
      <c r="AT57" s="227">
        <v>80.51491791428306</v>
      </c>
      <c r="AU57" s="227">
        <v>0</v>
      </c>
      <c r="AV57" s="422">
        <f t="shared" si="119"/>
        <v>412.78896824570029</v>
      </c>
      <c r="AW57" s="423">
        <f t="shared" si="120"/>
        <v>499.00136806891021</v>
      </c>
      <c r="AX57" s="225">
        <v>34</v>
      </c>
      <c r="AY57" s="227">
        <v>0</v>
      </c>
      <c r="AZ57" s="227">
        <v>0</v>
      </c>
      <c r="BA57" s="227">
        <v>0</v>
      </c>
      <c r="BB57" s="227">
        <v>0</v>
      </c>
      <c r="BC57" s="420">
        <f t="shared" si="121"/>
        <v>0</v>
      </c>
      <c r="BD57" s="425">
        <v>0</v>
      </c>
      <c r="BE57" s="227">
        <v>0</v>
      </c>
      <c r="BF57" s="227">
        <v>0</v>
      </c>
      <c r="BG57" s="227">
        <v>0</v>
      </c>
      <c r="BH57" s="422">
        <f t="shared" si="122"/>
        <v>0</v>
      </c>
      <c r="BI57" s="423">
        <f t="shared" si="123"/>
        <v>0</v>
      </c>
      <c r="BJ57" s="225">
        <v>34</v>
      </c>
      <c r="BK57" s="227">
        <v>0</v>
      </c>
      <c r="BL57" s="227">
        <v>0</v>
      </c>
      <c r="BM57" s="227">
        <v>0</v>
      </c>
      <c r="BN57" s="227">
        <v>0</v>
      </c>
      <c r="BO57" s="420">
        <f t="shared" si="124"/>
        <v>0</v>
      </c>
      <c r="BP57" s="425">
        <v>0</v>
      </c>
      <c r="BQ57" s="227">
        <v>0</v>
      </c>
      <c r="BR57" s="227">
        <v>0</v>
      </c>
      <c r="BS57" s="227">
        <v>0</v>
      </c>
      <c r="BT57" s="422">
        <f t="shared" si="125"/>
        <v>0</v>
      </c>
      <c r="BU57" s="423">
        <f t="shared" si="126"/>
        <v>0</v>
      </c>
      <c r="BV57" s="225">
        <v>34</v>
      </c>
      <c r="BW57" s="227">
        <v>0</v>
      </c>
      <c r="BX57" s="227">
        <v>0</v>
      </c>
      <c r="BY57" s="227">
        <v>0</v>
      </c>
      <c r="BZ57" s="227">
        <v>0</v>
      </c>
      <c r="CA57" s="420">
        <f t="shared" si="127"/>
        <v>0</v>
      </c>
      <c r="CB57" s="425">
        <v>6001.2318237287691</v>
      </c>
      <c r="CC57" s="227">
        <v>0</v>
      </c>
      <c r="CD57" s="227">
        <v>0</v>
      </c>
      <c r="CE57" s="227">
        <v>0</v>
      </c>
      <c r="CF57" s="422">
        <f t="shared" si="128"/>
        <v>6001.2318237287691</v>
      </c>
      <c r="CG57" s="423">
        <f t="shared" si="129"/>
        <v>6001.2318237287691</v>
      </c>
      <c r="CH57" s="225">
        <v>34</v>
      </c>
      <c r="CI57" s="422">
        <f t="shared" si="130"/>
        <v>45.893796664735142</v>
      </c>
      <c r="CJ57" s="422">
        <f t="shared" si="130"/>
        <v>38.842716888589848</v>
      </c>
      <c r="CK57" s="422">
        <f t="shared" si="130"/>
        <v>1.4758862698849444</v>
      </c>
      <c r="CL57" s="422">
        <f t="shared" si="130"/>
        <v>0</v>
      </c>
      <c r="CM57" s="424">
        <f t="shared" si="133"/>
        <v>86.212399823209921</v>
      </c>
      <c r="CN57" s="422">
        <f t="shared" si="131"/>
        <v>6181.193325659011</v>
      </c>
      <c r="CO57" s="422">
        <f t="shared" si="131"/>
        <v>152.31254840117541</v>
      </c>
      <c r="CP57" s="422">
        <f t="shared" si="131"/>
        <v>116.58869034882443</v>
      </c>
      <c r="CQ57" s="422">
        <f t="shared" si="131"/>
        <v>0</v>
      </c>
      <c r="CR57" s="424">
        <f t="shared" si="134"/>
        <v>6450.0945644090107</v>
      </c>
      <c r="CS57" s="422">
        <f t="shared" si="132"/>
        <v>6227.0871223237464</v>
      </c>
      <c r="CT57" s="422">
        <f t="shared" si="132"/>
        <v>191.15526528976525</v>
      </c>
      <c r="CU57" s="422">
        <f t="shared" si="132"/>
        <v>118.06457661870937</v>
      </c>
      <c r="CV57" s="422">
        <f t="shared" si="132"/>
        <v>0</v>
      </c>
      <c r="CW57" s="424">
        <f t="shared" si="135"/>
        <v>6536.3069642322207</v>
      </c>
    </row>
    <row r="58" spans="1:101" ht="15.75" customHeight="1" x14ac:dyDescent="0.2">
      <c r="A58" s="85" t="s">
        <v>289</v>
      </c>
      <c r="B58" s="225">
        <v>35</v>
      </c>
      <c r="C58" s="227">
        <v>1983.296724664983</v>
      </c>
      <c r="D58" s="227">
        <v>1858.4149569675249</v>
      </c>
      <c r="E58" s="227">
        <v>1490.3525687615268</v>
      </c>
      <c r="F58" s="227">
        <v>0</v>
      </c>
      <c r="G58" s="420">
        <f t="shared" si="109"/>
        <v>5332.0642503940344</v>
      </c>
      <c r="H58" s="425">
        <v>8260.2032753350049</v>
      </c>
      <c r="I58" s="227">
        <v>7740.085043032459</v>
      </c>
      <c r="J58" s="227">
        <v>6207.1474312384607</v>
      </c>
      <c r="K58" s="227">
        <v>0</v>
      </c>
      <c r="L58" s="422">
        <f t="shared" si="110"/>
        <v>22207.435749605924</v>
      </c>
      <c r="M58" s="423">
        <f t="shared" si="111"/>
        <v>27539.499999999956</v>
      </c>
      <c r="N58" s="225">
        <v>35</v>
      </c>
      <c r="O58" s="227">
        <v>2029.18351372591</v>
      </c>
      <c r="P58" s="227">
        <v>1782.9050509178985</v>
      </c>
      <c r="Q58" s="227">
        <v>1408.4533629692398</v>
      </c>
      <c r="R58" s="227">
        <v>0</v>
      </c>
      <c r="S58" s="420">
        <f t="shared" si="112"/>
        <v>5220.5419276130478</v>
      </c>
      <c r="T58" s="425">
        <v>8451.3164862740796</v>
      </c>
      <c r="U58" s="227">
        <v>7425.5949490820931</v>
      </c>
      <c r="V58" s="227">
        <v>5866.0466370307486</v>
      </c>
      <c r="W58" s="227">
        <v>0</v>
      </c>
      <c r="X58" s="422">
        <f t="shared" si="113"/>
        <v>21742.958072386922</v>
      </c>
      <c r="Y58" s="423">
        <f t="shared" si="114"/>
        <v>26963.499999999971</v>
      </c>
      <c r="Z58" s="225">
        <v>35</v>
      </c>
      <c r="AA58" s="227">
        <v>397.87912033841388</v>
      </c>
      <c r="AB58" s="227">
        <v>313.65653282152329</v>
      </c>
      <c r="AC58" s="227">
        <v>199.42359802849953</v>
      </c>
      <c r="AD58" s="227">
        <v>0</v>
      </c>
      <c r="AE58" s="420">
        <f t="shared" si="115"/>
        <v>910.95925118843672</v>
      </c>
      <c r="AF58" s="425">
        <v>1657.1208796615865</v>
      </c>
      <c r="AG58" s="227">
        <v>1306.3434671784769</v>
      </c>
      <c r="AH58" s="227">
        <v>830.57640197150079</v>
      </c>
      <c r="AI58" s="227">
        <v>0</v>
      </c>
      <c r="AJ58" s="422">
        <f t="shared" si="116"/>
        <v>3794.0407488115643</v>
      </c>
      <c r="AK58" s="423">
        <f t="shared" si="117"/>
        <v>4705.0000000000009</v>
      </c>
      <c r="AL58" s="225">
        <v>35</v>
      </c>
      <c r="AM58" s="227">
        <v>28051.276646326074</v>
      </c>
      <c r="AN58" s="227">
        <v>28074.220040856504</v>
      </c>
      <c r="AO58" s="227">
        <v>28852.552918598842</v>
      </c>
      <c r="AP58" s="227">
        <v>0</v>
      </c>
      <c r="AQ58" s="420">
        <f t="shared" si="118"/>
        <v>84978.049605781416</v>
      </c>
      <c r="AR58" s="425">
        <v>116830.34835367395</v>
      </c>
      <c r="AS58" s="227">
        <v>116925.90495914352</v>
      </c>
      <c r="AT58" s="227">
        <v>120167.57208140113</v>
      </c>
      <c r="AU58" s="227">
        <v>0</v>
      </c>
      <c r="AV58" s="422">
        <f t="shared" si="119"/>
        <v>353923.82539421861</v>
      </c>
      <c r="AW58" s="423">
        <f t="shared" si="120"/>
        <v>438901.875</v>
      </c>
      <c r="AX58" s="225">
        <v>35</v>
      </c>
      <c r="AY58" s="227">
        <v>38.723028743397954</v>
      </c>
      <c r="AZ58" s="227">
        <v>37.754953024813005</v>
      </c>
      <c r="BA58" s="227">
        <v>46.467634492077543</v>
      </c>
      <c r="BB58" s="227">
        <v>0</v>
      </c>
      <c r="BC58" s="420">
        <f t="shared" si="121"/>
        <v>122.94561626028849</v>
      </c>
      <c r="BD58" s="425">
        <v>161.27697125660205</v>
      </c>
      <c r="BE58" s="227">
        <v>157.24504697518702</v>
      </c>
      <c r="BF58" s="227">
        <v>193.53236550792246</v>
      </c>
      <c r="BG58" s="227">
        <v>0</v>
      </c>
      <c r="BH58" s="422">
        <f t="shared" si="122"/>
        <v>512.05438373971151</v>
      </c>
      <c r="BI58" s="423">
        <f t="shared" si="123"/>
        <v>635</v>
      </c>
      <c r="BJ58" s="225">
        <v>35</v>
      </c>
      <c r="BK58" s="227">
        <v>0</v>
      </c>
      <c r="BL58" s="227">
        <v>0</v>
      </c>
      <c r="BM58" s="227">
        <v>0</v>
      </c>
      <c r="BN58" s="227">
        <v>0</v>
      </c>
      <c r="BO58" s="420">
        <f t="shared" si="124"/>
        <v>0</v>
      </c>
      <c r="BP58" s="425">
        <v>0</v>
      </c>
      <c r="BQ58" s="227">
        <v>0</v>
      </c>
      <c r="BR58" s="227">
        <v>0</v>
      </c>
      <c r="BS58" s="227">
        <v>0</v>
      </c>
      <c r="BT58" s="422">
        <f t="shared" si="125"/>
        <v>0</v>
      </c>
      <c r="BU58" s="423">
        <f t="shared" si="126"/>
        <v>0</v>
      </c>
      <c r="BV58" s="225">
        <v>35</v>
      </c>
      <c r="BW58" s="227">
        <v>353.3476372835064</v>
      </c>
      <c r="BX58" s="227">
        <v>159.73249356651661</v>
      </c>
      <c r="BY58" s="227">
        <v>165.54094787802626</v>
      </c>
      <c r="BZ58" s="227">
        <v>0</v>
      </c>
      <c r="CA58" s="420">
        <f t="shared" si="127"/>
        <v>678.62107872804927</v>
      </c>
      <c r="CB58" s="425">
        <v>1471.6523627164938</v>
      </c>
      <c r="CC58" s="227">
        <v>665.2675064334835</v>
      </c>
      <c r="CD58" s="227">
        <v>689.45905212197385</v>
      </c>
      <c r="CE58" s="227">
        <v>0</v>
      </c>
      <c r="CF58" s="422">
        <f t="shared" si="128"/>
        <v>2826.3789212719512</v>
      </c>
      <c r="CG58" s="423">
        <f t="shared" si="129"/>
        <v>3505.0000000000005</v>
      </c>
      <c r="CH58" s="225">
        <v>35</v>
      </c>
      <c r="CI58" s="422">
        <f t="shared" si="130"/>
        <v>32853.706671082284</v>
      </c>
      <c r="CJ58" s="422">
        <f t="shared" si="130"/>
        <v>32226.684028154781</v>
      </c>
      <c r="CK58" s="422">
        <f t="shared" si="130"/>
        <v>32162.791030728211</v>
      </c>
      <c r="CL58" s="422">
        <f t="shared" si="130"/>
        <v>0</v>
      </c>
      <c r="CM58" s="424">
        <f t="shared" si="133"/>
        <v>97243.181729965276</v>
      </c>
      <c r="CN58" s="422">
        <f t="shared" si="131"/>
        <v>136831.9183289177</v>
      </c>
      <c r="CO58" s="422">
        <f t="shared" si="131"/>
        <v>134220.44097184521</v>
      </c>
      <c r="CP58" s="422">
        <f t="shared" si="131"/>
        <v>133954.33396927171</v>
      </c>
      <c r="CQ58" s="422">
        <f t="shared" si="131"/>
        <v>0</v>
      </c>
      <c r="CR58" s="424">
        <f t="shared" si="134"/>
        <v>405006.69327003462</v>
      </c>
      <c r="CS58" s="422">
        <f t="shared" si="132"/>
        <v>169685.625</v>
      </c>
      <c r="CT58" s="422">
        <f t="shared" si="132"/>
        <v>166447.125</v>
      </c>
      <c r="CU58" s="422">
        <f t="shared" si="132"/>
        <v>166117.12499999991</v>
      </c>
      <c r="CV58" s="422">
        <f t="shared" si="132"/>
        <v>0</v>
      </c>
      <c r="CW58" s="424">
        <f t="shared" si="135"/>
        <v>502249.87499999988</v>
      </c>
    </row>
    <row r="59" spans="1:101" ht="15.75" customHeight="1" x14ac:dyDescent="0.2">
      <c r="A59" s="637" t="s">
        <v>1430</v>
      </c>
      <c r="B59" s="638">
        <v>36</v>
      </c>
      <c r="C59" s="428">
        <v>0</v>
      </c>
      <c r="D59" s="428">
        <v>0</v>
      </c>
      <c r="E59" s="428">
        <v>0</v>
      </c>
      <c r="F59" s="428">
        <v>0</v>
      </c>
      <c r="G59" s="420">
        <f t="shared" si="109"/>
        <v>0</v>
      </c>
      <c r="H59" s="429">
        <v>0</v>
      </c>
      <c r="I59" s="428">
        <v>0</v>
      </c>
      <c r="J59" s="428">
        <v>0</v>
      </c>
      <c r="K59" s="428">
        <v>0</v>
      </c>
      <c r="L59" s="422">
        <f t="shared" si="110"/>
        <v>0</v>
      </c>
      <c r="M59" s="423">
        <f t="shared" si="111"/>
        <v>0</v>
      </c>
      <c r="N59" s="638">
        <v>36</v>
      </c>
      <c r="O59" s="428">
        <v>0</v>
      </c>
      <c r="P59" s="428">
        <v>0</v>
      </c>
      <c r="Q59" s="428">
        <v>0</v>
      </c>
      <c r="R59" s="428">
        <v>0</v>
      </c>
      <c r="S59" s="420">
        <f t="shared" si="112"/>
        <v>0</v>
      </c>
      <c r="T59" s="429">
        <v>0</v>
      </c>
      <c r="U59" s="428">
        <v>0</v>
      </c>
      <c r="V59" s="428">
        <v>0</v>
      </c>
      <c r="W59" s="428">
        <v>0</v>
      </c>
      <c r="X59" s="422">
        <f t="shared" si="113"/>
        <v>0</v>
      </c>
      <c r="Y59" s="423">
        <f t="shared" si="114"/>
        <v>0</v>
      </c>
      <c r="Z59" s="638">
        <v>36</v>
      </c>
      <c r="AA59" s="428">
        <v>0</v>
      </c>
      <c r="AB59" s="428">
        <v>0</v>
      </c>
      <c r="AC59" s="428">
        <v>0</v>
      </c>
      <c r="AD59" s="428">
        <v>0</v>
      </c>
      <c r="AE59" s="420">
        <f t="shared" si="115"/>
        <v>0</v>
      </c>
      <c r="AF59" s="429">
        <v>0</v>
      </c>
      <c r="AG59" s="428">
        <v>0</v>
      </c>
      <c r="AH59" s="428">
        <v>0</v>
      </c>
      <c r="AI59" s="428">
        <v>0</v>
      </c>
      <c r="AJ59" s="422">
        <f t="shared" si="116"/>
        <v>0</v>
      </c>
      <c r="AK59" s="423">
        <f t="shared" si="117"/>
        <v>0</v>
      </c>
      <c r="AL59" s="638">
        <v>36</v>
      </c>
      <c r="AM59" s="428">
        <v>0</v>
      </c>
      <c r="AN59" s="428">
        <v>0</v>
      </c>
      <c r="AO59" s="428">
        <v>0</v>
      </c>
      <c r="AP59" s="428">
        <v>0</v>
      </c>
      <c r="AQ59" s="420">
        <f t="shared" si="118"/>
        <v>0</v>
      </c>
      <c r="AR59" s="429">
        <v>0</v>
      </c>
      <c r="AS59" s="428">
        <v>0</v>
      </c>
      <c r="AT59" s="428">
        <v>0</v>
      </c>
      <c r="AU59" s="428">
        <v>0</v>
      </c>
      <c r="AV59" s="422">
        <f t="shared" si="119"/>
        <v>0</v>
      </c>
      <c r="AW59" s="423">
        <f t="shared" si="120"/>
        <v>0</v>
      </c>
      <c r="AX59" s="638">
        <v>36</v>
      </c>
      <c r="AY59" s="428">
        <v>0</v>
      </c>
      <c r="AZ59" s="428">
        <v>0</v>
      </c>
      <c r="BA59" s="428">
        <v>0</v>
      </c>
      <c r="BB59" s="428">
        <v>0</v>
      </c>
      <c r="BC59" s="420">
        <f t="shared" si="121"/>
        <v>0</v>
      </c>
      <c r="BD59" s="429">
        <v>0</v>
      </c>
      <c r="BE59" s="428">
        <v>0</v>
      </c>
      <c r="BF59" s="428">
        <v>0</v>
      </c>
      <c r="BG59" s="428">
        <v>0</v>
      </c>
      <c r="BH59" s="422">
        <f t="shared" si="122"/>
        <v>0</v>
      </c>
      <c r="BI59" s="423">
        <f t="shared" si="123"/>
        <v>0</v>
      </c>
      <c r="BJ59" s="638">
        <v>36</v>
      </c>
      <c r="BK59" s="428">
        <v>0</v>
      </c>
      <c r="BL59" s="428">
        <v>0</v>
      </c>
      <c r="BM59" s="428">
        <v>0</v>
      </c>
      <c r="BN59" s="428">
        <v>0</v>
      </c>
      <c r="BO59" s="420">
        <f t="shared" si="124"/>
        <v>0</v>
      </c>
      <c r="BP59" s="429">
        <v>0</v>
      </c>
      <c r="BQ59" s="428">
        <v>0</v>
      </c>
      <c r="BR59" s="428">
        <v>0</v>
      </c>
      <c r="BS59" s="428">
        <v>0</v>
      </c>
      <c r="BT59" s="422">
        <f t="shared" si="125"/>
        <v>0</v>
      </c>
      <c r="BU59" s="423">
        <f t="shared" si="126"/>
        <v>0</v>
      </c>
      <c r="BV59" s="638">
        <v>36</v>
      </c>
      <c r="BW59" s="428">
        <v>0</v>
      </c>
      <c r="BX59" s="428">
        <v>0</v>
      </c>
      <c r="BY59" s="428">
        <v>0</v>
      </c>
      <c r="BZ59" s="428">
        <v>0</v>
      </c>
      <c r="CA59" s="420">
        <f t="shared" si="127"/>
        <v>0</v>
      </c>
      <c r="CB59" s="429">
        <v>0</v>
      </c>
      <c r="CC59" s="428">
        <v>0</v>
      </c>
      <c r="CD59" s="428">
        <v>0</v>
      </c>
      <c r="CE59" s="428">
        <v>0</v>
      </c>
      <c r="CF59" s="422">
        <f t="shared" si="128"/>
        <v>0</v>
      </c>
      <c r="CG59" s="423">
        <f t="shared" si="129"/>
        <v>0</v>
      </c>
      <c r="CH59" s="638">
        <v>36</v>
      </c>
      <c r="CI59" s="422">
        <f t="shared" si="130"/>
        <v>0</v>
      </c>
      <c r="CJ59" s="422">
        <f t="shared" si="130"/>
        <v>0</v>
      </c>
      <c r="CK59" s="422">
        <f t="shared" si="130"/>
        <v>0</v>
      </c>
      <c r="CL59" s="422">
        <f t="shared" si="130"/>
        <v>0</v>
      </c>
      <c r="CM59" s="424">
        <f t="shared" si="133"/>
        <v>0</v>
      </c>
      <c r="CN59" s="422">
        <f t="shared" si="131"/>
        <v>0</v>
      </c>
      <c r="CO59" s="422">
        <f t="shared" si="131"/>
        <v>0</v>
      </c>
      <c r="CP59" s="422">
        <f t="shared" si="131"/>
        <v>0</v>
      </c>
      <c r="CQ59" s="422">
        <f t="shared" si="131"/>
        <v>0</v>
      </c>
      <c r="CR59" s="424">
        <f t="shared" si="134"/>
        <v>0</v>
      </c>
      <c r="CS59" s="422">
        <f t="shared" si="132"/>
        <v>0</v>
      </c>
      <c r="CT59" s="422">
        <f t="shared" si="132"/>
        <v>0</v>
      </c>
      <c r="CU59" s="422">
        <f t="shared" si="132"/>
        <v>0</v>
      </c>
      <c r="CV59" s="422">
        <f t="shared" si="132"/>
        <v>0</v>
      </c>
      <c r="CW59" s="424">
        <f t="shared" si="135"/>
        <v>0</v>
      </c>
    </row>
    <row r="60" spans="1:101" ht="15.75" customHeight="1" x14ac:dyDescent="0.2">
      <c r="A60" s="85" t="s">
        <v>258</v>
      </c>
      <c r="B60" s="638">
        <v>37</v>
      </c>
      <c r="C60" s="227">
        <v>7205.9312112374091</v>
      </c>
      <c r="D60" s="227">
        <v>7714.4546084377507</v>
      </c>
      <c r="E60" s="227">
        <v>4726.8597536543757</v>
      </c>
      <c r="F60" s="227">
        <v>0</v>
      </c>
      <c r="G60" s="420">
        <f t="shared" si="109"/>
        <v>19647.245573329536</v>
      </c>
      <c r="H60" s="425">
        <v>-2497.0696425487959</v>
      </c>
      <c r="I60" s="227">
        <v>-2572.0317046458867</v>
      </c>
      <c r="J60" s="227">
        <v>-2627.6452360540138</v>
      </c>
      <c r="K60" s="227">
        <v>0</v>
      </c>
      <c r="L60" s="422">
        <f t="shared" si="110"/>
        <v>-7696.746583248696</v>
      </c>
      <c r="M60" s="423">
        <f t="shared" si="111"/>
        <v>11950.49899008084</v>
      </c>
      <c r="N60" s="638">
        <v>37</v>
      </c>
      <c r="O60" s="227">
        <v>2846.2809027863814</v>
      </c>
      <c r="P60" s="227">
        <v>6789.7050731895215</v>
      </c>
      <c r="Q60" s="227">
        <v>6661.3148963340464</v>
      </c>
      <c r="R60" s="227">
        <v>0</v>
      </c>
      <c r="S60" s="420">
        <f t="shared" si="112"/>
        <v>16297.300872309948</v>
      </c>
      <c r="T60" s="425">
        <v>-1577.9615240726944</v>
      </c>
      <c r="U60" s="227">
        <v>-2267.539273808587</v>
      </c>
      <c r="V60" s="227">
        <v>-2296.0518351093206</v>
      </c>
      <c r="W60" s="227">
        <v>0</v>
      </c>
      <c r="X60" s="422">
        <f t="shared" si="113"/>
        <v>-6141.5526329906024</v>
      </c>
      <c r="Y60" s="423">
        <f t="shared" si="114"/>
        <v>10155.748239319346</v>
      </c>
      <c r="Z60" s="638">
        <v>37</v>
      </c>
      <c r="AA60" s="227">
        <v>553.34440041074254</v>
      </c>
      <c r="AB60" s="227">
        <v>-72.276965736556349</v>
      </c>
      <c r="AC60" s="227">
        <v>576.25133400993786</v>
      </c>
      <c r="AD60" s="227">
        <v>0</v>
      </c>
      <c r="AE60" s="420">
        <f t="shared" si="115"/>
        <v>1057.3187686841241</v>
      </c>
      <c r="AF60" s="425">
        <v>235.54731544430877</v>
      </c>
      <c r="AG60" s="227">
        <v>-250.85685201135732</v>
      </c>
      <c r="AH60" s="227">
        <v>-503.84183990046546</v>
      </c>
      <c r="AI60" s="227">
        <v>0</v>
      </c>
      <c r="AJ60" s="422">
        <f t="shared" si="116"/>
        <v>-519.15137646751396</v>
      </c>
      <c r="AK60" s="423">
        <f t="shared" si="117"/>
        <v>538.1673922166101</v>
      </c>
      <c r="AL60" s="638">
        <v>37</v>
      </c>
      <c r="AM60" s="227">
        <v>8242.859289306456</v>
      </c>
      <c r="AN60" s="227">
        <v>9269.3315212053858</v>
      </c>
      <c r="AO60" s="227">
        <v>-3570.4027776412113</v>
      </c>
      <c r="AP60" s="227">
        <v>0</v>
      </c>
      <c r="AQ60" s="420">
        <f t="shared" si="118"/>
        <v>13941.788032870631</v>
      </c>
      <c r="AR60" s="425">
        <v>61682.06641905602</v>
      </c>
      <c r="AS60" s="227">
        <v>53381.804859433818</v>
      </c>
      <c r="AT60" s="227">
        <v>43219.925741027007</v>
      </c>
      <c r="AU60" s="227">
        <v>0</v>
      </c>
      <c r="AV60" s="422">
        <f t="shared" si="119"/>
        <v>158283.79701951685</v>
      </c>
      <c r="AW60" s="423">
        <f t="shared" si="120"/>
        <v>172225.58505238747</v>
      </c>
      <c r="AX60" s="638">
        <v>37</v>
      </c>
      <c r="AY60" s="227">
        <v>-789.28952273600817</v>
      </c>
      <c r="AZ60" s="227">
        <v>-743.46726880972039</v>
      </c>
      <c r="BA60" s="227">
        <v>-446.53567828694599</v>
      </c>
      <c r="BB60" s="227">
        <v>0</v>
      </c>
      <c r="BC60" s="420">
        <f t="shared" si="121"/>
        <v>-1979.2924698326744</v>
      </c>
      <c r="BD60" s="425">
        <v>1511.2394306976446</v>
      </c>
      <c r="BE60" s="227">
        <v>1476.9113229427908</v>
      </c>
      <c r="BF60" s="227">
        <v>3077.5194675218345</v>
      </c>
      <c r="BG60" s="227">
        <v>0</v>
      </c>
      <c r="BH60" s="422">
        <f t="shared" si="122"/>
        <v>6065.6702211622696</v>
      </c>
      <c r="BI60" s="423">
        <f t="shared" si="123"/>
        <v>4086.3777513295954</v>
      </c>
      <c r="BJ60" s="638">
        <v>37</v>
      </c>
      <c r="BK60" s="227">
        <v>0</v>
      </c>
      <c r="BL60" s="227">
        <v>0</v>
      </c>
      <c r="BM60" s="227">
        <v>0</v>
      </c>
      <c r="BN60" s="227">
        <v>0</v>
      </c>
      <c r="BO60" s="420">
        <f t="shared" si="124"/>
        <v>0</v>
      </c>
      <c r="BP60" s="425">
        <v>0</v>
      </c>
      <c r="BQ60" s="227">
        <v>0</v>
      </c>
      <c r="BR60" s="227">
        <v>0</v>
      </c>
      <c r="BS60" s="227">
        <v>0</v>
      </c>
      <c r="BT60" s="422">
        <f t="shared" si="125"/>
        <v>0</v>
      </c>
      <c r="BU60" s="423">
        <f t="shared" si="126"/>
        <v>0</v>
      </c>
      <c r="BV60" s="638">
        <v>37</v>
      </c>
      <c r="BW60" s="227">
        <v>-3081.9201164466804</v>
      </c>
      <c r="BX60" s="227">
        <v>-2988.0167579855906</v>
      </c>
      <c r="BY60" s="227">
        <v>-3056.1603443204708</v>
      </c>
      <c r="BZ60" s="227">
        <v>0</v>
      </c>
      <c r="CA60" s="420">
        <f t="shared" si="127"/>
        <v>-9126.0972187527423</v>
      </c>
      <c r="CB60" s="425">
        <v>-625.15790522728958</v>
      </c>
      <c r="CC60" s="227">
        <v>-958.22291899688173</v>
      </c>
      <c r="CD60" s="227">
        <v>-1014.440196906492</v>
      </c>
      <c r="CE60" s="227">
        <v>0</v>
      </c>
      <c r="CF60" s="422">
        <f t="shared" si="128"/>
        <v>-2597.8210211306632</v>
      </c>
      <c r="CG60" s="423">
        <f t="shared" si="129"/>
        <v>-11723.918239883405</v>
      </c>
      <c r="CH60" s="638">
        <v>37</v>
      </c>
      <c r="CI60" s="422">
        <f t="shared" si="130"/>
        <v>14977.206164558298</v>
      </c>
      <c r="CJ60" s="422">
        <f t="shared" si="130"/>
        <v>19969.73021030079</v>
      </c>
      <c r="CK60" s="422">
        <f t="shared" si="130"/>
        <v>4891.3271837497305</v>
      </c>
      <c r="CL60" s="422">
        <f t="shared" si="130"/>
        <v>0</v>
      </c>
      <c r="CM60" s="424">
        <f t="shared" si="133"/>
        <v>39838.263558608814</v>
      </c>
      <c r="CN60" s="422">
        <f t="shared" si="131"/>
        <v>58728.664093349194</v>
      </c>
      <c r="CO60" s="422">
        <f t="shared" si="131"/>
        <v>48810.0654329139</v>
      </c>
      <c r="CP60" s="422">
        <f t="shared" si="131"/>
        <v>39855.466100578553</v>
      </c>
      <c r="CQ60" s="422">
        <f t="shared" si="131"/>
        <v>0</v>
      </c>
      <c r="CR60" s="424">
        <f t="shared" si="134"/>
        <v>147394.19562684165</v>
      </c>
      <c r="CS60" s="422">
        <f t="shared" si="132"/>
        <v>73705.870257907489</v>
      </c>
      <c r="CT60" s="422">
        <f t="shared" si="132"/>
        <v>68779.795643214689</v>
      </c>
      <c r="CU60" s="422">
        <f t="shared" si="132"/>
        <v>44746.793284328283</v>
      </c>
      <c r="CV60" s="422">
        <f t="shared" si="132"/>
        <v>0</v>
      </c>
      <c r="CW60" s="424">
        <f t="shared" si="135"/>
        <v>187232.45918545045</v>
      </c>
    </row>
    <row r="61" spans="1:101" ht="15.75" customHeight="1" x14ac:dyDescent="0.2">
      <c r="A61" s="85" t="s">
        <v>265</v>
      </c>
      <c r="B61" s="638">
        <v>38</v>
      </c>
      <c r="C61" s="227">
        <v>0</v>
      </c>
      <c r="D61" s="227">
        <v>0</v>
      </c>
      <c r="E61" s="227">
        <v>0</v>
      </c>
      <c r="F61" s="227">
        <v>0</v>
      </c>
      <c r="G61" s="420">
        <f t="shared" si="109"/>
        <v>0</v>
      </c>
      <c r="H61" s="425">
        <v>0</v>
      </c>
      <c r="I61" s="227">
        <v>0</v>
      </c>
      <c r="J61" s="227">
        <v>0</v>
      </c>
      <c r="K61" s="227">
        <v>0</v>
      </c>
      <c r="L61" s="422">
        <f t="shared" si="110"/>
        <v>0</v>
      </c>
      <c r="M61" s="423">
        <f t="shared" si="111"/>
        <v>0</v>
      </c>
      <c r="N61" s="638">
        <v>38</v>
      </c>
      <c r="O61" s="227">
        <v>0</v>
      </c>
      <c r="P61" s="227">
        <v>0</v>
      </c>
      <c r="Q61" s="227">
        <v>0</v>
      </c>
      <c r="R61" s="227">
        <v>0</v>
      </c>
      <c r="S61" s="420">
        <f t="shared" si="112"/>
        <v>0</v>
      </c>
      <c r="T61" s="425">
        <v>0</v>
      </c>
      <c r="U61" s="227">
        <v>0</v>
      </c>
      <c r="V61" s="227">
        <v>0</v>
      </c>
      <c r="W61" s="227">
        <v>0</v>
      </c>
      <c r="X61" s="422">
        <f t="shared" si="113"/>
        <v>0</v>
      </c>
      <c r="Y61" s="423">
        <f t="shared" si="114"/>
        <v>0</v>
      </c>
      <c r="Z61" s="638">
        <v>38</v>
      </c>
      <c r="AA61" s="227">
        <v>0</v>
      </c>
      <c r="AB61" s="227">
        <v>0</v>
      </c>
      <c r="AC61" s="227">
        <v>0</v>
      </c>
      <c r="AD61" s="227">
        <v>0</v>
      </c>
      <c r="AE61" s="420">
        <f t="shared" si="115"/>
        <v>0</v>
      </c>
      <c r="AF61" s="425">
        <v>0</v>
      </c>
      <c r="AG61" s="227">
        <v>0</v>
      </c>
      <c r="AH61" s="227">
        <v>0</v>
      </c>
      <c r="AI61" s="227">
        <v>0</v>
      </c>
      <c r="AJ61" s="422">
        <f t="shared" si="116"/>
        <v>0</v>
      </c>
      <c r="AK61" s="423">
        <f t="shared" si="117"/>
        <v>0</v>
      </c>
      <c r="AL61" s="638">
        <v>38</v>
      </c>
      <c r="AM61" s="227">
        <v>0</v>
      </c>
      <c r="AN61" s="227">
        <v>0</v>
      </c>
      <c r="AO61" s="227">
        <v>0</v>
      </c>
      <c r="AP61" s="227">
        <v>0</v>
      </c>
      <c r="AQ61" s="420">
        <f t="shared" si="118"/>
        <v>0</v>
      </c>
      <c r="AR61" s="425">
        <v>0</v>
      </c>
      <c r="AS61" s="227">
        <v>0</v>
      </c>
      <c r="AT61" s="227">
        <v>0</v>
      </c>
      <c r="AU61" s="227">
        <v>0</v>
      </c>
      <c r="AV61" s="422">
        <f t="shared" si="119"/>
        <v>0</v>
      </c>
      <c r="AW61" s="423">
        <f t="shared" si="120"/>
        <v>0</v>
      </c>
      <c r="AX61" s="638">
        <v>38</v>
      </c>
      <c r="AY61" s="227">
        <v>0</v>
      </c>
      <c r="AZ61" s="227">
        <v>0</v>
      </c>
      <c r="BA61" s="227">
        <v>0</v>
      </c>
      <c r="BB61" s="227">
        <v>0</v>
      </c>
      <c r="BC61" s="420">
        <f t="shared" si="121"/>
        <v>0</v>
      </c>
      <c r="BD61" s="425">
        <v>0</v>
      </c>
      <c r="BE61" s="227">
        <v>0</v>
      </c>
      <c r="BF61" s="227">
        <v>0</v>
      </c>
      <c r="BG61" s="227">
        <v>0</v>
      </c>
      <c r="BH61" s="422">
        <f t="shared" si="122"/>
        <v>0</v>
      </c>
      <c r="BI61" s="423">
        <f t="shared" si="123"/>
        <v>0</v>
      </c>
      <c r="BJ61" s="638">
        <v>38</v>
      </c>
      <c r="BK61" s="227">
        <v>0</v>
      </c>
      <c r="BL61" s="227">
        <v>0</v>
      </c>
      <c r="BM61" s="227">
        <v>0</v>
      </c>
      <c r="BN61" s="227">
        <v>0</v>
      </c>
      <c r="BO61" s="420">
        <f t="shared" si="124"/>
        <v>0</v>
      </c>
      <c r="BP61" s="425">
        <v>0</v>
      </c>
      <c r="BQ61" s="227">
        <v>0</v>
      </c>
      <c r="BR61" s="227">
        <v>0</v>
      </c>
      <c r="BS61" s="227">
        <v>0</v>
      </c>
      <c r="BT61" s="422">
        <f t="shared" si="125"/>
        <v>0</v>
      </c>
      <c r="BU61" s="423">
        <f t="shared" si="126"/>
        <v>0</v>
      </c>
      <c r="BV61" s="638">
        <v>38</v>
      </c>
      <c r="BW61" s="227">
        <v>0</v>
      </c>
      <c r="BX61" s="227">
        <v>0</v>
      </c>
      <c r="BY61" s="227">
        <v>0</v>
      </c>
      <c r="BZ61" s="227">
        <v>0</v>
      </c>
      <c r="CA61" s="420">
        <f t="shared" si="127"/>
        <v>0</v>
      </c>
      <c r="CB61" s="425">
        <v>0</v>
      </c>
      <c r="CC61" s="227">
        <v>0</v>
      </c>
      <c r="CD61" s="227">
        <v>0</v>
      </c>
      <c r="CE61" s="227">
        <v>0</v>
      </c>
      <c r="CF61" s="422">
        <f t="shared" si="128"/>
        <v>0</v>
      </c>
      <c r="CG61" s="423">
        <f t="shared" si="129"/>
        <v>0</v>
      </c>
      <c r="CH61" s="638">
        <v>38</v>
      </c>
      <c r="CI61" s="422">
        <f t="shared" si="130"/>
        <v>0</v>
      </c>
      <c r="CJ61" s="422">
        <f t="shared" si="130"/>
        <v>0</v>
      </c>
      <c r="CK61" s="422">
        <f t="shared" si="130"/>
        <v>0</v>
      </c>
      <c r="CL61" s="422">
        <f t="shared" si="130"/>
        <v>0</v>
      </c>
      <c r="CM61" s="424">
        <f t="shared" si="133"/>
        <v>0</v>
      </c>
      <c r="CN61" s="422">
        <f t="shared" si="131"/>
        <v>0</v>
      </c>
      <c r="CO61" s="422">
        <f t="shared" si="131"/>
        <v>0</v>
      </c>
      <c r="CP61" s="422">
        <f t="shared" si="131"/>
        <v>0</v>
      </c>
      <c r="CQ61" s="422">
        <f t="shared" si="131"/>
        <v>0</v>
      </c>
      <c r="CR61" s="424">
        <f t="shared" si="134"/>
        <v>0</v>
      </c>
      <c r="CS61" s="422">
        <f t="shared" si="132"/>
        <v>0</v>
      </c>
      <c r="CT61" s="422">
        <f t="shared" si="132"/>
        <v>0</v>
      </c>
      <c r="CU61" s="422">
        <f t="shared" si="132"/>
        <v>0</v>
      </c>
      <c r="CV61" s="422">
        <f t="shared" si="132"/>
        <v>0</v>
      </c>
      <c r="CW61" s="424">
        <f t="shared" si="135"/>
        <v>0</v>
      </c>
    </row>
    <row r="62" spans="1:101" ht="15.75" customHeight="1" x14ac:dyDescent="0.2">
      <c r="A62" s="85" t="s">
        <v>225</v>
      </c>
      <c r="B62" s="638">
        <v>39</v>
      </c>
      <c r="C62" s="227">
        <v>-302.18229616250613</v>
      </c>
      <c r="D62" s="227">
        <v>-251.27782107259395</v>
      </c>
      <c r="E62" s="227">
        <v>-238.03196615272304</v>
      </c>
      <c r="F62" s="227">
        <v>0</v>
      </c>
      <c r="G62" s="420">
        <f t="shared" si="109"/>
        <v>-791.49208338782319</v>
      </c>
      <c r="H62" s="425">
        <v>-2476.3573661643063</v>
      </c>
      <c r="I62" s="227">
        <v>-1926.5564547107458</v>
      </c>
      <c r="J62" s="227">
        <v>-1683.2395231007938</v>
      </c>
      <c r="K62" s="227">
        <v>0</v>
      </c>
      <c r="L62" s="422">
        <f t="shared" si="110"/>
        <v>-6086.1533439758459</v>
      </c>
      <c r="M62" s="423">
        <f t="shared" si="111"/>
        <v>-6877.6454273636691</v>
      </c>
      <c r="N62" s="638">
        <v>39</v>
      </c>
      <c r="O62" s="227">
        <v>-764.88340924415263</v>
      </c>
      <c r="P62" s="227">
        <v>-734.52541214866039</v>
      </c>
      <c r="Q62" s="227">
        <v>-685.54772749517872</v>
      </c>
      <c r="R62" s="227">
        <v>0</v>
      </c>
      <c r="S62" s="420">
        <f t="shared" si="112"/>
        <v>-2184.9565488879916</v>
      </c>
      <c r="T62" s="425">
        <v>-1924.4324103515291</v>
      </c>
      <c r="U62" s="227">
        <v>-1814.2975150288325</v>
      </c>
      <c r="V62" s="227">
        <v>-1639.4203037873854</v>
      </c>
      <c r="W62" s="227">
        <v>0</v>
      </c>
      <c r="X62" s="422">
        <f t="shared" si="113"/>
        <v>-5378.1502291677471</v>
      </c>
      <c r="Y62" s="423">
        <f t="shared" si="114"/>
        <v>-7563.1067780557387</v>
      </c>
      <c r="Z62" s="638">
        <v>39</v>
      </c>
      <c r="AA62" s="227">
        <v>-187.13396721925102</v>
      </c>
      <c r="AB62" s="227">
        <v>-171.98150998269136</v>
      </c>
      <c r="AC62" s="227">
        <v>-164.66179727569721</v>
      </c>
      <c r="AD62" s="227">
        <v>0</v>
      </c>
      <c r="AE62" s="420">
        <f t="shared" si="115"/>
        <v>-523.77727447763959</v>
      </c>
      <c r="AF62" s="425">
        <v>-359.02499744121587</v>
      </c>
      <c r="AG62" s="227">
        <v>-334.20783578182431</v>
      </c>
      <c r="AH62" s="227">
        <v>-304.01174494828348</v>
      </c>
      <c r="AI62" s="227">
        <v>0</v>
      </c>
      <c r="AJ62" s="422">
        <f t="shared" si="116"/>
        <v>-997.24457817132361</v>
      </c>
      <c r="AK62" s="423">
        <f t="shared" si="117"/>
        <v>-1521.0218526489632</v>
      </c>
      <c r="AL62" s="638">
        <v>39</v>
      </c>
      <c r="AM62" s="227">
        <v>-7496.9027955908987</v>
      </c>
      <c r="AN62" s="227">
        <v>-7646.7252482300337</v>
      </c>
      <c r="AO62" s="227">
        <v>-7688.6204825020332</v>
      </c>
      <c r="AP62" s="227">
        <v>0</v>
      </c>
      <c r="AQ62" s="420">
        <f t="shared" si="118"/>
        <v>-22832.248526322965</v>
      </c>
      <c r="AR62" s="425">
        <v>-9680.2448665450047</v>
      </c>
      <c r="AS62" s="227">
        <v>-9494.9737335712125</v>
      </c>
      <c r="AT62" s="227">
        <v>-9315.9579359341733</v>
      </c>
      <c r="AU62" s="227">
        <v>0</v>
      </c>
      <c r="AV62" s="422">
        <f t="shared" si="119"/>
        <v>-28491.176536050392</v>
      </c>
      <c r="AW62" s="423">
        <f t="shared" si="120"/>
        <v>-51323.425062373353</v>
      </c>
      <c r="AX62" s="638">
        <v>39</v>
      </c>
      <c r="AY62" s="227">
        <v>-286.38068212056066</v>
      </c>
      <c r="AZ62" s="227">
        <v>-258.21209043657132</v>
      </c>
      <c r="BA62" s="227">
        <v>-267.23235438321041</v>
      </c>
      <c r="BB62" s="227">
        <v>0</v>
      </c>
      <c r="BC62" s="420">
        <f t="shared" si="121"/>
        <v>-811.82512694034244</v>
      </c>
      <c r="BD62" s="425">
        <v>-173.53917407543651</v>
      </c>
      <c r="BE62" s="227">
        <v>-190.61500791228585</v>
      </c>
      <c r="BF62" s="227">
        <v>-197.61543017988848</v>
      </c>
      <c r="BG62" s="227">
        <v>0</v>
      </c>
      <c r="BH62" s="422">
        <f t="shared" si="122"/>
        <v>-561.76961216761083</v>
      </c>
      <c r="BI62" s="423">
        <f t="shared" si="123"/>
        <v>-1373.5947391079533</v>
      </c>
      <c r="BJ62" s="638">
        <v>39</v>
      </c>
      <c r="BK62" s="227">
        <v>0</v>
      </c>
      <c r="BL62" s="227">
        <v>0</v>
      </c>
      <c r="BM62" s="227">
        <v>0</v>
      </c>
      <c r="BN62" s="227">
        <v>0</v>
      </c>
      <c r="BO62" s="420">
        <f t="shared" si="124"/>
        <v>0</v>
      </c>
      <c r="BP62" s="425">
        <v>0</v>
      </c>
      <c r="BQ62" s="227">
        <v>0</v>
      </c>
      <c r="BR62" s="227">
        <v>0</v>
      </c>
      <c r="BS62" s="227">
        <v>0</v>
      </c>
      <c r="BT62" s="422">
        <f t="shared" si="125"/>
        <v>0</v>
      </c>
      <c r="BU62" s="423">
        <f t="shared" si="126"/>
        <v>0</v>
      </c>
      <c r="BV62" s="638">
        <v>39</v>
      </c>
      <c r="BW62" s="227">
        <v>-574.59089756360561</v>
      </c>
      <c r="BX62" s="227">
        <v>-586.18858979711899</v>
      </c>
      <c r="BY62" s="227">
        <v>-574.62651369147579</v>
      </c>
      <c r="BZ62" s="227">
        <v>0</v>
      </c>
      <c r="CA62" s="420">
        <f t="shared" si="127"/>
        <v>-1735.4060010522003</v>
      </c>
      <c r="CB62" s="425">
        <v>-542.28432809429808</v>
      </c>
      <c r="CC62" s="227">
        <v>-543.19483016007268</v>
      </c>
      <c r="CD62" s="227">
        <v>-565.88524723382784</v>
      </c>
      <c r="CE62" s="227">
        <v>0</v>
      </c>
      <c r="CF62" s="422">
        <f t="shared" si="128"/>
        <v>-1651.3644054881986</v>
      </c>
      <c r="CG62" s="423">
        <f t="shared" si="129"/>
        <v>-3386.7704065403987</v>
      </c>
      <c r="CH62" s="638">
        <v>39</v>
      </c>
      <c r="CI62" s="422">
        <f t="shared" si="130"/>
        <v>-9612.0740479009728</v>
      </c>
      <c r="CJ62" s="422">
        <f t="shared" si="130"/>
        <v>-9648.9106716676688</v>
      </c>
      <c r="CK62" s="422">
        <f t="shared" si="130"/>
        <v>-9618.720841500317</v>
      </c>
      <c r="CL62" s="422">
        <f t="shared" si="130"/>
        <v>0</v>
      </c>
      <c r="CM62" s="424">
        <f t="shared" si="133"/>
        <v>-28879.705561068957</v>
      </c>
      <c r="CN62" s="422">
        <f t="shared" si="131"/>
        <v>-15155.883142671792</v>
      </c>
      <c r="CO62" s="422">
        <f t="shared" si="131"/>
        <v>-14303.845377164975</v>
      </c>
      <c r="CP62" s="422">
        <f t="shared" si="131"/>
        <v>-13706.130185184353</v>
      </c>
      <c r="CQ62" s="422">
        <f t="shared" si="131"/>
        <v>0</v>
      </c>
      <c r="CR62" s="424">
        <f t="shared" si="134"/>
        <v>-43165.858705021121</v>
      </c>
      <c r="CS62" s="422">
        <f t="shared" si="132"/>
        <v>-24767.957190572764</v>
      </c>
      <c r="CT62" s="422">
        <f t="shared" si="132"/>
        <v>-23952.756048832642</v>
      </c>
      <c r="CU62" s="422">
        <f t="shared" si="132"/>
        <v>-23324.851026684672</v>
      </c>
      <c r="CV62" s="422">
        <f t="shared" si="132"/>
        <v>0</v>
      </c>
      <c r="CW62" s="424">
        <f t="shared" si="135"/>
        <v>-72045.564266090078</v>
      </c>
    </row>
    <row r="63" spans="1:101" ht="15.75" customHeight="1" x14ac:dyDescent="0.2">
      <c r="A63" s="637" t="s">
        <v>1254</v>
      </c>
      <c r="B63" s="638">
        <v>40</v>
      </c>
      <c r="C63" s="227">
        <v>0</v>
      </c>
      <c r="D63" s="227">
        <v>0</v>
      </c>
      <c r="E63" s="227">
        <v>0</v>
      </c>
      <c r="F63" s="227">
        <v>0</v>
      </c>
      <c r="G63" s="420">
        <f t="shared" si="109"/>
        <v>0</v>
      </c>
      <c r="H63" s="425">
        <v>0</v>
      </c>
      <c r="I63" s="227">
        <v>0</v>
      </c>
      <c r="J63" s="227">
        <v>0</v>
      </c>
      <c r="K63" s="227">
        <v>0</v>
      </c>
      <c r="L63" s="422">
        <f t="shared" si="110"/>
        <v>0</v>
      </c>
      <c r="M63" s="423">
        <f t="shared" si="111"/>
        <v>0</v>
      </c>
      <c r="N63" s="638">
        <v>40</v>
      </c>
      <c r="O63" s="227">
        <v>0</v>
      </c>
      <c r="P63" s="227">
        <v>0</v>
      </c>
      <c r="Q63" s="227">
        <v>0</v>
      </c>
      <c r="R63" s="227">
        <v>0</v>
      </c>
      <c r="S63" s="420">
        <f t="shared" si="112"/>
        <v>0</v>
      </c>
      <c r="T63" s="425">
        <v>0</v>
      </c>
      <c r="U63" s="227">
        <v>0</v>
      </c>
      <c r="V63" s="227">
        <v>0</v>
      </c>
      <c r="W63" s="227">
        <v>0</v>
      </c>
      <c r="X63" s="422">
        <f t="shared" si="113"/>
        <v>0</v>
      </c>
      <c r="Y63" s="423">
        <f t="shared" si="114"/>
        <v>0</v>
      </c>
      <c r="Z63" s="638">
        <v>40</v>
      </c>
      <c r="AA63" s="227">
        <v>0</v>
      </c>
      <c r="AB63" s="227">
        <v>0</v>
      </c>
      <c r="AC63" s="227">
        <v>0</v>
      </c>
      <c r="AD63" s="227">
        <v>0</v>
      </c>
      <c r="AE63" s="420">
        <f t="shared" si="115"/>
        <v>0</v>
      </c>
      <c r="AF63" s="425">
        <v>0</v>
      </c>
      <c r="AG63" s="227">
        <v>0</v>
      </c>
      <c r="AH63" s="227">
        <v>0</v>
      </c>
      <c r="AI63" s="227">
        <v>0</v>
      </c>
      <c r="AJ63" s="422">
        <f t="shared" si="116"/>
        <v>0</v>
      </c>
      <c r="AK63" s="423">
        <f t="shared" si="117"/>
        <v>0</v>
      </c>
      <c r="AL63" s="638">
        <v>40</v>
      </c>
      <c r="AM63" s="227">
        <v>0</v>
      </c>
      <c r="AN63" s="227">
        <v>0</v>
      </c>
      <c r="AO63" s="227">
        <v>0</v>
      </c>
      <c r="AP63" s="227">
        <v>0</v>
      </c>
      <c r="AQ63" s="420">
        <f t="shared" si="118"/>
        <v>0</v>
      </c>
      <c r="AR63" s="425">
        <v>0</v>
      </c>
      <c r="AS63" s="227">
        <v>0</v>
      </c>
      <c r="AT63" s="227">
        <v>0</v>
      </c>
      <c r="AU63" s="227">
        <v>0</v>
      </c>
      <c r="AV63" s="422">
        <f t="shared" si="119"/>
        <v>0</v>
      </c>
      <c r="AW63" s="423">
        <f t="shared" si="120"/>
        <v>0</v>
      </c>
      <c r="AX63" s="638">
        <v>40</v>
      </c>
      <c r="AY63" s="227">
        <v>0</v>
      </c>
      <c r="AZ63" s="227">
        <v>0</v>
      </c>
      <c r="BA63" s="227">
        <v>0</v>
      </c>
      <c r="BB63" s="227">
        <v>0</v>
      </c>
      <c r="BC63" s="420">
        <f t="shared" si="121"/>
        <v>0</v>
      </c>
      <c r="BD63" s="425">
        <v>0</v>
      </c>
      <c r="BE63" s="227">
        <v>0</v>
      </c>
      <c r="BF63" s="227">
        <v>0</v>
      </c>
      <c r="BG63" s="227">
        <v>0</v>
      </c>
      <c r="BH63" s="422">
        <f t="shared" si="122"/>
        <v>0</v>
      </c>
      <c r="BI63" s="423">
        <f t="shared" si="123"/>
        <v>0</v>
      </c>
      <c r="BJ63" s="638">
        <v>40</v>
      </c>
      <c r="BK63" s="227">
        <v>0</v>
      </c>
      <c r="BL63" s="227">
        <v>0</v>
      </c>
      <c r="BM63" s="227">
        <v>0</v>
      </c>
      <c r="BN63" s="227">
        <v>0</v>
      </c>
      <c r="BO63" s="420">
        <f t="shared" si="124"/>
        <v>0</v>
      </c>
      <c r="BP63" s="425">
        <v>0</v>
      </c>
      <c r="BQ63" s="227">
        <v>0</v>
      </c>
      <c r="BR63" s="227">
        <v>0</v>
      </c>
      <c r="BS63" s="227">
        <v>0</v>
      </c>
      <c r="BT63" s="422">
        <f t="shared" si="125"/>
        <v>0</v>
      </c>
      <c r="BU63" s="423">
        <f t="shared" si="126"/>
        <v>0</v>
      </c>
      <c r="BV63" s="638">
        <v>40</v>
      </c>
      <c r="BW63" s="227">
        <v>0</v>
      </c>
      <c r="BX63" s="227">
        <v>0</v>
      </c>
      <c r="BY63" s="227">
        <v>0</v>
      </c>
      <c r="BZ63" s="227">
        <v>0</v>
      </c>
      <c r="CA63" s="420">
        <f t="shared" si="127"/>
        <v>0</v>
      </c>
      <c r="CB63" s="425">
        <v>0</v>
      </c>
      <c r="CC63" s="227">
        <v>0</v>
      </c>
      <c r="CD63" s="227">
        <v>0</v>
      </c>
      <c r="CE63" s="227">
        <v>0</v>
      </c>
      <c r="CF63" s="422">
        <f t="shared" si="128"/>
        <v>0</v>
      </c>
      <c r="CG63" s="423">
        <f t="shared" si="129"/>
        <v>0</v>
      </c>
      <c r="CH63" s="638">
        <v>40</v>
      </c>
      <c r="CI63" s="422">
        <f t="shared" si="130"/>
        <v>0</v>
      </c>
      <c r="CJ63" s="422">
        <f t="shared" si="130"/>
        <v>0</v>
      </c>
      <c r="CK63" s="422">
        <f t="shared" si="130"/>
        <v>0</v>
      </c>
      <c r="CL63" s="422">
        <f t="shared" si="130"/>
        <v>0</v>
      </c>
      <c r="CM63" s="424">
        <f t="shared" si="133"/>
        <v>0</v>
      </c>
      <c r="CN63" s="422">
        <f t="shared" si="131"/>
        <v>0</v>
      </c>
      <c r="CO63" s="422">
        <f t="shared" si="131"/>
        <v>0</v>
      </c>
      <c r="CP63" s="422">
        <f t="shared" si="131"/>
        <v>0</v>
      </c>
      <c r="CQ63" s="422">
        <f t="shared" si="131"/>
        <v>0</v>
      </c>
      <c r="CR63" s="424">
        <f t="shared" si="134"/>
        <v>0</v>
      </c>
      <c r="CS63" s="422">
        <f t="shared" si="132"/>
        <v>0</v>
      </c>
      <c r="CT63" s="422">
        <f t="shared" si="132"/>
        <v>0</v>
      </c>
      <c r="CU63" s="422">
        <f t="shared" si="132"/>
        <v>0</v>
      </c>
      <c r="CV63" s="422">
        <f t="shared" si="132"/>
        <v>0</v>
      </c>
      <c r="CW63" s="424">
        <f t="shared" si="135"/>
        <v>0</v>
      </c>
    </row>
    <row r="64" spans="1:101" ht="15.75" customHeight="1" x14ac:dyDescent="0.2">
      <c r="A64" s="85"/>
      <c r="B64" s="638"/>
      <c r="C64" s="186" t="s">
        <v>32</v>
      </c>
      <c r="D64" s="186" t="s">
        <v>32</v>
      </c>
      <c r="E64" s="186" t="s">
        <v>32</v>
      </c>
      <c r="F64" s="186" t="s">
        <v>32</v>
      </c>
      <c r="G64" s="389"/>
      <c r="H64" s="390" t="s">
        <v>32</v>
      </c>
      <c r="I64" s="186" t="s">
        <v>32</v>
      </c>
      <c r="J64" s="186" t="s">
        <v>32</v>
      </c>
      <c r="K64" s="186" t="s">
        <v>32</v>
      </c>
      <c r="L64" s="391"/>
      <c r="M64" s="390" t="s">
        <v>32</v>
      </c>
      <c r="N64" s="638"/>
      <c r="O64" s="186" t="s">
        <v>32</v>
      </c>
      <c r="P64" s="186" t="s">
        <v>32</v>
      </c>
      <c r="Q64" s="186" t="s">
        <v>32</v>
      </c>
      <c r="R64" s="186" t="s">
        <v>32</v>
      </c>
      <c r="S64" s="389"/>
      <c r="T64" s="390" t="s">
        <v>32</v>
      </c>
      <c r="U64" s="186" t="s">
        <v>32</v>
      </c>
      <c r="V64" s="186" t="s">
        <v>32</v>
      </c>
      <c r="W64" s="186" t="s">
        <v>32</v>
      </c>
      <c r="X64" s="391"/>
      <c r="Y64" s="390" t="s">
        <v>32</v>
      </c>
      <c r="Z64" s="638"/>
      <c r="AA64" s="186" t="s">
        <v>32</v>
      </c>
      <c r="AB64" s="186" t="s">
        <v>32</v>
      </c>
      <c r="AC64" s="186" t="s">
        <v>32</v>
      </c>
      <c r="AD64" s="186" t="s">
        <v>32</v>
      </c>
      <c r="AE64" s="389"/>
      <c r="AF64" s="390" t="s">
        <v>32</v>
      </c>
      <c r="AG64" s="186" t="s">
        <v>32</v>
      </c>
      <c r="AH64" s="186" t="s">
        <v>32</v>
      </c>
      <c r="AI64" s="186" t="s">
        <v>32</v>
      </c>
      <c r="AJ64" s="391"/>
      <c r="AK64" s="390" t="s">
        <v>32</v>
      </c>
      <c r="AL64" s="638"/>
      <c r="AM64" s="186" t="s">
        <v>32</v>
      </c>
      <c r="AN64" s="186" t="s">
        <v>32</v>
      </c>
      <c r="AO64" s="186" t="s">
        <v>32</v>
      </c>
      <c r="AP64" s="186" t="s">
        <v>32</v>
      </c>
      <c r="AQ64" s="389"/>
      <c r="AR64" s="390" t="s">
        <v>32</v>
      </c>
      <c r="AS64" s="186" t="s">
        <v>32</v>
      </c>
      <c r="AT64" s="186" t="s">
        <v>32</v>
      </c>
      <c r="AU64" s="186" t="s">
        <v>32</v>
      </c>
      <c r="AV64" s="391"/>
      <c r="AW64" s="390" t="s">
        <v>32</v>
      </c>
      <c r="AX64" s="638"/>
      <c r="AY64" s="186" t="s">
        <v>32</v>
      </c>
      <c r="AZ64" s="186" t="s">
        <v>32</v>
      </c>
      <c r="BA64" s="186" t="s">
        <v>32</v>
      </c>
      <c r="BB64" s="186" t="s">
        <v>32</v>
      </c>
      <c r="BC64" s="389"/>
      <c r="BD64" s="390" t="s">
        <v>32</v>
      </c>
      <c r="BE64" s="186" t="s">
        <v>32</v>
      </c>
      <c r="BF64" s="186" t="s">
        <v>32</v>
      </c>
      <c r="BG64" s="186" t="s">
        <v>32</v>
      </c>
      <c r="BH64" s="391"/>
      <c r="BI64" s="390" t="s">
        <v>32</v>
      </c>
      <c r="BJ64" s="638"/>
      <c r="BK64" s="186" t="s">
        <v>32</v>
      </c>
      <c r="BL64" s="186" t="s">
        <v>32</v>
      </c>
      <c r="BM64" s="186" t="s">
        <v>32</v>
      </c>
      <c r="BN64" s="186" t="s">
        <v>32</v>
      </c>
      <c r="BO64" s="389"/>
      <c r="BP64" s="390" t="s">
        <v>32</v>
      </c>
      <c r="BQ64" s="186" t="s">
        <v>32</v>
      </c>
      <c r="BR64" s="186" t="s">
        <v>32</v>
      </c>
      <c r="BS64" s="186" t="s">
        <v>32</v>
      </c>
      <c r="BT64" s="391"/>
      <c r="BU64" s="390" t="s">
        <v>32</v>
      </c>
      <c r="BV64" s="638"/>
      <c r="BW64" s="186" t="s">
        <v>32</v>
      </c>
      <c r="BX64" s="186" t="s">
        <v>32</v>
      </c>
      <c r="BY64" s="186" t="s">
        <v>32</v>
      </c>
      <c r="BZ64" s="186" t="s">
        <v>32</v>
      </c>
      <c r="CA64" s="389"/>
      <c r="CB64" s="390" t="s">
        <v>32</v>
      </c>
      <c r="CC64" s="186" t="s">
        <v>32</v>
      </c>
      <c r="CD64" s="186" t="s">
        <v>32</v>
      </c>
      <c r="CE64" s="186" t="s">
        <v>32</v>
      </c>
      <c r="CF64" s="391"/>
      <c r="CG64" s="390" t="s">
        <v>32</v>
      </c>
      <c r="CH64" s="638"/>
      <c r="CI64" s="391"/>
      <c r="CJ64" s="391"/>
      <c r="CK64" s="391"/>
      <c r="CL64" s="391"/>
      <c r="CM64" s="186"/>
      <c r="CN64" s="391"/>
      <c r="CO64" s="391"/>
      <c r="CP64" s="391"/>
      <c r="CQ64" s="391"/>
      <c r="CR64" s="186"/>
      <c r="CS64" s="391"/>
      <c r="CT64" s="391"/>
      <c r="CU64" s="391"/>
      <c r="CV64" s="391"/>
      <c r="CW64" s="186"/>
    </row>
    <row r="65" spans="1:135" s="17" customFormat="1" ht="15.75" customHeight="1" x14ac:dyDescent="0.2">
      <c r="A65" s="19" t="s">
        <v>359</v>
      </c>
      <c r="B65" s="638">
        <v>41</v>
      </c>
      <c r="C65" s="213">
        <f>SUM(C34:C63)-C43-C45</f>
        <v>765560.17650632607</v>
      </c>
      <c r="D65" s="213">
        <f t="shared" ref="D65:M65" si="136">SUM(D34:D63)-D43-D45</f>
        <v>483243.27507730643</v>
      </c>
      <c r="E65" s="213">
        <f t="shared" si="136"/>
        <v>401383.03511740611</v>
      </c>
      <c r="F65" s="213">
        <f t="shared" si="136"/>
        <v>0</v>
      </c>
      <c r="G65" s="218">
        <f t="shared" si="136"/>
        <v>1650186.4867010389</v>
      </c>
      <c r="H65" s="215">
        <f t="shared" si="136"/>
        <v>3256331.4329789742</v>
      </c>
      <c r="I65" s="215">
        <f t="shared" si="136"/>
        <v>2366047.3861896726</v>
      </c>
      <c r="J65" s="215">
        <f t="shared" si="136"/>
        <v>2348747.1208026269</v>
      </c>
      <c r="K65" s="215">
        <f t="shared" si="136"/>
        <v>0</v>
      </c>
      <c r="L65" s="216">
        <f t="shared" si="136"/>
        <v>7971125.9399712738</v>
      </c>
      <c r="M65" s="215">
        <f t="shared" si="136"/>
        <v>9621312.4266723134</v>
      </c>
      <c r="N65" s="638">
        <v>41</v>
      </c>
      <c r="O65" s="213">
        <f>SUM(O34:O63)-O43-O45</f>
        <v>645386.84923324792</v>
      </c>
      <c r="P65" s="213">
        <f t="shared" ref="P65:Y65" si="137">SUM(P34:P63)-P43-P45</f>
        <v>605861.02171166136</v>
      </c>
      <c r="Q65" s="213">
        <f t="shared" si="137"/>
        <v>609313.54380793381</v>
      </c>
      <c r="R65" s="213">
        <f t="shared" si="137"/>
        <v>0</v>
      </c>
      <c r="S65" s="218">
        <f t="shared" si="137"/>
        <v>1860561.4147528426</v>
      </c>
      <c r="T65" s="215">
        <f t="shared" si="137"/>
        <v>2558158.0460633375</v>
      </c>
      <c r="U65" s="215">
        <f t="shared" si="137"/>
        <v>2611797.5934889442</v>
      </c>
      <c r="V65" s="215">
        <f t="shared" si="137"/>
        <v>2578684.7613493884</v>
      </c>
      <c r="W65" s="215">
        <f t="shared" si="137"/>
        <v>0</v>
      </c>
      <c r="X65" s="216">
        <f t="shared" si="137"/>
        <v>7748640.4009016734</v>
      </c>
      <c r="Y65" s="215">
        <f t="shared" si="137"/>
        <v>9609201.8156545162</v>
      </c>
      <c r="Z65" s="638">
        <v>41</v>
      </c>
      <c r="AA65" s="213">
        <f>SUM(AA34:AA63)-AA43-AA45</f>
        <v>149433.55643064118</v>
      </c>
      <c r="AB65" s="213">
        <f t="shared" ref="AB65:AK65" si="138">SUM(AB34:AB63)-AB43-AB45</f>
        <v>123148.70512662234</v>
      </c>
      <c r="AC65" s="213">
        <f t="shared" si="138"/>
        <v>124451.09222997325</v>
      </c>
      <c r="AD65" s="213">
        <f t="shared" si="138"/>
        <v>0</v>
      </c>
      <c r="AE65" s="218">
        <f t="shared" si="138"/>
        <v>397033.35378723685</v>
      </c>
      <c r="AF65" s="215">
        <f t="shared" si="138"/>
        <v>578041.75087771413</v>
      </c>
      <c r="AG65" s="215">
        <f t="shared" si="138"/>
        <v>387823.59015033481</v>
      </c>
      <c r="AH65" s="215">
        <f t="shared" si="138"/>
        <v>547265.96312999143</v>
      </c>
      <c r="AI65" s="215">
        <f t="shared" si="138"/>
        <v>0</v>
      </c>
      <c r="AJ65" s="216">
        <f t="shared" si="138"/>
        <v>1513131.3041580401</v>
      </c>
      <c r="AK65" s="215">
        <f t="shared" si="138"/>
        <v>1910164.6579452774</v>
      </c>
      <c r="AL65" s="638">
        <v>41</v>
      </c>
      <c r="AM65" s="213">
        <f>SUM(AM34:AM63)-AM43-AM45</f>
        <v>6198309.9058378283</v>
      </c>
      <c r="AN65" s="213">
        <f t="shared" ref="AN65:AW65" si="139">SUM(AN34:AN63)-AN43-AN45</f>
        <v>6129172.1074526114</v>
      </c>
      <c r="AO65" s="213">
        <f t="shared" si="139"/>
        <v>6115847.231465199</v>
      </c>
      <c r="AP65" s="213">
        <f t="shared" si="139"/>
        <v>0</v>
      </c>
      <c r="AQ65" s="218">
        <f t="shared" si="139"/>
        <v>18443329.244755637</v>
      </c>
      <c r="AR65" s="215">
        <f t="shared" si="139"/>
        <v>15256543.05130301</v>
      </c>
      <c r="AS65" s="215">
        <f t="shared" si="139"/>
        <v>15463733.525895271</v>
      </c>
      <c r="AT65" s="215">
        <f t="shared" si="139"/>
        <v>15800748.75258985</v>
      </c>
      <c r="AU65" s="215">
        <f t="shared" si="139"/>
        <v>0</v>
      </c>
      <c r="AV65" s="216">
        <f t="shared" si="139"/>
        <v>46521025.329788104</v>
      </c>
      <c r="AW65" s="215">
        <f t="shared" si="139"/>
        <v>64964354.574543767</v>
      </c>
      <c r="AX65" s="638">
        <v>41</v>
      </c>
      <c r="AY65" s="213">
        <f>SUM(AY34:AY63)-AY43-AY45</f>
        <v>348657.19887335855</v>
      </c>
      <c r="AZ65" s="213">
        <f t="shared" ref="AZ65:BI65" si="140">SUM(AZ34:AZ63)-AZ43-AZ45</f>
        <v>364959.62651335285</v>
      </c>
      <c r="BA65" s="213">
        <f t="shared" si="140"/>
        <v>408913.70677099261</v>
      </c>
      <c r="BB65" s="213">
        <f t="shared" si="140"/>
        <v>0</v>
      </c>
      <c r="BC65" s="218">
        <f t="shared" si="140"/>
        <v>1122530.5321577045</v>
      </c>
      <c r="BD65" s="215">
        <f t="shared" si="140"/>
        <v>193926.57849238577</v>
      </c>
      <c r="BE65" s="215">
        <f t="shared" si="140"/>
        <v>236720.9702413909</v>
      </c>
      <c r="BF65" s="215">
        <f t="shared" si="140"/>
        <v>232845.39096202629</v>
      </c>
      <c r="BG65" s="215">
        <f t="shared" si="140"/>
        <v>0</v>
      </c>
      <c r="BH65" s="216">
        <f t="shared" si="140"/>
        <v>663492.93969580298</v>
      </c>
      <c r="BI65" s="215">
        <f t="shared" si="140"/>
        <v>1786023.4718535068</v>
      </c>
      <c r="BJ65" s="638">
        <v>41</v>
      </c>
      <c r="BK65" s="213">
        <f>SUM(BK34:BK63)-BK43-BK45</f>
        <v>0</v>
      </c>
      <c r="BL65" s="213">
        <f t="shared" ref="BL65:BU65" si="141">SUM(BL34:BL63)-BL43-BL45</f>
        <v>0</v>
      </c>
      <c r="BM65" s="213">
        <f t="shared" si="141"/>
        <v>0</v>
      </c>
      <c r="BN65" s="213">
        <f t="shared" si="141"/>
        <v>0</v>
      </c>
      <c r="BO65" s="218">
        <f t="shared" si="141"/>
        <v>0</v>
      </c>
      <c r="BP65" s="215">
        <f t="shared" si="141"/>
        <v>0</v>
      </c>
      <c r="BQ65" s="215">
        <f t="shared" si="141"/>
        <v>0</v>
      </c>
      <c r="BR65" s="215">
        <f t="shared" si="141"/>
        <v>0</v>
      </c>
      <c r="BS65" s="215">
        <f t="shared" si="141"/>
        <v>0</v>
      </c>
      <c r="BT65" s="216">
        <f t="shared" si="141"/>
        <v>0</v>
      </c>
      <c r="BU65" s="215">
        <f t="shared" si="141"/>
        <v>0</v>
      </c>
      <c r="BV65" s="638">
        <v>41</v>
      </c>
      <c r="BW65" s="213">
        <f>SUM(BW34:BW63)-BW43-BW45</f>
        <v>689577.70849205891</v>
      </c>
      <c r="BX65" s="213">
        <f t="shared" ref="BX65:CV65" si="142">SUM(BX34:BX63)-BX43-BX45</f>
        <v>750112.82522628736</v>
      </c>
      <c r="BY65" s="213">
        <f t="shared" si="142"/>
        <v>580005.29225573223</v>
      </c>
      <c r="BZ65" s="213">
        <f t="shared" si="142"/>
        <v>0</v>
      </c>
      <c r="CA65" s="218">
        <f t="shared" si="142"/>
        <v>2019695.8259740786</v>
      </c>
      <c r="CB65" s="215">
        <f t="shared" si="142"/>
        <v>863005.27675214503</v>
      </c>
      <c r="CC65" s="215">
        <f t="shared" si="142"/>
        <v>666159.01923087973</v>
      </c>
      <c r="CD65" s="215">
        <f t="shared" si="142"/>
        <v>1099853.0008120912</v>
      </c>
      <c r="CE65" s="215">
        <f t="shared" si="142"/>
        <v>0</v>
      </c>
      <c r="CF65" s="216">
        <f t="shared" si="142"/>
        <v>2629017.2967951163</v>
      </c>
      <c r="CG65" s="215">
        <f t="shared" si="142"/>
        <v>4648713.1227691947</v>
      </c>
      <c r="CH65" s="638">
        <v>41</v>
      </c>
      <c r="CI65" s="216">
        <f t="shared" ref="CI65:CL65" si="143">SUM(CI34:CI63)-CI43-CI45</f>
        <v>8796925.3953734618</v>
      </c>
      <c r="CJ65" s="216">
        <f t="shared" si="143"/>
        <v>8456497.5611078404</v>
      </c>
      <c r="CK65" s="216">
        <f t="shared" si="143"/>
        <v>8239913.9016472353</v>
      </c>
      <c r="CL65" s="216">
        <f t="shared" si="143"/>
        <v>0</v>
      </c>
      <c r="CM65" s="213">
        <f>SUM(CI65:CL65)</f>
        <v>25493336.858128536</v>
      </c>
      <c r="CN65" s="216">
        <f t="shared" ref="CN65:CQ65" si="144">SUM(CN34:CN63)-CN43-CN45</f>
        <v>22706006.136467565</v>
      </c>
      <c r="CO65" s="216">
        <f t="shared" si="144"/>
        <v>21732282.085196491</v>
      </c>
      <c r="CP65" s="216">
        <f t="shared" si="144"/>
        <v>22608144.989645965</v>
      </c>
      <c r="CQ65" s="216">
        <f t="shared" si="144"/>
        <v>0</v>
      </c>
      <c r="CR65" s="213">
        <f>SUM(CN65:CQ65)</f>
        <v>67046433.211310022</v>
      </c>
      <c r="CS65" s="216">
        <f t="shared" si="142"/>
        <v>31502931.531841032</v>
      </c>
      <c r="CT65" s="216">
        <f t="shared" si="142"/>
        <v>30188779.646304328</v>
      </c>
      <c r="CU65" s="216">
        <f t="shared" si="142"/>
        <v>30848058.891293202</v>
      </c>
      <c r="CV65" s="216">
        <f t="shared" si="142"/>
        <v>0</v>
      </c>
      <c r="CW65" s="213">
        <f>SUM(CS65:CV65)</f>
        <v>92539770.069438562</v>
      </c>
      <c r="CX65" s="326"/>
      <c r="CY65" s="326"/>
      <c r="CZ65" s="326"/>
      <c r="DA65" s="326"/>
      <c r="DB65" s="326"/>
      <c r="DC65" s="326"/>
      <c r="DD65" s="326"/>
      <c r="DE65" s="326"/>
      <c r="DF65" s="326"/>
      <c r="DG65" s="326"/>
      <c r="DH65" s="326"/>
      <c r="DI65" s="326"/>
      <c r="DJ65" s="326"/>
      <c r="DK65" s="326"/>
      <c r="DL65" s="326"/>
      <c r="DM65" s="326"/>
      <c r="DN65" s="326"/>
      <c r="DO65" s="326"/>
      <c r="DP65" s="326"/>
      <c r="DQ65" s="326"/>
      <c r="DR65" s="326"/>
      <c r="DS65" s="326"/>
      <c r="DT65" s="326"/>
      <c r="DU65" s="326"/>
      <c r="DV65" s="326"/>
      <c r="DW65" s="326"/>
      <c r="DX65" s="326"/>
      <c r="DY65" s="326"/>
      <c r="DZ65" s="326"/>
      <c r="EA65" s="326"/>
      <c r="EB65" s="326"/>
      <c r="EC65" s="326"/>
      <c r="ED65" s="326"/>
      <c r="EE65" s="326"/>
    </row>
    <row r="66" spans="1:135" ht="15.75" customHeight="1" x14ac:dyDescent="0.2">
      <c r="B66" s="638"/>
      <c r="C66" s="177"/>
      <c r="D66" s="177"/>
      <c r="E66" s="177"/>
      <c r="F66" s="177"/>
      <c r="G66" s="392"/>
      <c r="H66" s="393"/>
      <c r="I66" s="177"/>
      <c r="J66" s="177"/>
      <c r="K66" s="177"/>
      <c r="L66" s="177"/>
      <c r="M66" s="394"/>
      <c r="N66" s="638"/>
      <c r="O66" s="177"/>
      <c r="P66" s="177"/>
      <c r="Q66" s="177"/>
      <c r="R66" s="177"/>
      <c r="S66" s="392"/>
      <c r="T66" s="393"/>
      <c r="U66" s="177"/>
      <c r="V66" s="177"/>
      <c r="W66" s="177"/>
      <c r="X66" s="177"/>
      <c r="Y66" s="394"/>
      <c r="Z66" s="638"/>
      <c r="AA66" s="177"/>
      <c r="AB66" s="177"/>
      <c r="AC66" s="177"/>
      <c r="AD66" s="177"/>
      <c r="AE66" s="392"/>
      <c r="AF66" s="393"/>
      <c r="AG66" s="177"/>
      <c r="AH66" s="177"/>
      <c r="AI66" s="177"/>
      <c r="AJ66" s="177"/>
      <c r="AK66" s="394"/>
      <c r="AL66" s="638"/>
      <c r="AM66" s="177"/>
      <c r="AN66" s="177"/>
      <c r="AO66" s="177"/>
      <c r="AP66" s="177"/>
      <c r="AQ66" s="392"/>
      <c r="AR66" s="393"/>
      <c r="AS66" s="177"/>
      <c r="AT66" s="177"/>
      <c r="AU66" s="177"/>
      <c r="AV66" s="177"/>
      <c r="AW66" s="394"/>
      <c r="AX66" s="638"/>
      <c r="AY66" s="177"/>
      <c r="AZ66" s="177"/>
      <c r="BA66" s="177"/>
      <c r="BB66" s="177"/>
      <c r="BC66" s="392"/>
      <c r="BD66" s="393"/>
      <c r="BE66" s="177"/>
      <c r="BF66" s="177"/>
      <c r="BG66" s="177"/>
      <c r="BH66" s="177"/>
      <c r="BI66" s="394"/>
      <c r="BJ66" s="638"/>
      <c r="BK66" s="177"/>
      <c r="BL66" s="177"/>
      <c r="BM66" s="177"/>
      <c r="BN66" s="177"/>
      <c r="BO66" s="392"/>
      <c r="BP66" s="393"/>
      <c r="BQ66" s="177"/>
      <c r="BR66" s="177"/>
      <c r="BS66" s="177"/>
      <c r="BT66" s="177"/>
      <c r="BU66" s="394"/>
      <c r="BV66" s="638"/>
      <c r="BW66" s="177"/>
      <c r="BX66" s="177"/>
      <c r="BY66" s="177"/>
      <c r="BZ66" s="177"/>
      <c r="CA66" s="392"/>
      <c r="CB66" s="393"/>
      <c r="CC66" s="177"/>
      <c r="CD66" s="177"/>
      <c r="CE66" s="177"/>
      <c r="CF66" s="177"/>
      <c r="CG66" s="394"/>
      <c r="CH66" s="638"/>
      <c r="CI66" s="177"/>
      <c r="CJ66" s="177"/>
      <c r="CK66" s="177"/>
      <c r="CL66" s="177"/>
      <c r="CM66" s="427"/>
      <c r="CN66" s="177"/>
      <c r="CO66" s="177"/>
      <c r="CP66" s="177"/>
      <c r="CQ66" s="177"/>
      <c r="CR66" s="427"/>
      <c r="CS66" s="177"/>
      <c r="CT66" s="177"/>
      <c r="CU66" s="177"/>
      <c r="CV66" s="177"/>
      <c r="CW66" s="427"/>
    </row>
    <row r="67" spans="1:135" ht="15.75" customHeight="1" x14ac:dyDescent="0.2">
      <c r="A67" s="19" t="s">
        <v>263</v>
      </c>
      <c r="B67" s="638"/>
      <c r="C67" s="186" t="s">
        <v>32</v>
      </c>
      <c r="D67" s="186" t="s">
        <v>32</v>
      </c>
      <c r="E67" s="186" t="s">
        <v>32</v>
      </c>
      <c r="F67" s="186" t="s">
        <v>32</v>
      </c>
      <c r="G67" s="389"/>
      <c r="H67" s="390" t="s">
        <v>32</v>
      </c>
      <c r="I67" s="186" t="s">
        <v>32</v>
      </c>
      <c r="J67" s="186" t="s">
        <v>32</v>
      </c>
      <c r="K67" s="186" t="s">
        <v>32</v>
      </c>
      <c r="L67" s="391"/>
      <c r="M67" s="390" t="s">
        <v>32</v>
      </c>
      <c r="N67" s="638"/>
      <c r="O67" s="186" t="s">
        <v>32</v>
      </c>
      <c r="P67" s="186" t="s">
        <v>32</v>
      </c>
      <c r="Q67" s="186" t="s">
        <v>32</v>
      </c>
      <c r="R67" s="186" t="s">
        <v>32</v>
      </c>
      <c r="S67" s="389"/>
      <c r="T67" s="390" t="s">
        <v>32</v>
      </c>
      <c r="U67" s="186" t="s">
        <v>32</v>
      </c>
      <c r="V67" s="186" t="s">
        <v>32</v>
      </c>
      <c r="W67" s="186" t="s">
        <v>32</v>
      </c>
      <c r="X67" s="391"/>
      <c r="Y67" s="390" t="s">
        <v>32</v>
      </c>
      <c r="Z67" s="638"/>
      <c r="AA67" s="186" t="s">
        <v>32</v>
      </c>
      <c r="AB67" s="186" t="s">
        <v>32</v>
      </c>
      <c r="AC67" s="186" t="s">
        <v>32</v>
      </c>
      <c r="AD67" s="186" t="s">
        <v>32</v>
      </c>
      <c r="AE67" s="389"/>
      <c r="AF67" s="390" t="s">
        <v>32</v>
      </c>
      <c r="AG67" s="186" t="s">
        <v>32</v>
      </c>
      <c r="AH67" s="186" t="s">
        <v>32</v>
      </c>
      <c r="AI67" s="186" t="s">
        <v>32</v>
      </c>
      <c r="AJ67" s="391"/>
      <c r="AK67" s="390" t="s">
        <v>32</v>
      </c>
      <c r="AL67" s="638"/>
      <c r="AM67" s="186" t="s">
        <v>32</v>
      </c>
      <c r="AN67" s="186" t="s">
        <v>32</v>
      </c>
      <c r="AO67" s="186" t="s">
        <v>32</v>
      </c>
      <c r="AP67" s="186" t="s">
        <v>32</v>
      </c>
      <c r="AQ67" s="389"/>
      <c r="AR67" s="390" t="s">
        <v>32</v>
      </c>
      <c r="AS67" s="186" t="s">
        <v>32</v>
      </c>
      <c r="AT67" s="186" t="s">
        <v>32</v>
      </c>
      <c r="AU67" s="186" t="s">
        <v>32</v>
      </c>
      <c r="AV67" s="391"/>
      <c r="AW67" s="390" t="s">
        <v>32</v>
      </c>
      <c r="AX67" s="638"/>
      <c r="AY67" s="186" t="s">
        <v>32</v>
      </c>
      <c r="AZ67" s="186" t="s">
        <v>32</v>
      </c>
      <c r="BA67" s="186" t="s">
        <v>32</v>
      </c>
      <c r="BB67" s="186" t="s">
        <v>32</v>
      </c>
      <c r="BC67" s="389"/>
      <c r="BD67" s="390" t="s">
        <v>32</v>
      </c>
      <c r="BE67" s="186" t="s">
        <v>32</v>
      </c>
      <c r="BF67" s="186" t="s">
        <v>32</v>
      </c>
      <c r="BG67" s="186" t="s">
        <v>32</v>
      </c>
      <c r="BH67" s="391"/>
      <c r="BI67" s="390" t="s">
        <v>32</v>
      </c>
      <c r="BJ67" s="638"/>
      <c r="BK67" s="186" t="s">
        <v>32</v>
      </c>
      <c r="BL67" s="186" t="s">
        <v>32</v>
      </c>
      <c r="BM67" s="186" t="s">
        <v>32</v>
      </c>
      <c r="BN67" s="186" t="s">
        <v>32</v>
      </c>
      <c r="BO67" s="389"/>
      <c r="BP67" s="390" t="s">
        <v>32</v>
      </c>
      <c r="BQ67" s="186" t="s">
        <v>32</v>
      </c>
      <c r="BR67" s="186" t="s">
        <v>32</v>
      </c>
      <c r="BS67" s="186" t="s">
        <v>32</v>
      </c>
      <c r="BT67" s="391"/>
      <c r="BU67" s="390" t="s">
        <v>32</v>
      </c>
      <c r="BV67" s="638"/>
      <c r="BW67" s="186" t="s">
        <v>32</v>
      </c>
      <c r="BX67" s="186" t="s">
        <v>32</v>
      </c>
      <c r="BY67" s="186" t="s">
        <v>32</v>
      </c>
      <c r="BZ67" s="186" t="s">
        <v>32</v>
      </c>
      <c r="CA67" s="389"/>
      <c r="CB67" s="390" t="s">
        <v>32</v>
      </c>
      <c r="CC67" s="186" t="s">
        <v>32</v>
      </c>
      <c r="CD67" s="186" t="s">
        <v>32</v>
      </c>
      <c r="CE67" s="186" t="s">
        <v>32</v>
      </c>
      <c r="CF67" s="391"/>
      <c r="CG67" s="390" t="s">
        <v>32</v>
      </c>
      <c r="CH67" s="638"/>
      <c r="CI67" s="177"/>
      <c r="CJ67" s="177"/>
      <c r="CK67" s="177"/>
      <c r="CL67" s="177"/>
      <c r="CM67" s="427"/>
      <c r="CN67" s="177"/>
      <c r="CO67" s="177"/>
      <c r="CP67" s="177"/>
      <c r="CQ67" s="177"/>
      <c r="CR67" s="427"/>
      <c r="CS67" s="177"/>
      <c r="CT67" s="177"/>
      <c r="CU67" s="177"/>
      <c r="CV67" s="177"/>
      <c r="CW67" s="427"/>
    </row>
    <row r="68" spans="1:135" ht="15.75" customHeight="1" x14ac:dyDescent="0.2">
      <c r="A68" s="85" t="s">
        <v>224</v>
      </c>
      <c r="B68" s="638">
        <v>42</v>
      </c>
      <c r="C68" s="428">
        <v>59638.770132023921</v>
      </c>
      <c r="D68" s="428">
        <v>71427.338683342445</v>
      </c>
      <c r="E68" s="428">
        <v>51820.170725367949</v>
      </c>
      <c r="F68" s="428">
        <v>0</v>
      </c>
      <c r="G68" s="420">
        <f t="shared" ref="G68" si="145">SUM(C68:F68)</f>
        <v>182886.27954073431</v>
      </c>
      <c r="H68" s="429">
        <v>59277.508899728644</v>
      </c>
      <c r="I68" s="428">
        <v>71079.285483508022</v>
      </c>
      <c r="J68" s="428">
        <v>51582.663855391605</v>
      </c>
      <c r="K68" s="428">
        <v>0</v>
      </c>
      <c r="L68" s="422">
        <f t="shared" ref="L68" si="146">SUM(H68:K68)</f>
        <v>181939.45823862829</v>
      </c>
      <c r="M68" s="423">
        <f t="shared" ref="M68" si="147">SUM(L68,G68)</f>
        <v>364825.73777936259</v>
      </c>
      <c r="N68" s="225">
        <v>46</v>
      </c>
      <c r="O68" s="428">
        <v>52538.916544878215</v>
      </c>
      <c r="P68" s="428">
        <v>75121.856201446353</v>
      </c>
      <c r="Q68" s="428">
        <v>55008.483410184206</v>
      </c>
      <c r="R68" s="428">
        <v>0</v>
      </c>
      <c r="S68" s="420">
        <f t="shared" ref="S68" si="148">SUM(O68:R68)</f>
        <v>182669.25615650878</v>
      </c>
      <c r="T68" s="429">
        <v>52220.6626021419</v>
      </c>
      <c r="U68" s="428">
        <v>74755.800249896376</v>
      </c>
      <c r="V68" s="428">
        <v>54756.363578581586</v>
      </c>
      <c r="W68" s="428">
        <v>0</v>
      </c>
      <c r="X68" s="422">
        <f t="shared" ref="X68" si="149">SUM(T68:W68)</f>
        <v>181732.82643061987</v>
      </c>
      <c r="Y68" s="423">
        <f t="shared" ref="Y68" si="150">SUM(X68,S68)</f>
        <v>364402.08258712862</v>
      </c>
      <c r="Z68" s="225">
        <v>46</v>
      </c>
      <c r="AA68" s="428">
        <v>7619.3550691319751</v>
      </c>
      <c r="AB68" s="428">
        <v>10365.174148013773</v>
      </c>
      <c r="AC68" s="428">
        <v>7829.527352586746</v>
      </c>
      <c r="AD68" s="428">
        <v>0</v>
      </c>
      <c r="AE68" s="420">
        <f t="shared" ref="AE68" si="151">SUM(AA68:AD68)</f>
        <v>25814.056569732493</v>
      </c>
      <c r="AF68" s="429">
        <v>7573.2009047272368</v>
      </c>
      <c r="AG68" s="428">
        <v>10314.666427922859</v>
      </c>
      <c r="AH68" s="428">
        <v>7793.6423582133739</v>
      </c>
      <c r="AI68" s="428">
        <v>0</v>
      </c>
      <c r="AJ68" s="422">
        <f t="shared" ref="AJ68" si="152">SUM(AF68:AI68)</f>
        <v>25681.509690863466</v>
      </c>
      <c r="AK68" s="423">
        <f t="shared" ref="AK68" si="153">SUM(AJ68,AE68)</f>
        <v>51495.566260595959</v>
      </c>
      <c r="AL68" s="225">
        <v>46</v>
      </c>
      <c r="AM68" s="428">
        <v>165097.57097523694</v>
      </c>
      <c r="AN68" s="428">
        <v>249893.05990508455</v>
      </c>
      <c r="AO68" s="428">
        <v>196908.57707871511</v>
      </c>
      <c r="AP68" s="428">
        <v>0</v>
      </c>
      <c r="AQ68" s="420">
        <f t="shared" ref="AQ68" si="154">SUM(AM68:AP68)</f>
        <v>611899.20795903658</v>
      </c>
      <c r="AR68" s="429">
        <v>164097.49414924879</v>
      </c>
      <c r="AS68" s="428">
        <v>248675.37378210062</v>
      </c>
      <c r="AT68" s="428">
        <v>196006.08796764459</v>
      </c>
      <c r="AU68" s="428">
        <v>0</v>
      </c>
      <c r="AV68" s="422">
        <f t="shared" ref="AV68" si="155">SUM(AR68:AU68)</f>
        <v>608778.955898994</v>
      </c>
      <c r="AW68" s="423">
        <f t="shared" ref="AW68" si="156">SUM(AV68,AQ68)</f>
        <v>1220678.1638580305</v>
      </c>
      <c r="AX68" s="225">
        <v>46</v>
      </c>
      <c r="AY68" s="428">
        <v>2112.6393600775023</v>
      </c>
      <c r="AZ68" s="428">
        <v>2822.2008818849386</v>
      </c>
      <c r="BA68" s="428">
        <v>2300.4281396775491</v>
      </c>
      <c r="BB68" s="428">
        <v>0</v>
      </c>
      <c r="BC68" s="420">
        <f t="shared" ref="BC68" si="157">SUM(AY68:BB68)</f>
        <v>7235.2683816399895</v>
      </c>
      <c r="BD68" s="429">
        <v>2099.8420690380062</v>
      </c>
      <c r="BE68" s="428">
        <v>2808.4487798799864</v>
      </c>
      <c r="BF68" s="428">
        <v>2289.8846104028985</v>
      </c>
      <c r="BG68" s="428">
        <v>0</v>
      </c>
      <c r="BH68" s="422">
        <f t="shared" ref="BH68" si="158">SUM(BD68:BG68)</f>
        <v>7198.1754593208916</v>
      </c>
      <c r="BI68" s="423">
        <f t="shared" ref="BI68" si="159">SUM(BH68,BC68)</f>
        <v>14433.443840960881</v>
      </c>
      <c r="BJ68" s="225">
        <v>46</v>
      </c>
      <c r="BK68" s="428">
        <v>0</v>
      </c>
      <c r="BL68" s="428">
        <v>0</v>
      </c>
      <c r="BM68" s="428">
        <v>0</v>
      </c>
      <c r="BN68" s="428">
        <v>0</v>
      </c>
      <c r="BO68" s="420">
        <f t="shared" ref="BO68" si="160">SUM(BK68:BN68)</f>
        <v>0</v>
      </c>
      <c r="BP68" s="429">
        <v>0</v>
      </c>
      <c r="BQ68" s="428">
        <v>0</v>
      </c>
      <c r="BR68" s="428">
        <v>0</v>
      </c>
      <c r="BS68" s="428">
        <v>0</v>
      </c>
      <c r="BT68" s="422">
        <f t="shared" ref="BT68" si="161">SUM(BP68:BS68)</f>
        <v>0</v>
      </c>
      <c r="BU68" s="423">
        <f t="shared" ref="BU68" si="162">SUM(BT68,BO68)</f>
        <v>0</v>
      </c>
      <c r="BV68" s="225">
        <v>46</v>
      </c>
      <c r="BW68" s="428">
        <v>3878.944398830824</v>
      </c>
      <c r="BX68" s="428">
        <v>5900.9654803048707</v>
      </c>
      <c r="BY68" s="428">
        <v>4600.8562793550982</v>
      </c>
      <c r="BZ68" s="428">
        <v>0</v>
      </c>
      <c r="CA68" s="420">
        <f t="shared" ref="CA68" si="163">SUM(BW68:BZ68)</f>
        <v>14380.766158490795</v>
      </c>
      <c r="CB68" s="429">
        <v>3855.4477333156838</v>
      </c>
      <c r="CC68" s="428">
        <v>5872.2110852036085</v>
      </c>
      <c r="CD68" s="428">
        <v>4579.769220805797</v>
      </c>
      <c r="CE68" s="428">
        <v>0</v>
      </c>
      <c r="CF68" s="422">
        <f>SUM(CB68:CE68)</f>
        <v>14307.428039325088</v>
      </c>
      <c r="CG68" s="423">
        <f>SUM(CF68,CA68)</f>
        <v>28688.194197815883</v>
      </c>
      <c r="CH68" s="638">
        <v>42</v>
      </c>
      <c r="CI68" s="422">
        <f t="shared" ref="CI68:CL70" si="164">+C68+O68+AA68+AM68+AY68+BK68+BW68</f>
        <v>290886.19648017938</v>
      </c>
      <c r="CJ68" s="422">
        <f t="shared" si="164"/>
        <v>415530.59530007694</v>
      </c>
      <c r="CK68" s="422">
        <f t="shared" si="164"/>
        <v>318468.04298588668</v>
      </c>
      <c r="CL68" s="422">
        <f t="shared" si="164"/>
        <v>0</v>
      </c>
      <c r="CM68" s="424">
        <f>SUM(CI68:CL68)</f>
        <v>1024884.834766143</v>
      </c>
      <c r="CN68" s="422">
        <f t="shared" ref="CN68:CQ70" si="165">+H68+T68+AF68+AR68+BD68+BP68+CB68</f>
        <v>289124.15635820024</v>
      </c>
      <c r="CO68" s="422">
        <f t="shared" si="165"/>
        <v>413505.78580851154</v>
      </c>
      <c r="CP68" s="422">
        <f t="shared" si="165"/>
        <v>317008.41159103985</v>
      </c>
      <c r="CQ68" s="422">
        <f t="shared" si="165"/>
        <v>0</v>
      </c>
      <c r="CR68" s="424">
        <f>SUM(CN68:CQ68)</f>
        <v>1019638.3537577516</v>
      </c>
      <c r="CS68" s="422">
        <f t="shared" ref="CS68:CV70" si="166">CI68+CN68</f>
        <v>580010.35283837956</v>
      </c>
      <c r="CT68" s="422">
        <f t="shared" si="166"/>
        <v>829036.38110858854</v>
      </c>
      <c r="CU68" s="422">
        <f t="shared" si="166"/>
        <v>635476.45457692654</v>
      </c>
      <c r="CV68" s="422">
        <f t="shared" si="166"/>
        <v>0</v>
      </c>
      <c r="CW68" s="424">
        <f>SUM(CS68:CV68)</f>
        <v>2044523.1885238946</v>
      </c>
    </row>
    <row r="69" spans="1:135" ht="15.75" customHeight="1" x14ac:dyDescent="0.2">
      <c r="A69" s="85" t="s">
        <v>266</v>
      </c>
      <c r="B69" s="638">
        <v>43</v>
      </c>
      <c r="C69" s="228">
        <f t="shared" ref="C69:F69" si="167">IF(ABS(C61)&lt;C82, -C61, C82)</f>
        <v>0</v>
      </c>
      <c r="D69" s="228">
        <f t="shared" si="167"/>
        <v>0</v>
      </c>
      <c r="E69" s="228">
        <f t="shared" si="167"/>
        <v>0</v>
      </c>
      <c r="F69" s="228">
        <f t="shared" si="167"/>
        <v>0</v>
      </c>
      <c r="G69" s="420">
        <f>SUM(C69:F69)</f>
        <v>0</v>
      </c>
      <c r="H69" s="426">
        <f t="shared" ref="H69:K69" si="168">IF(ABS(H61)&lt;H82, -H61, H82)</f>
        <v>0</v>
      </c>
      <c r="I69" s="228">
        <f t="shared" si="168"/>
        <v>0</v>
      </c>
      <c r="J69" s="228">
        <f t="shared" si="168"/>
        <v>0</v>
      </c>
      <c r="K69" s="228">
        <f t="shared" si="168"/>
        <v>0</v>
      </c>
      <c r="L69" s="422">
        <f>SUM(H69:K69)</f>
        <v>0</v>
      </c>
      <c r="M69" s="423">
        <f>SUM(L69,G69)</f>
        <v>0</v>
      </c>
      <c r="N69" s="638">
        <v>43</v>
      </c>
      <c r="O69" s="228">
        <f t="shared" ref="O69:R69" si="169">IF(ABS(O61)&lt;O82, -O61, O82)</f>
        <v>0</v>
      </c>
      <c r="P69" s="228">
        <f t="shared" si="169"/>
        <v>0</v>
      </c>
      <c r="Q69" s="228">
        <f t="shared" si="169"/>
        <v>0</v>
      </c>
      <c r="R69" s="228">
        <f t="shared" si="169"/>
        <v>0</v>
      </c>
      <c r="S69" s="420">
        <f>SUM(O69:R69)</f>
        <v>0</v>
      </c>
      <c r="T69" s="426">
        <f t="shared" ref="T69:W69" si="170">IF(ABS(T61)&lt;T82, -T61, T82)</f>
        <v>0</v>
      </c>
      <c r="U69" s="228">
        <f t="shared" si="170"/>
        <v>0</v>
      </c>
      <c r="V69" s="228">
        <f t="shared" si="170"/>
        <v>0</v>
      </c>
      <c r="W69" s="228">
        <f t="shared" si="170"/>
        <v>0</v>
      </c>
      <c r="X69" s="422">
        <f>SUM(T69:W69)</f>
        <v>0</v>
      </c>
      <c r="Y69" s="423">
        <f>SUM(X69,S69)</f>
        <v>0</v>
      </c>
      <c r="Z69" s="638">
        <v>43</v>
      </c>
      <c r="AA69" s="228">
        <f t="shared" ref="AA69:AD69" si="171">IF(ABS(AA61)&lt;AA82, -AA61, AA82)</f>
        <v>0</v>
      </c>
      <c r="AB69" s="228">
        <f t="shared" si="171"/>
        <v>0</v>
      </c>
      <c r="AC69" s="228">
        <f t="shared" si="171"/>
        <v>0</v>
      </c>
      <c r="AD69" s="228">
        <f t="shared" si="171"/>
        <v>0</v>
      </c>
      <c r="AE69" s="420">
        <f>SUM(AA69:AD69)</f>
        <v>0</v>
      </c>
      <c r="AF69" s="426">
        <f t="shared" ref="AF69:AI69" si="172">IF(ABS(AF61)&lt;AF82, -AF61, AF82)</f>
        <v>0</v>
      </c>
      <c r="AG69" s="228">
        <f t="shared" si="172"/>
        <v>0</v>
      </c>
      <c r="AH69" s="228">
        <f t="shared" si="172"/>
        <v>0</v>
      </c>
      <c r="AI69" s="228">
        <f t="shared" si="172"/>
        <v>0</v>
      </c>
      <c r="AJ69" s="422">
        <f>SUM(AF69:AI69)</f>
        <v>0</v>
      </c>
      <c r="AK69" s="423">
        <f>SUM(AJ69,AE69)</f>
        <v>0</v>
      </c>
      <c r="AL69" s="638">
        <v>43</v>
      </c>
      <c r="AM69" s="228">
        <f t="shared" ref="AM69:AP69" si="173">IF(ABS(AM61)&lt;AM82, -AM61, AM82)</f>
        <v>0</v>
      </c>
      <c r="AN69" s="228">
        <f t="shared" si="173"/>
        <v>0</v>
      </c>
      <c r="AO69" s="228">
        <f t="shared" si="173"/>
        <v>0</v>
      </c>
      <c r="AP69" s="228">
        <f t="shared" si="173"/>
        <v>0</v>
      </c>
      <c r="AQ69" s="420">
        <f>SUM(AM69:AP69)</f>
        <v>0</v>
      </c>
      <c r="AR69" s="426">
        <f t="shared" ref="AR69:AU69" si="174">IF(ABS(AR61)&lt;AR82, -AR61, AR82)</f>
        <v>0</v>
      </c>
      <c r="AS69" s="228">
        <f t="shared" si="174"/>
        <v>0</v>
      </c>
      <c r="AT69" s="228">
        <f t="shared" si="174"/>
        <v>0</v>
      </c>
      <c r="AU69" s="228">
        <f t="shared" si="174"/>
        <v>0</v>
      </c>
      <c r="AV69" s="422">
        <f>SUM(AR69:AU69)</f>
        <v>0</v>
      </c>
      <c r="AW69" s="423">
        <f>SUM(AV69,AQ69)</f>
        <v>0</v>
      </c>
      <c r="AX69" s="638">
        <v>43</v>
      </c>
      <c r="AY69" s="228">
        <f t="shared" ref="AY69:BB69" si="175">IF(ABS(AY61)&lt;AY82, -AY61, AY82)</f>
        <v>0</v>
      </c>
      <c r="AZ69" s="228">
        <f t="shared" si="175"/>
        <v>0</v>
      </c>
      <c r="BA69" s="228">
        <f t="shared" si="175"/>
        <v>0</v>
      </c>
      <c r="BB69" s="228">
        <f t="shared" si="175"/>
        <v>0</v>
      </c>
      <c r="BC69" s="420">
        <f>SUM(AY69:BB69)</f>
        <v>0</v>
      </c>
      <c r="BD69" s="426">
        <f t="shared" ref="BD69:BG69" si="176">IF(ABS(BD61)&lt;BD82, -BD61, BD82)</f>
        <v>0</v>
      </c>
      <c r="BE69" s="228">
        <f t="shared" si="176"/>
        <v>0</v>
      </c>
      <c r="BF69" s="228">
        <f t="shared" si="176"/>
        <v>0</v>
      </c>
      <c r="BG69" s="228">
        <f t="shared" si="176"/>
        <v>0</v>
      </c>
      <c r="BH69" s="422">
        <f>SUM(BD69:BG69)</f>
        <v>0</v>
      </c>
      <c r="BI69" s="423">
        <f>SUM(BH69,BC69)</f>
        <v>0</v>
      </c>
      <c r="BJ69" s="638">
        <v>43</v>
      </c>
      <c r="BK69" s="228">
        <f t="shared" ref="BK69:BN69" si="177">IF(ABS(BK61)&lt;BK82, -BK61, BK82)</f>
        <v>0</v>
      </c>
      <c r="BL69" s="228">
        <f t="shared" si="177"/>
        <v>0</v>
      </c>
      <c r="BM69" s="228">
        <f t="shared" si="177"/>
        <v>0</v>
      </c>
      <c r="BN69" s="228">
        <f t="shared" si="177"/>
        <v>0</v>
      </c>
      <c r="BO69" s="420">
        <f>SUM(BK69:BN69)</f>
        <v>0</v>
      </c>
      <c r="BP69" s="426">
        <f t="shared" ref="BP69:BS69" si="178">IF(ABS(BP61)&lt;BP82, -BP61, BP82)</f>
        <v>0</v>
      </c>
      <c r="BQ69" s="228">
        <f t="shared" si="178"/>
        <v>0</v>
      </c>
      <c r="BR69" s="228">
        <f t="shared" si="178"/>
        <v>0</v>
      </c>
      <c r="BS69" s="228">
        <f t="shared" si="178"/>
        <v>0</v>
      </c>
      <c r="BT69" s="422">
        <f>SUM(BP69:BS69)</f>
        <v>0</v>
      </c>
      <c r="BU69" s="423">
        <f>SUM(BT69,BO69)</f>
        <v>0</v>
      </c>
      <c r="BV69" s="638">
        <v>43</v>
      </c>
      <c r="BW69" s="228">
        <f t="shared" ref="BW69:BZ69" si="179">IF(ABS(BW61)&lt;BW82, -BW61, BW82)</f>
        <v>0</v>
      </c>
      <c r="BX69" s="228">
        <f t="shared" si="179"/>
        <v>0</v>
      </c>
      <c r="BY69" s="228">
        <f t="shared" si="179"/>
        <v>0</v>
      </c>
      <c r="BZ69" s="228">
        <f t="shared" si="179"/>
        <v>0</v>
      </c>
      <c r="CA69" s="420">
        <f>SUM(BW69:BZ69)</f>
        <v>0</v>
      </c>
      <c r="CB69" s="426">
        <f t="shared" ref="CB69:CE69" si="180">IF(ABS(CB61)&lt;CB82, -CB61, CB82)</f>
        <v>0</v>
      </c>
      <c r="CC69" s="228">
        <f t="shared" si="180"/>
        <v>0</v>
      </c>
      <c r="CD69" s="228">
        <f t="shared" si="180"/>
        <v>0</v>
      </c>
      <c r="CE69" s="228">
        <f t="shared" si="180"/>
        <v>0</v>
      </c>
      <c r="CF69" s="422">
        <f>SUM(CB69:CE69)</f>
        <v>0</v>
      </c>
      <c r="CG69" s="423">
        <f>SUM(CF69,CA69)</f>
        <v>0</v>
      </c>
      <c r="CH69" s="638">
        <v>43</v>
      </c>
      <c r="CI69" s="422">
        <f t="shared" si="164"/>
        <v>0</v>
      </c>
      <c r="CJ69" s="422">
        <f t="shared" si="164"/>
        <v>0</v>
      </c>
      <c r="CK69" s="422">
        <f t="shared" si="164"/>
        <v>0</v>
      </c>
      <c r="CL69" s="422">
        <f t="shared" si="164"/>
        <v>0</v>
      </c>
      <c r="CM69" s="424">
        <f t="shared" ref="CM69:CM70" si="181">SUM(CI69:CL69)</f>
        <v>0</v>
      </c>
      <c r="CN69" s="422">
        <f t="shared" si="165"/>
        <v>0</v>
      </c>
      <c r="CO69" s="422">
        <f t="shared" si="165"/>
        <v>0</v>
      </c>
      <c r="CP69" s="422">
        <f t="shared" si="165"/>
        <v>0</v>
      </c>
      <c r="CQ69" s="422">
        <f t="shared" si="165"/>
        <v>0</v>
      </c>
      <c r="CR69" s="424">
        <f t="shared" ref="CR69:CR70" si="182">SUM(CN69:CQ69)</f>
        <v>0</v>
      </c>
      <c r="CS69" s="422">
        <f t="shared" si="166"/>
        <v>0</v>
      </c>
      <c r="CT69" s="422">
        <f t="shared" si="166"/>
        <v>0</v>
      </c>
      <c r="CU69" s="422">
        <f t="shared" si="166"/>
        <v>0</v>
      </c>
      <c r="CV69" s="422">
        <f t="shared" si="166"/>
        <v>0</v>
      </c>
      <c r="CW69" s="424">
        <f t="shared" ref="CW69:CW70" si="183">SUM(CS69:CV69)</f>
        <v>0</v>
      </c>
    </row>
    <row r="70" spans="1:135" ht="15.75" customHeight="1" x14ac:dyDescent="0.2">
      <c r="A70" s="85" t="s">
        <v>436</v>
      </c>
      <c r="B70" s="225">
        <v>44</v>
      </c>
      <c r="C70" s="428">
        <v>77076.41918302534</v>
      </c>
      <c r="D70" s="428">
        <v>62793.964579697044</v>
      </c>
      <c r="E70" s="428">
        <v>51004.932668716545</v>
      </c>
      <c r="F70" s="428">
        <v>0</v>
      </c>
      <c r="G70" s="420">
        <f t="shared" ref="G70" si="184">SUM(C70:F70)</f>
        <v>190875.3164314389</v>
      </c>
      <c r="H70" s="429">
        <v>77076.41918302534</v>
      </c>
      <c r="I70" s="428">
        <v>62793.964579697044</v>
      </c>
      <c r="J70" s="428">
        <v>51004.932668716545</v>
      </c>
      <c r="K70" s="428">
        <v>0</v>
      </c>
      <c r="L70" s="422">
        <f t="shared" ref="L70" si="185">SUM(H70:K70)</f>
        <v>190875.3164314389</v>
      </c>
      <c r="M70" s="423">
        <f t="shared" ref="M70" si="186">SUM(L70,G70)</f>
        <v>381750.6328628778</v>
      </c>
      <c r="N70" s="225">
        <v>46</v>
      </c>
      <c r="O70" s="428">
        <v>67900.654994569937</v>
      </c>
      <c r="P70" s="428">
        <v>66041.928264853777</v>
      </c>
      <c r="Q70" s="428">
        <v>54143.086625748168</v>
      </c>
      <c r="R70" s="428">
        <v>0</v>
      </c>
      <c r="S70" s="420">
        <f t="shared" ref="S70" si="187">SUM(O70:R70)</f>
        <v>188085.6698851719</v>
      </c>
      <c r="T70" s="429">
        <v>67900.654994569937</v>
      </c>
      <c r="U70" s="428">
        <v>66041.928264853777</v>
      </c>
      <c r="V70" s="428">
        <v>54143.086625748168</v>
      </c>
      <c r="W70" s="428">
        <v>0</v>
      </c>
      <c r="X70" s="422">
        <f t="shared" ref="X70" si="188">SUM(T70:W70)</f>
        <v>188085.6698851719</v>
      </c>
      <c r="Y70" s="423">
        <f t="shared" ref="Y70" si="189">SUM(X70,S70)</f>
        <v>376171.33977034379</v>
      </c>
      <c r="Z70" s="225">
        <v>46</v>
      </c>
      <c r="AA70" s="428">
        <v>9847.1615680984742</v>
      </c>
      <c r="AB70" s="428">
        <v>9112.3425611341972</v>
      </c>
      <c r="AC70" s="428">
        <v>7706.3527552422183</v>
      </c>
      <c r="AD70" s="428">
        <v>0</v>
      </c>
      <c r="AE70" s="420">
        <f t="shared" ref="AE70" si="190">SUM(AA70:AD70)</f>
        <v>26665.856884474888</v>
      </c>
      <c r="AF70" s="429">
        <v>9847.1615680984742</v>
      </c>
      <c r="AG70" s="428">
        <v>9112.3425611341972</v>
      </c>
      <c r="AH70" s="428">
        <v>7706.3527552422183</v>
      </c>
      <c r="AI70" s="428">
        <v>0</v>
      </c>
      <c r="AJ70" s="422">
        <f t="shared" ref="AJ70" si="191">SUM(AF70:AI70)</f>
        <v>26665.856884474888</v>
      </c>
      <c r="AK70" s="423">
        <f t="shared" ref="AK70" si="192">SUM(AJ70,AE70)</f>
        <v>53331.713768949776</v>
      </c>
      <c r="AL70" s="225">
        <v>46</v>
      </c>
      <c r="AM70" s="428">
        <v>213370.08725057013</v>
      </c>
      <c r="AN70" s="428">
        <v>219688.65481546306</v>
      </c>
      <c r="AO70" s="428">
        <v>193810.79944756074</v>
      </c>
      <c r="AP70" s="428">
        <v>0</v>
      </c>
      <c r="AQ70" s="420">
        <f t="shared" ref="AQ70" si="193">SUM(AM70:AP70)</f>
        <v>626869.54151359387</v>
      </c>
      <c r="AR70" s="429">
        <v>213370.08725057013</v>
      </c>
      <c r="AS70" s="428">
        <v>219688.65481546306</v>
      </c>
      <c r="AT70" s="428">
        <v>193810.79944756074</v>
      </c>
      <c r="AU70" s="428">
        <v>0</v>
      </c>
      <c r="AV70" s="422">
        <f t="shared" ref="AV70" si="194">SUM(AR70:AU70)</f>
        <v>626869.54151359387</v>
      </c>
      <c r="AW70" s="423">
        <f t="shared" ref="AW70" si="195">SUM(AV70,AQ70)</f>
        <v>1253739.0830271877</v>
      </c>
      <c r="AX70" s="225">
        <v>46</v>
      </c>
      <c r="AY70" s="428">
        <v>2730.34934388185</v>
      </c>
      <c r="AZ70" s="428">
        <v>2481.0833706058456</v>
      </c>
      <c r="BA70" s="428">
        <v>2264.2376652000335</v>
      </c>
      <c r="BB70" s="428">
        <v>0</v>
      </c>
      <c r="BC70" s="420">
        <f t="shared" ref="BC70" si="196">SUM(AY70:BB70)</f>
        <v>7475.6703796877282</v>
      </c>
      <c r="BD70" s="429">
        <v>2730.34934388185</v>
      </c>
      <c r="BE70" s="428">
        <v>2481.0833706058456</v>
      </c>
      <c r="BF70" s="428">
        <v>2264.2376652000335</v>
      </c>
      <c r="BG70" s="428">
        <v>0</v>
      </c>
      <c r="BH70" s="422">
        <f t="shared" ref="BH70" si="197">SUM(BD70:BG70)</f>
        <v>7475.6703796877282</v>
      </c>
      <c r="BI70" s="423">
        <f t="shared" ref="BI70" si="198">SUM(BH70,BC70)</f>
        <v>14951.340759375456</v>
      </c>
      <c r="BJ70" s="225">
        <v>46</v>
      </c>
      <c r="BK70" s="428">
        <v>0</v>
      </c>
      <c r="BL70" s="428">
        <v>0</v>
      </c>
      <c r="BM70" s="428">
        <v>0</v>
      </c>
      <c r="BN70" s="428">
        <v>0</v>
      </c>
      <c r="BO70" s="420">
        <f t="shared" ref="BO70" si="199">SUM(BK70:BN70)</f>
        <v>0</v>
      </c>
      <c r="BP70" s="429">
        <v>0</v>
      </c>
      <c r="BQ70" s="428">
        <v>0</v>
      </c>
      <c r="BR70" s="428">
        <v>0</v>
      </c>
      <c r="BS70" s="428">
        <v>0</v>
      </c>
      <c r="BT70" s="422">
        <f t="shared" ref="BT70" si="200">SUM(BP70:BS70)</f>
        <v>0</v>
      </c>
      <c r="BU70" s="423">
        <f t="shared" ref="BU70" si="201">SUM(BT70,BO70)</f>
        <v>0</v>
      </c>
      <c r="BV70" s="225">
        <v>46</v>
      </c>
      <c r="BW70" s="428">
        <v>5013.1004346683148</v>
      </c>
      <c r="BX70" s="428">
        <v>5187.719774903132</v>
      </c>
      <c r="BY70" s="428">
        <v>4528.4753304000669</v>
      </c>
      <c r="BZ70" s="428">
        <v>0</v>
      </c>
      <c r="CA70" s="420">
        <f t="shared" ref="CA70" si="202">SUM(BW70:BZ70)</f>
        <v>14729.295539971514</v>
      </c>
      <c r="CB70" s="429">
        <v>5013.1004346683148</v>
      </c>
      <c r="CC70" s="428">
        <v>5187.719774903132</v>
      </c>
      <c r="CD70" s="428">
        <v>4528.4753304000669</v>
      </c>
      <c r="CE70" s="428">
        <v>0</v>
      </c>
      <c r="CF70" s="422">
        <f>SUM(CB70:CE70)</f>
        <v>14729.295539971514</v>
      </c>
      <c r="CG70" s="423">
        <f>SUM(CF70,CA70)</f>
        <v>29458.591079943028</v>
      </c>
      <c r="CH70" s="225">
        <v>44</v>
      </c>
      <c r="CI70" s="422">
        <f t="shared" si="164"/>
        <v>375937.77277481399</v>
      </c>
      <c r="CJ70" s="422">
        <f t="shared" si="164"/>
        <v>365305.69336665707</v>
      </c>
      <c r="CK70" s="422">
        <f t="shared" si="164"/>
        <v>313457.88449286774</v>
      </c>
      <c r="CL70" s="422">
        <f t="shared" si="164"/>
        <v>0</v>
      </c>
      <c r="CM70" s="424">
        <f t="shared" si="181"/>
        <v>1054701.3506343388</v>
      </c>
      <c r="CN70" s="422">
        <f t="shared" si="165"/>
        <v>375937.77277481399</v>
      </c>
      <c r="CO70" s="422">
        <f t="shared" si="165"/>
        <v>365305.69336665707</v>
      </c>
      <c r="CP70" s="422">
        <f t="shared" si="165"/>
        <v>313457.88449286774</v>
      </c>
      <c r="CQ70" s="422">
        <f t="shared" si="165"/>
        <v>0</v>
      </c>
      <c r="CR70" s="424">
        <f t="shared" si="182"/>
        <v>1054701.3506343388</v>
      </c>
      <c r="CS70" s="422">
        <f t="shared" si="166"/>
        <v>751875.54554962798</v>
      </c>
      <c r="CT70" s="422">
        <f t="shared" si="166"/>
        <v>730611.38673331414</v>
      </c>
      <c r="CU70" s="422">
        <f t="shared" si="166"/>
        <v>626915.76898573549</v>
      </c>
      <c r="CV70" s="422">
        <f t="shared" si="166"/>
        <v>0</v>
      </c>
      <c r="CW70" s="424">
        <f t="shared" si="183"/>
        <v>2109402.7012686776</v>
      </c>
    </row>
    <row r="71" spans="1:135" s="17" customFormat="1" ht="15.75" customHeight="1" x14ac:dyDescent="0.2">
      <c r="A71" s="95"/>
      <c r="B71" s="225"/>
      <c r="C71" s="186" t="s">
        <v>32</v>
      </c>
      <c r="D71" s="186" t="s">
        <v>32</v>
      </c>
      <c r="E71" s="186" t="s">
        <v>32</v>
      </c>
      <c r="F71" s="186" t="s">
        <v>32</v>
      </c>
      <c r="G71" s="389"/>
      <c r="H71" s="390" t="s">
        <v>32</v>
      </c>
      <c r="I71" s="186" t="s">
        <v>32</v>
      </c>
      <c r="J71" s="186" t="s">
        <v>32</v>
      </c>
      <c r="K71" s="186" t="s">
        <v>32</v>
      </c>
      <c r="L71" s="391"/>
      <c r="M71" s="390" t="s">
        <v>32</v>
      </c>
      <c r="N71" s="225"/>
      <c r="O71" s="186" t="s">
        <v>32</v>
      </c>
      <c r="P71" s="186" t="s">
        <v>32</v>
      </c>
      <c r="Q71" s="186" t="s">
        <v>32</v>
      </c>
      <c r="R71" s="186" t="s">
        <v>32</v>
      </c>
      <c r="S71" s="389"/>
      <c r="T71" s="390" t="s">
        <v>32</v>
      </c>
      <c r="U71" s="186" t="s">
        <v>32</v>
      </c>
      <c r="V71" s="186" t="s">
        <v>32</v>
      </c>
      <c r="W71" s="186" t="s">
        <v>32</v>
      </c>
      <c r="X71" s="391"/>
      <c r="Y71" s="390" t="s">
        <v>32</v>
      </c>
      <c r="Z71" s="225"/>
      <c r="AA71" s="186" t="s">
        <v>32</v>
      </c>
      <c r="AB71" s="186" t="s">
        <v>32</v>
      </c>
      <c r="AC71" s="186" t="s">
        <v>32</v>
      </c>
      <c r="AD71" s="186" t="s">
        <v>32</v>
      </c>
      <c r="AE71" s="389"/>
      <c r="AF71" s="390" t="s">
        <v>32</v>
      </c>
      <c r="AG71" s="186" t="s">
        <v>32</v>
      </c>
      <c r="AH71" s="186" t="s">
        <v>32</v>
      </c>
      <c r="AI71" s="186" t="s">
        <v>32</v>
      </c>
      <c r="AJ71" s="391"/>
      <c r="AK71" s="390" t="s">
        <v>32</v>
      </c>
      <c r="AL71" s="225"/>
      <c r="AM71" s="186" t="s">
        <v>32</v>
      </c>
      <c r="AN71" s="186" t="s">
        <v>32</v>
      </c>
      <c r="AO71" s="186" t="s">
        <v>32</v>
      </c>
      <c r="AP71" s="186" t="s">
        <v>32</v>
      </c>
      <c r="AQ71" s="389"/>
      <c r="AR71" s="390" t="s">
        <v>32</v>
      </c>
      <c r="AS71" s="186" t="s">
        <v>32</v>
      </c>
      <c r="AT71" s="186" t="s">
        <v>32</v>
      </c>
      <c r="AU71" s="186" t="s">
        <v>32</v>
      </c>
      <c r="AV71" s="391"/>
      <c r="AW71" s="390" t="s">
        <v>32</v>
      </c>
      <c r="AX71" s="225"/>
      <c r="AY71" s="186" t="s">
        <v>32</v>
      </c>
      <c r="AZ71" s="186" t="s">
        <v>32</v>
      </c>
      <c r="BA71" s="186" t="s">
        <v>32</v>
      </c>
      <c r="BB71" s="186" t="s">
        <v>32</v>
      </c>
      <c r="BC71" s="389"/>
      <c r="BD71" s="390" t="s">
        <v>32</v>
      </c>
      <c r="BE71" s="186" t="s">
        <v>32</v>
      </c>
      <c r="BF71" s="186" t="s">
        <v>32</v>
      </c>
      <c r="BG71" s="186" t="s">
        <v>32</v>
      </c>
      <c r="BH71" s="391"/>
      <c r="BI71" s="390" t="s">
        <v>32</v>
      </c>
      <c r="BJ71" s="225"/>
      <c r="BK71" s="186" t="s">
        <v>32</v>
      </c>
      <c r="BL71" s="186" t="s">
        <v>32</v>
      </c>
      <c r="BM71" s="186" t="s">
        <v>32</v>
      </c>
      <c r="BN71" s="186" t="s">
        <v>32</v>
      </c>
      <c r="BO71" s="389"/>
      <c r="BP71" s="390" t="s">
        <v>32</v>
      </c>
      <c r="BQ71" s="186" t="s">
        <v>32</v>
      </c>
      <c r="BR71" s="186" t="s">
        <v>32</v>
      </c>
      <c r="BS71" s="186" t="s">
        <v>32</v>
      </c>
      <c r="BT71" s="391"/>
      <c r="BU71" s="390" t="s">
        <v>32</v>
      </c>
      <c r="BV71" s="225"/>
      <c r="BW71" s="186" t="s">
        <v>32</v>
      </c>
      <c r="BX71" s="186" t="s">
        <v>32</v>
      </c>
      <c r="BY71" s="186" t="s">
        <v>32</v>
      </c>
      <c r="BZ71" s="186" t="s">
        <v>32</v>
      </c>
      <c r="CA71" s="389"/>
      <c r="CB71" s="390" t="s">
        <v>32</v>
      </c>
      <c r="CC71" s="186" t="s">
        <v>32</v>
      </c>
      <c r="CD71" s="186" t="s">
        <v>32</v>
      </c>
      <c r="CE71" s="186" t="s">
        <v>32</v>
      </c>
      <c r="CF71" s="391"/>
      <c r="CG71" s="390" t="s">
        <v>32</v>
      </c>
      <c r="CH71" s="225"/>
      <c r="CI71" s="391"/>
      <c r="CJ71" s="391"/>
      <c r="CK71" s="391"/>
      <c r="CL71" s="391"/>
      <c r="CM71" s="186"/>
      <c r="CN71" s="391"/>
      <c r="CO71" s="391"/>
      <c r="CP71" s="391"/>
      <c r="CQ71" s="391"/>
      <c r="CR71" s="186"/>
      <c r="CS71" s="391"/>
      <c r="CT71" s="391"/>
      <c r="CU71" s="391"/>
      <c r="CV71" s="391"/>
      <c r="CW71" s="186"/>
      <c r="CX71" s="326"/>
      <c r="CY71" s="326"/>
      <c r="CZ71" s="326"/>
      <c r="DA71" s="326"/>
      <c r="DB71" s="326"/>
      <c r="DC71" s="326"/>
      <c r="DD71" s="326"/>
      <c r="DE71" s="326"/>
      <c r="DF71" s="326"/>
      <c r="DG71" s="326"/>
      <c r="DH71" s="326"/>
      <c r="DI71" s="326"/>
      <c r="DJ71" s="326"/>
      <c r="DK71" s="326"/>
      <c r="DL71" s="326"/>
      <c r="DM71" s="326"/>
      <c r="DN71" s="326"/>
      <c r="DO71" s="326"/>
      <c r="DP71" s="326"/>
      <c r="DQ71" s="326"/>
      <c r="DR71" s="326"/>
      <c r="DS71" s="326"/>
      <c r="DT71" s="326"/>
      <c r="DU71" s="326"/>
      <c r="DV71" s="326"/>
      <c r="DW71" s="326"/>
      <c r="DX71" s="326"/>
      <c r="DY71" s="326"/>
      <c r="DZ71" s="326"/>
      <c r="EA71" s="326"/>
      <c r="EB71" s="326"/>
      <c r="EC71" s="326"/>
      <c r="ED71" s="326"/>
      <c r="EE71" s="326"/>
    </row>
    <row r="72" spans="1:135" s="17" customFormat="1" x14ac:dyDescent="0.2">
      <c r="A72" s="19" t="s">
        <v>360</v>
      </c>
      <c r="B72" s="225">
        <v>45</v>
      </c>
      <c r="C72" s="213">
        <f t="shared" ref="C72:M72" si="203">SUM(C68:C70)</f>
        <v>136715.18931504927</v>
      </c>
      <c r="D72" s="213">
        <f t="shared" si="203"/>
        <v>134221.3032630395</v>
      </c>
      <c r="E72" s="213">
        <f t="shared" si="203"/>
        <v>102825.10339408449</v>
      </c>
      <c r="F72" s="213">
        <f t="shared" si="203"/>
        <v>0</v>
      </c>
      <c r="G72" s="218">
        <f t="shared" si="203"/>
        <v>373761.59597217321</v>
      </c>
      <c r="H72" s="215">
        <f t="shared" si="203"/>
        <v>136353.92808275399</v>
      </c>
      <c r="I72" s="213">
        <f t="shared" si="203"/>
        <v>133873.25006320508</v>
      </c>
      <c r="J72" s="213">
        <f t="shared" si="203"/>
        <v>102587.59652410814</v>
      </c>
      <c r="K72" s="213">
        <f t="shared" si="203"/>
        <v>0</v>
      </c>
      <c r="L72" s="216">
        <f t="shared" si="203"/>
        <v>372814.77467006719</v>
      </c>
      <c r="M72" s="215">
        <f t="shared" si="203"/>
        <v>746576.37064224039</v>
      </c>
      <c r="N72" s="225">
        <v>45</v>
      </c>
      <c r="O72" s="213">
        <f t="shared" ref="O72:Y72" si="204">SUM(O68:O70)</f>
        <v>120439.57153944815</v>
      </c>
      <c r="P72" s="213">
        <f t="shared" si="204"/>
        <v>141163.78446630013</v>
      </c>
      <c r="Q72" s="213">
        <f t="shared" si="204"/>
        <v>109151.57003593238</v>
      </c>
      <c r="R72" s="213">
        <f t="shared" si="204"/>
        <v>0</v>
      </c>
      <c r="S72" s="218">
        <f t="shared" si="204"/>
        <v>370754.92604168068</v>
      </c>
      <c r="T72" s="215">
        <f t="shared" si="204"/>
        <v>120121.31759671183</v>
      </c>
      <c r="U72" s="213">
        <f t="shared" si="204"/>
        <v>140797.72851475014</v>
      </c>
      <c r="V72" s="213">
        <f t="shared" si="204"/>
        <v>108899.45020432975</v>
      </c>
      <c r="W72" s="213">
        <f t="shared" si="204"/>
        <v>0</v>
      </c>
      <c r="X72" s="216">
        <f t="shared" si="204"/>
        <v>369818.49631579174</v>
      </c>
      <c r="Y72" s="215">
        <f t="shared" si="204"/>
        <v>740573.42235747236</v>
      </c>
      <c r="Z72" s="225">
        <v>45</v>
      </c>
      <c r="AA72" s="213">
        <f t="shared" ref="AA72:AK72" si="205">SUM(AA68:AA70)</f>
        <v>17466.516637230448</v>
      </c>
      <c r="AB72" s="213">
        <f t="shared" si="205"/>
        <v>19477.516709147971</v>
      </c>
      <c r="AC72" s="213">
        <f t="shared" si="205"/>
        <v>15535.880107828965</v>
      </c>
      <c r="AD72" s="213">
        <f t="shared" si="205"/>
        <v>0</v>
      </c>
      <c r="AE72" s="218">
        <f t="shared" si="205"/>
        <v>52479.913454207381</v>
      </c>
      <c r="AF72" s="215">
        <f t="shared" si="205"/>
        <v>17420.362472825713</v>
      </c>
      <c r="AG72" s="213">
        <f t="shared" si="205"/>
        <v>19427.008989057056</v>
      </c>
      <c r="AH72" s="213">
        <f t="shared" si="205"/>
        <v>15499.995113455592</v>
      </c>
      <c r="AI72" s="213">
        <f t="shared" si="205"/>
        <v>0</v>
      </c>
      <c r="AJ72" s="216">
        <f t="shared" si="205"/>
        <v>52347.366575338354</v>
      </c>
      <c r="AK72" s="215">
        <f t="shared" si="205"/>
        <v>104827.28002954574</v>
      </c>
      <c r="AL72" s="225">
        <v>45</v>
      </c>
      <c r="AM72" s="213">
        <f t="shared" ref="AM72:AW72" si="206">SUM(AM68:AM70)</f>
        <v>378467.65822580707</v>
      </c>
      <c r="AN72" s="213">
        <f t="shared" si="206"/>
        <v>469581.71472054761</v>
      </c>
      <c r="AO72" s="213">
        <f t="shared" si="206"/>
        <v>390719.37652627588</v>
      </c>
      <c r="AP72" s="213">
        <f t="shared" si="206"/>
        <v>0</v>
      </c>
      <c r="AQ72" s="218">
        <f t="shared" si="206"/>
        <v>1238768.7494726304</v>
      </c>
      <c r="AR72" s="215">
        <f t="shared" si="206"/>
        <v>377467.58139981888</v>
      </c>
      <c r="AS72" s="213">
        <f t="shared" si="206"/>
        <v>468364.02859756368</v>
      </c>
      <c r="AT72" s="213">
        <f t="shared" si="206"/>
        <v>389816.88741520536</v>
      </c>
      <c r="AU72" s="213">
        <f t="shared" si="206"/>
        <v>0</v>
      </c>
      <c r="AV72" s="216">
        <f t="shared" si="206"/>
        <v>1235648.497412588</v>
      </c>
      <c r="AW72" s="215">
        <f t="shared" si="206"/>
        <v>2474417.2468852182</v>
      </c>
      <c r="AX72" s="225">
        <v>45</v>
      </c>
      <c r="AY72" s="213">
        <f t="shared" ref="AY72:BI72" si="207">SUM(AY68:AY70)</f>
        <v>4842.9887039593523</v>
      </c>
      <c r="AZ72" s="213">
        <f t="shared" si="207"/>
        <v>5303.2842524907846</v>
      </c>
      <c r="BA72" s="213">
        <f t="shared" si="207"/>
        <v>4564.6658048775826</v>
      </c>
      <c r="BB72" s="213">
        <f t="shared" si="207"/>
        <v>0</v>
      </c>
      <c r="BC72" s="218">
        <f t="shared" si="207"/>
        <v>14710.938761327718</v>
      </c>
      <c r="BD72" s="215">
        <f t="shared" si="207"/>
        <v>4830.1914129198558</v>
      </c>
      <c r="BE72" s="213">
        <f t="shared" si="207"/>
        <v>5289.5321504858321</v>
      </c>
      <c r="BF72" s="213">
        <f t="shared" si="207"/>
        <v>4554.1222756029319</v>
      </c>
      <c r="BG72" s="213">
        <f t="shared" si="207"/>
        <v>0</v>
      </c>
      <c r="BH72" s="216">
        <f t="shared" si="207"/>
        <v>14673.84583900862</v>
      </c>
      <c r="BI72" s="215">
        <f t="shared" si="207"/>
        <v>29384.784600336337</v>
      </c>
      <c r="BJ72" s="225">
        <v>45</v>
      </c>
      <c r="BK72" s="213">
        <f t="shared" ref="BK72:BU72" si="208">SUM(BK68:BK70)</f>
        <v>0</v>
      </c>
      <c r="BL72" s="213">
        <f t="shared" si="208"/>
        <v>0</v>
      </c>
      <c r="BM72" s="213">
        <f t="shared" si="208"/>
        <v>0</v>
      </c>
      <c r="BN72" s="213">
        <f t="shared" si="208"/>
        <v>0</v>
      </c>
      <c r="BO72" s="218">
        <f t="shared" si="208"/>
        <v>0</v>
      </c>
      <c r="BP72" s="215">
        <f t="shared" si="208"/>
        <v>0</v>
      </c>
      <c r="BQ72" s="213">
        <f t="shared" si="208"/>
        <v>0</v>
      </c>
      <c r="BR72" s="213">
        <f t="shared" si="208"/>
        <v>0</v>
      </c>
      <c r="BS72" s="213">
        <f t="shared" si="208"/>
        <v>0</v>
      </c>
      <c r="BT72" s="216">
        <f t="shared" si="208"/>
        <v>0</v>
      </c>
      <c r="BU72" s="215">
        <f t="shared" si="208"/>
        <v>0</v>
      </c>
      <c r="BV72" s="225">
        <v>45</v>
      </c>
      <c r="BW72" s="213">
        <f t="shared" ref="BW72:CG72" si="209">SUM(BW68:BW70)</f>
        <v>8892.0448334991379</v>
      </c>
      <c r="BX72" s="213">
        <f t="shared" si="209"/>
        <v>11088.685255208002</v>
      </c>
      <c r="BY72" s="213">
        <f t="shared" si="209"/>
        <v>9129.3316097551651</v>
      </c>
      <c r="BZ72" s="213">
        <f t="shared" si="209"/>
        <v>0</v>
      </c>
      <c r="CA72" s="218">
        <f t="shared" si="209"/>
        <v>29110.061698462308</v>
      </c>
      <c r="CB72" s="215">
        <f t="shared" si="209"/>
        <v>8868.5481679839977</v>
      </c>
      <c r="CC72" s="213">
        <f t="shared" si="209"/>
        <v>11059.930860106741</v>
      </c>
      <c r="CD72" s="213">
        <f t="shared" si="209"/>
        <v>9108.2445512058639</v>
      </c>
      <c r="CE72" s="213">
        <f t="shared" si="209"/>
        <v>0</v>
      </c>
      <c r="CF72" s="216">
        <f t="shared" si="209"/>
        <v>29036.723579296602</v>
      </c>
      <c r="CG72" s="215">
        <f t="shared" si="209"/>
        <v>58146.785277758914</v>
      </c>
      <c r="CH72" s="225">
        <v>45</v>
      </c>
      <c r="CI72" s="216">
        <f>SUM(CI68:CI70)</f>
        <v>666823.96925499337</v>
      </c>
      <c r="CJ72" s="216">
        <f>SUM(CJ68:CJ70)</f>
        <v>780836.28866673401</v>
      </c>
      <c r="CK72" s="216">
        <f>SUM(CK68:CK70)</f>
        <v>631925.92747875443</v>
      </c>
      <c r="CL72" s="216">
        <f>SUM(CL68:CL70)</f>
        <v>0</v>
      </c>
      <c r="CM72" s="213">
        <f>SUM(CI72:CL72)</f>
        <v>2079586.1854004818</v>
      </c>
      <c r="CN72" s="216">
        <f>SUM(CN68:CN70)</f>
        <v>665061.92913301429</v>
      </c>
      <c r="CO72" s="216">
        <f>SUM(CO68:CO70)</f>
        <v>778811.47917516856</v>
      </c>
      <c r="CP72" s="216">
        <f>SUM(CP68:CP70)</f>
        <v>630466.2960839076</v>
      </c>
      <c r="CQ72" s="216">
        <f>SUM(CQ68:CQ70)</f>
        <v>0</v>
      </c>
      <c r="CR72" s="213">
        <f>SUM(CN72:CQ72)</f>
        <v>2074339.7043920904</v>
      </c>
      <c r="CS72" s="216">
        <f>SUM(CS68:CS70)</f>
        <v>1331885.8983880077</v>
      </c>
      <c r="CT72" s="216">
        <f>SUM(CT68:CT70)</f>
        <v>1559647.7678419026</v>
      </c>
      <c r="CU72" s="216">
        <f>SUM(CU68:CU70)</f>
        <v>1262392.223562662</v>
      </c>
      <c r="CV72" s="216">
        <f>SUM(CV68:CV70)</f>
        <v>0</v>
      </c>
      <c r="CW72" s="213">
        <f>SUM(CS72:CV72)</f>
        <v>4153925.8897925722</v>
      </c>
      <c r="CX72" s="326"/>
      <c r="CY72" s="326"/>
      <c r="CZ72" s="326"/>
      <c r="DA72" s="326"/>
      <c r="DB72" s="326"/>
      <c r="DC72" s="326"/>
      <c r="DD72" s="326"/>
      <c r="DE72" s="326"/>
      <c r="DF72" s="326"/>
      <c r="DG72" s="326"/>
      <c r="DH72" s="326"/>
      <c r="DI72" s="326"/>
      <c r="DJ72" s="326"/>
      <c r="DK72" s="326"/>
      <c r="DL72" s="326"/>
      <c r="DM72" s="326"/>
      <c r="DN72" s="326"/>
      <c r="DO72" s="326"/>
      <c r="DP72" s="326"/>
      <c r="DQ72" s="326"/>
      <c r="DR72" s="326"/>
      <c r="DS72" s="326"/>
      <c r="DT72" s="326"/>
      <c r="DU72" s="326"/>
      <c r="DV72" s="326"/>
      <c r="DW72" s="326"/>
      <c r="DX72" s="326"/>
      <c r="DY72" s="326"/>
      <c r="DZ72" s="326"/>
      <c r="EA72" s="326"/>
      <c r="EB72" s="326"/>
      <c r="EC72" s="326"/>
      <c r="ED72" s="326"/>
      <c r="EE72" s="326"/>
    </row>
    <row r="73" spans="1:135" ht="15.75" customHeight="1" x14ac:dyDescent="0.2">
      <c r="B73" s="225"/>
      <c r="C73" s="177"/>
      <c r="D73" s="177"/>
      <c r="E73" s="177"/>
      <c r="F73" s="177"/>
      <c r="G73" s="392"/>
      <c r="H73" s="393"/>
      <c r="I73" s="177"/>
      <c r="J73" s="177"/>
      <c r="K73" s="177"/>
      <c r="L73" s="177"/>
      <c r="M73" s="394"/>
      <c r="N73" s="225"/>
      <c r="O73" s="177"/>
      <c r="P73" s="177"/>
      <c r="Q73" s="177"/>
      <c r="R73" s="177"/>
      <c r="S73" s="392"/>
      <c r="T73" s="393"/>
      <c r="U73" s="177"/>
      <c r="V73" s="177"/>
      <c r="W73" s="177"/>
      <c r="X73" s="177"/>
      <c r="Y73" s="394"/>
      <c r="Z73" s="225"/>
      <c r="AA73" s="177"/>
      <c r="AB73" s="177"/>
      <c r="AC73" s="177"/>
      <c r="AD73" s="177"/>
      <c r="AE73" s="392"/>
      <c r="AF73" s="393"/>
      <c r="AG73" s="177"/>
      <c r="AH73" s="177"/>
      <c r="AI73" s="177"/>
      <c r="AJ73" s="177"/>
      <c r="AK73" s="394"/>
      <c r="AL73" s="225"/>
      <c r="AM73" s="177"/>
      <c r="AN73" s="177"/>
      <c r="AO73" s="177"/>
      <c r="AP73" s="177"/>
      <c r="AQ73" s="392"/>
      <c r="AR73" s="393"/>
      <c r="AS73" s="177"/>
      <c r="AT73" s="177"/>
      <c r="AU73" s="177"/>
      <c r="AV73" s="177"/>
      <c r="AW73" s="394"/>
      <c r="AX73" s="225"/>
      <c r="AY73" s="177"/>
      <c r="AZ73" s="177"/>
      <c r="BA73" s="177"/>
      <c r="BB73" s="177"/>
      <c r="BC73" s="392"/>
      <c r="BD73" s="393"/>
      <c r="BE73" s="177"/>
      <c r="BF73" s="177"/>
      <c r="BG73" s="177"/>
      <c r="BH73" s="177"/>
      <c r="BI73" s="394"/>
      <c r="BJ73" s="225"/>
      <c r="BK73" s="177"/>
      <c r="BL73" s="177"/>
      <c r="BM73" s="177"/>
      <c r="BN73" s="177"/>
      <c r="BO73" s="392"/>
      <c r="BP73" s="393"/>
      <c r="BQ73" s="177"/>
      <c r="BR73" s="177"/>
      <c r="BS73" s="177"/>
      <c r="BT73" s="177"/>
      <c r="BU73" s="394"/>
      <c r="BV73" s="225"/>
      <c r="BW73" s="177"/>
      <c r="BX73" s="177"/>
      <c r="BY73" s="177"/>
      <c r="BZ73" s="177"/>
      <c r="CA73" s="392"/>
      <c r="CB73" s="393"/>
      <c r="CC73" s="177"/>
      <c r="CD73" s="177"/>
      <c r="CE73" s="177"/>
      <c r="CF73" s="177"/>
      <c r="CG73" s="394"/>
      <c r="CH73" s="225"/>
      <c r="CI73" s="177"/>
      <c r="CJ73" s="177"/>
      <c r="CK73" s="177"/>
      <c r="CL73" s="177"/>
      <c r="CM73" s="427"/>
      <c r="CN73" s="177"/>
      <c r="CO73" s="177"/>
      <c r="CP73" s="177"/>
      <c r="CQ73" s="177"/>
      <c r="CR73" s="427"/>
      <c r="CS73" s="177"/>
      <c r="CT73" s="177"/>
      <c r="CU73" s="177"/>
      <c r="CV73" s="177"/>
      <c r="CW73" s="427"/>
    </row>
    <row r="74" spans="1:135" ht="15.75" customHeight="1" x14ac:dyDescent="0.2">
      <c r="A74" s="19" t="s">
        <v>361</v>
      </c>
      <c r="B74" s="225"/>
      <c r="C74" s="177"/>
      <c r="D74" s="177"/>
      <c r="E74" s="177"/>
      <c r="F74" s="177"/>
      <c r="G74" s="392"/>
      <c r="H74" s="393"/>
      <c r="I74" s="177"/>
      <c r="J74" s="177"/>
      <c r="K74" s="177"/>
      <c r="L74" s="177"/>
      <c r="M74" s="394"/>
      <c r="N74" s="225"/>
      <c r="O74" s="177"/>
      <c r="P74" s="177"/>
      <c r="Q74" s="177"/>
      <c r="R74" s="177"/>
      <c r="S74" s="392"/>
      <c r="T74" s="393"/>
      <c r="U74" s="177"/>
      <c r="V74" s="177"/>
      <c r="W74" s="177"/>
      <c r="X74" s="177"/>
      <c r="Y74" s="394"/>
      <c r="Z74" s="225"/>
      <c r="AA74" s="177"/>
      <c r="AB74" s="177"/>
      <c r="AC74" s="177"/>
      <c r="AD74" s="177"/>
      <c r="AE74" s="392"/>
      <c r="AF74" s="393"/>
      <c r="AG74" s="177"/>
      <c r="AH74" s="177"/>
      <c r="AI74" s="177"/>
      <c r="AJ74" s="177"/>
      <c r="AK74" s="394"/>
      <c r="AL74" s="225"/>
      <c r="AM74" s="177"/>
      <c r="AN74" s="177"/>
      <c r="AO74" s="177"/>
      <c r="AP74" s="177"/>
      <c r="AQ74" s="392"/>
      <c r="AR74" s="393"/>
      <c r="AS74" s="177"/>
      <c r="AT74" s="177"/>
      <c r="AU74" s="177"/>
      <c r="AV74" s="177"/>
      <c r="AW74" s="394"/>
      <c r="AX74" s="225"/>
      <c r="AY74" s="177"/>
      <c r="AZ74" s="177"/>
      <c r="BA74" s="177"/>
      <c r="BB74" s="177"/>
      <c r="BC74" s="392"/>
      <c r="BD74" s="393"/>
      <c r="BE74" s="177"/>
      <c r="BF74" s="177"/>
      <c r="BG74" s="177"/>
      <c r="BH74" s="177"/>
      <c r="BI74" s="394"/>
      <c r="BJ74" s="225"/>
      <c r="BK74" s="177"/>
      <c r="BL74" s="177"/>
      <c r="BM74" s="177"/>
      <c r="BN74" s="177"/>
      <c r="BO74" s="392"/>
      <c r="BP74" s="393"/>
      <c r="BQ74" s="177"/>
      <c r="BR74" s="177"/>
      <c r="BS74" s="177"/>
      <c r="BT74" s="177"/>
      <c r="BU74" s="394"/>
      <c r="BV74" s="225"/>
      <c r="BW74" s="177"/>
      <c r="BX74" s="177"/>
      <c r="BY74" s="177"/>
      <c r="BZ74" s="177"/>
      <c r="CA74" s="392"/>
      <c r="CB74" s="393"/>
      <c r="CC74" s="177"/>
      <c r="CD74" s="177"/>
      <c r="CE74" s="177"/>
      <c r="CF74" s="177"/>
      <c r="CG74" s="394"/>
      <c r="CH74" s="225"/>
      <c r="CI74" s="177"/>
      <c r="CJ74" s="177"/>
      <c r="CK74" s="177"/>
      <c r="CL74" s="177"/>
      <c r="CM74" s="427"/>
      <c r="CN74" s="177"/>
      <c r="CO74" s="177"/>
      <c r="CP74" s="177"/>
      <c r="CQ74" s="177"/>
      <c r="CR74" s="427"/>
      <c r="CS74" s="177"/>
      <c r="CT74" s="177"/>
      <c r="CU74" s="177"/>
      <c r="CV74" s="177"/>
      <c r="CW74" s="427"/>
    </row>
    <row r="75" spans="1:135" s="17" customFormat="1" ht="15.75" customHeight="1" x14ac:dyDescent="0.2">
      <c r="A75" s="85" t="s">
        <v>240</v>
      </c>
      <c r="B75" s="225">
        <v>46</v>
      </c>
      <c r="C75" s="428">
        <v>26439.52535863021</v>
      </c>
      <c r="D75" s="428">
        <v>25132.000406044361</v>
      </c>
      <c r="E75" s="428">
        <v>12506.10130946242</v>
      </c>
      <c r="F75" s="428">
        <v>0</v>
      </c>
      <c r="G75" s="420">
        <f t="shared" ref="G75:G85" si="210">SUM(C75:F75)</f>
        <v>64077.627074136995</v>
      </c>
      <c r="H75" s="429">
        <v>26439.52535863021</v>
      </c>
      <c r="I75" s="428">
        <v>25132.000406044361</v>
      </c>
      <c r="J75" s="428">
        <v>12506.10130946242</v>
      </c>
      <c r="K75" s="428">
        <v>0</v>
      </c>
      <c r="L75" s="422">
        <f t="shared" ref="L75:L85" si="211">SUM(H75:K75)</f>
        <v>64077.627074136995</v>
      </c>
      <c r="M75" s="423">
        <f t="shared" ref="M75:M85" si="212">SUM(L75,G75)</f>
        <v>128155.25414827399</v>
      </c>
      <c r="N75" s="225">
        <v>46</v>
      </c>
      <c r="O75" s="428">
        <v>23291.962815936138</v>
      </c>
      <c r="P75" s="428">
        <v>26431.931461529413</v>
      </c>
      <c r="Q75" s="428">
        <v>13275.557698440247</v>
      </c>
      <c r="R75" s="428">
        <v>0</v>
      </c>
      <c r="S75" s="420">
        <f t="shared" ref="S75:S85" si="213">SUM(O75:R75)</f>
        <v>62999.451975905802</v>
      </c>
      <c r="T75" s="429">
        <v>23291.962815936138</v>
      </c>
      <c r="U75" s="428">
        <v>26431.931461529413</v>
      </c>
      <c r="V75" s="428">
        <v>13275.557698440247</v>
      </c>
      <c r="W75" s="428">
        <v>0</v>
      </c>
      <c r="X75" s="422">
        <f t="shared" ref="X75:X85" si="214">SUM(T75:W75)</f>
        <v>62999.451975905802</v>
      </c>
      <c r="Y75" s="423">
        <f t="shared" ref="Y75:Y85" si="215">SUM(X75,S75)</f>
        <v>125998.9039518116</v>
      </c>
      <c r="Z75" s="225">
        <v>46</v>
      </c>
      <c r="AA75" s="428">
        <v>3377.8719970375414</v>
      </c>
      <c r="AB75" s="428">
        <v>3647.0287945552882</v>
      </c>
      <c r="AC75" s="428">
        <v>1889.5511324265649</v>
      </c>
      <c r="AD75" s="428">
        <v>0</v>
      </c>
      <c r="AE75" s="420">
        <f t="shared" ref="AE75:AE85" si="216">SUM(AA75:AD75)</f>
        <v>8914.4519240193949</v>
      </c>
      <c r="AF75" s="429">
        <v>3377.8719970375414</v>
      </c>
      <c r="AG75" s="428">
        <v>3647.0287945552882</v>
      </c>
      <c r="AH75" s="428">
        <v>1889.5511324265649</v>
      </c>
      <c r="AI75" s="428">
        <v>0</v>
      </c>
      <c r="AJ75" s="422">
        <f t="shared" ref="AJ75:AJ85" si="217">SUM(AF75:AI75)</f>
        <v>8914.4519240193949</v>
      </c>
      <c r="AK75" s="423">
        <f t="shared" ref="AK75:AK85" si="218">SUM(AJ75,AE75)</f>
        <v>17828.90384803879</v>
      </c>
      <c r="AL75" s="225">
        <v>46</v>
      </c>
      <c r="AM75" s="428">
        <v>73192.344590354362</v>
      </c>
      <c r="AN75" s="428">
        <v>87925.892225169562</v>
      </c>
      <c r="AO75" s="428">
        <v>47521.236985099022</v>
      </c>
      <c r="AP75" s="428">
        <v>0</v>
      </c>
      <c r="AQ75" s="420">
        <f t="shared" ref="AQ75:AQ85" si="219">SUM(AM75:AP75)</f>
        <v>208639.47380062297</v>
      </c>
      <c r="AR75" s="429">
        <v>73192.344590354362</v>
      </c>
      <c r="AS75" s="428">
        <v>87925.892225169562</v>
      </c>
      <c r="AT75" s="428">
        <v>47521.236985099022</v>
      </c>
      <c r="AU75" s="428">
        <v>0</v>
      </c>
      <c r="AV75" s="422">
        <f t="shared" ref="AV75:AV85" si="220">SUM(AR75:AU75)</f>
        <v>208639.47380062297</v>
      </c>
      <c r="AW75" s="423">
        <f t="shared" ref="AW75:AW85" si="221">SUM(AV75,AQ75)</f>
        <v>417278.94760124595</v>
      </c>
      <c r="AX75" s="225">
        <v>46</v>
      </c>
      <c r="AY75" s="428">
        <v>936.59178099677285</v>
      </c>
      <c r="AZ75" s="428">
        <v>993.00288960663784</v>
      </c>
      <c r="BA75" s="428">
        <v>555.17739457893924</v>
      </c>
      <c r="BB75" s="428">
        <v>0</v>
      </c>
      <c r="BC75" s="420">
        <f t="shared" ref="BC75:BC85" si="222">SUM(AY75:BB75)</f>
        <v>2484.7720651823497</v>
      </c>
      <c r="BD75" s="429">
        <v>936.59178099677285</v>
      </c>
      <c r="BE75" s="428">
        <v>993.00288960663784</v>
      </c>
      <c r="BF75" s="428">
        <v>555.17739457893924</v>
      </c>
      <c r="BG75" s="428">
        <v>0</v>
      </c>
      <c r="BH75" s="422">
        <f t="shared" ref="BH75:BH85" si="223">SUM(BD75:BG75)</f>
        <v>2484.7720651823497</v>
      </c>
      <c r="BI75" s="423">
        <f t="shared" ref="BI75:BI85" si="224">SUM(BH75,BC75)</f>
        <v>4969.5441303646994</v>
      </c>
      <c r="BJ75" s="225">
        <v>46</v>
      </c>
      <c r="BK75" s="428">
        <v>0</v>
      </c>
      <c r="BL75" s="428">
        <v>0</v>
      </c>
      <c r="BM75" s="428">
        <v>0</v>
      </c>
      <c r="BN75" s="428">
        <v>0</v>
      </c>
      <c r="BO75" s="420">
        <f t="shared" ref="BO75:BO85" si="225">SUM(BK75:BN75)</f>
        <v>0</v>
      </c>
      <c r="BP75" s="429">
        <v>0</v>
      </c>
      <c r="BQ75" s="428">
        <v>0</v>
      </c>
      <c r="BR75" s="428">
        <v>0</v>
      </c>
      <c r="BS75" s="428">
        <v>0</v>
      </c>
      <c r="BT75" s="422">
        <f t="shared" ref="BT75:BT85" si="226">SUM(BP75:BS75)</f>
        <v>0</v>
      </c>
      <c r="BU75" s="423">
        <f t="shared" ref="BU75:BU85" si="227">SUM(BT75,BO75)</f>
        <v>0</v>
      </c>
      <c r="BV75" s="225">
        <v>46</v>
      </c>
      <c r="BW75" s="428">
        <v>1719.6439257645663</v>
      </c>
      <c r="BX75" s="428">
        <v>2076.2787691775156</v>
      </c>
      <c r="BY75" s="428">
        <v>1110.3547891578785</v>
      </c>
      <c r="BZ75" s="428">
        <v>0</v>
      </c>
      <c r="CA75" s="420">
        <f t="shared" ref="CA75:CA85" si="228">SUM(BW75:BZ75)</f>
        <v>4906.27748409996</v>
      </c>
      <c r="CB75" s="429">
        <v>1719.6439257645663</v>
      </c>
      <c r="CC75" s="428">
        <v>2076.2787691775156</v>
      </c>
      <c r="CD75" s="428">
        <v>1110.3547891578785</v>
      </c>
      <c r="CE75" s="428">
        <v>0</v>
      </c>
      <c r="CF75" s="422">
        <f t="shared" ref="CF75:CF85" si="229">SUM(CB75:CE75)</f>
        <v>4906.27748409996</v>
      </c>
      <c r="CG75" s="423">
        <f t="shared" ref="CG75:CG85" si="230">SUM(CF75,CA75)</f>
        <v>9812.55496819992</v>
      </c>
      <c r="CH75" s="225">
        <v>46</v>
      </c>
      <c r="CI75" s="422">
        <f t="shared" ref="CI75:CL85" si="231">+C75+O75+AA75+AM75+AY75+BK75+BW75</f>
        <v>128957.94046871959</v>
      </c>
      <c r="CJ75" s="422">
        <f t="shared" si="231"/>
        <v>146206.13454608276</v>
      </c>
      <c r="CK75" s="422">
        <f t="shared" si="231"/>
        <v>76857.979309165079</v>
      </c>
      <c r="CL75" s="422">
        <f t="shared" si="231"/>
        <v>0</v>
      </c>
      <c r="CM75" s="424">
        <f>SUM(CI75:CL75)</f>
        <v>352022.05432396743</v>
      </c>
      <c r="CN75" s="422">
        <f t="shared" ref="CN75:CQ85" si="232">+H75+T75+AF75+AR75+BD75+BP75+CB75</f>
        <v>128957.94046871959</v>
      </c>
      <c r="CO75" s="422">
        <f t="shared" si="232"/>
        <v>146206.13454608276</v>
      </c>
      <c r="CP75" s="422">
        <f t="shared" si="232"/>
        <v>76857.979309165079</v>
      </c>
      <c r="CQ75" s="422">
        <f t="shared" si="232"/>
        <v>0</v>
      </c>
      <c r="CR75" s="424">
        <f>SUM(CN75:CQ75)</f>
        <v>352022.05432396743</v>
      </c>
      <c r="CS75" s="422">
        <f t="shared" ref="CS75:CV85" si="233">CI75+CN75</f>
        <v>257915.88093743919</v>
      </c>
      <c r="CT75" s="422">
        <f t="shared" si="233"/>
        <v>292412.26909216552</v>
      </c>
      <c r="CU75" s="422">
        <f t="shared" si="233"/>
        <v>153715.95861833016</v>
      </c>
      <c r="CV75" s="422">
        <f t="shared" si="233"/>
        <v>0</v>
      </c>
      <c r="CW75" s="424">
        <f>SUM(CS75:CV75)</f>
        <v>704044.10864793486</v>
      </c>
      <c r="CX75" s="326"/>
      <c r="CY75" s="326"/>
      <c r="CZ75" s="326"/>
      <c r="DA75" s="326"/>
      <c r="DB75" s="326"/>
      <c r="DC75" s="326"/>
      <c r="DD75" s="326"/>
      <c r="DE75" s="326"/>
      <c r="DF75" s="326"/>
      <c r="DG75" s="326"/>
      <c r="DH75" s="326"/>
      <c r="DI75" s="326"/>
      <c r="DJ75" s="326"/>
      <c r="DK75" s="326"/>
      <c r="DL75" s="326"/>
      <c r="DM75" s="326"/>
      <c r="DN75" s="326"/>
      <c r="DO75" s="326"/>
      <c r="DP75" s="326"/>
      <c r="DQ75" s="326"/>
      <c r="DR75" s="326"/>
      <c r="DS75" s="326"/>
      <c r="DT75" s="326"/>
      <c r="DU75" s="326"/>
      <c r="DV75" s="326"/>
      <c r="DW75" s="326"/>
      <c r="DX75" s="326"/>
      <c r="DY75" s="326"/>
      <c r="DZ75" s="326"/>
      <c r="EA75" s="326"/>
      <c r="EB75" s="326"/>
      <c r="EC75" s="326"/>
      <c r="ED75" s="326"/>
      <c r="EE75" s="326"/>
    </row>
    <row r="76" spans="1:135" ht="15.75" customHeight="1" x14ac:dyDescent="0.2">
      <c r="A76" s="85" t="s">
        <v>278</v>
      </c>
      <c r="B76" s="225">
        <v>47</v>
      </c>
      <c r="C76" s="428">
        <v>25.521258695237023</v>
      </c>
      <c r="D76" s="428">
        <v>16.854742597360733</v>
      </c>
      <c r="E76" s="428">
        <v>1.5243549266218352</v>
      </c>
      <c r="F76" s="428">
        <v>0</v>
      </c>
      <c r="G76" s="420">
        <f t="shared" si="210"/>
        <v>43.900356219219589</v>
      </c>
      <c r="H76" s="429">
        <v>25.521258695237023</v>
      </c>
      <c r="I76" s="428">
        <v>16.854742597360733</v>
      </c>
      <c r="J76" s="428">
        <v>1.5243549266218352</v>
      </c>
      <c r="K76" s="428">
        <v>0</v>
      </c>
      <c r="L76" s="422">
        <f t="shared" si="211"/>
        <v>43.900356219219589</v>
      </c>
      <c r="M76" s="423">
        <f t="shared" si="212"/>
        <v>87.800712438439177</v>
      </c>
      <c r="N76" s="225">
        <v>47</v>
      </c>
      <c r="O76" s="428">
        <v>22.48301361247071</v>
      </c>
      <c r="P76" s="428">
        <v>17.726539628258703</v>
      </c>
      <c r="Q76" s="428">
        <v>1.6181431191476334</v>
      </c>
      <c r="R76" s="428">
        <v>0</v>
      </c>
      <c r="S76" s="420">
        <f t="shared" si="213"/>
        <v>41.827696359877045</v>
      </c>
      <c r="T76" s="429">
        <v>22.48301361247071</v>
      </c>
      <c r="U76" s="428">
        <v>17.726539628258703</v>
      </c>
      <c r="V76" s="428">
        <v>1.6181431191476334</v>
      </c>
      <c r="W76" s="428">
        <v>0</v>
      </c>
      <c r="X76" s="422">
        <f t="shared" si="214"/>
        <v>41.827696359877045</v>
      </c>
      <c r="Y76" s="423">
        <f t="shared" si="215"/>
        <v>83.65539271975409</v>
      </c>
      <c r="Z76" s="225">
        <v>47</v>
      </c>
      <c r="AA76" s="428">
        <v>3.2605556985784814</v>
      </c>
      <c r="AB76" s="428">
        <v>2.4458750033526351</v>
      </c>
      <c r="AC76" s="428">
        <v>0.23031530822790972</v>
      </c>
      <c r="AD76" s="428">
        <v>0</v>
      </c>
      <c r="AE76" s="420">
        <f t="shared" si="216"/>
        <v>5.9367460101590268</v>
      </c>
      <c r="AF76" s="429">
        <v>3.2605556985784814</v>
      </c>
      <c r="AG76" s="428">
        <v>2.4458750033526351</v>
      </c>
      <c r="AH76" s="428">
        <v>0.23031530822790972</v>
      </c>
      <c r="AI76" s="428">
        <v>0</v>
      </c>
      <c r="AJ76" s="422">
        <f t="shared" si="217"/>
        <v>5.9367460101590268</v>
      </c>
      <c r="AK76" s="423">
        <f t="shared" si="218"/>
        <v>11.873492020318054</v>
      </c>
      <c r="AL76" s="225">
        <v>47</v>
      </c>
      <c r="AM76" s="428">
        <v>70.650313705107365</v>
      </c>
      <c r="AN76" s="428">
        <v>58.967382506570949</v>
      </c>
      <c r="AO76" s="428">
        <v>5.7923112827008838</v>
      </c>
      <c r="AP76" s="428">
        <v>0</v>
      </c>
      <c r="AQ76" s="420">
        <f t="shared" si="219"/>
        <v>135.41000749437922</v>
      </c>
      <c r="AR76" s="429">
        <v>70.650313705107365</v>
      </c>
      <c r="AS76" s="428">
        <v>58.967382506570949</v>
      </c>
      <c r="AT76" s="428">
        <v>5.7923112827008838</v>
      </c>
      <c r="AU76" s="428">
        <v>0</v>
      </c>
      <c r="AV76" s="422">
        <f t="shared" si="220"/>
        <v>135.41000749437922</v>
      </c>
      <c r="AW76" s="423">
        <f t="shared" si="221"/>
        <v>270.82001498875843</v>
      </c>
      <c r="AX76" s="225">
        <v>47</v>
      </c>
      <c r="AY76" s="428">
        <v>0.90406317096948796</v>
      </c>
      <c r="AZ76" s="428">
        <v>0.66595606526928175</v>
      </c>
      <c r="BA76" s="428">
        <v>6.7669961695829131E-2</v>
      </c>
      <c r="BB76" s="428">
        <v>0</v>
      </c>
      <c r="BC76" s="420">
        <f t="shared" si="222"/>
        <v>1.6376891979345989</v>
      </c>
      <c r="BD76" s="429">
        <v>0.90406317096948796</v>
      </c>
      <c r="BE76" s="428">
        <v>0.66595606526928175</v>
      </c>
      <c r="BF76" s="428">
        <v>6.7669961695829131E-2</v>
      </c>
      <c r="BG76" s="428">
        <v>0</v>
      </c>
      <c r="BH76" s="422">
        <f t="shared" si="223"/>
        <v>1.6376891979345989</v>
      </c>
      <c r="BI76" s="423">
        <f t="shared" si="224"/>
        <v>3.2753783958691978</v>
      </c>
      <c r="BJ76" s="225">
        <v>47</v>
      </c>
      <c r="BK76" s="428">
        <v>0</v>
      </c>
      <c r="BL76" s="428">
        <v>0</v>
      </c>
      <c r="BM76" s="428">
        <v>0</v>
      </c>
      <c r="BN76" s="428">
        <v>0</v>
      </c>
      <c r="BO76" s="420">
        <f t="shared" si="225"/>
        <v>0</v>
      </c>
      <c r="BP76" s="429">
        <v>0</v>
      </c>
      <c r="BQ76" s="428">
        <v>0</v>
      </c>
      <c r="BR76" s="428">
        <v>0</v>
      </c>
      <c r="BS76" s="428">
        <v>0</v>
      </c>
      <c r="BT76" s="422">
        <f t="shared" si="226"/>
        <v>0</v>
      </c>
      <c r="BU76" s="423">
        <f t="shared" si="227"/>
        <v>0</v>
      </c>
      <c r="BV76" s="225">
        <v>47</v>
      </c>
      <c r="BW76" s="428">
        <v>1.6599192647308634</v>
      </c>
      <c r="BX76" s="428">
        <v>1.392453591017589</v>
      </c>
      <c r="BY76" s="428">
        <v>0.13533992339165826</v>
      </c>
      <c r="BZ76" s="428">
        <v>0</v>
      </c>
      <c r="CA76" s="420">
        <f t="shared" si="228"/>
        <v>3.187712779140111</v>
      </c>
      <c r="CB76" s="429">
        <v>1.6599192647308634</v>
      </c>
      <c r="CC76" s="428">
        <v>1.392453591017589</v>
      </c>
      <c r="CD76" s="428">
        <v>0.13533992339165826</v>
      </c>
      <c r="CE76" s="428">
        <v>0</v>
      </c>
      <c r="CF76" s="422">
        <f t="shared" si="229"/>
        <v>3.187712779140111</v>
      </c>
      <c r="CG76" s="423">
        <f t="shared" si="230"/>
        <v>6.3754255582802219</v>
      </c>
      <c r="CH76" s="225">
        <v>47</v>
      </c>
      <c r="CI76" s="422">
        <f t="shared" si="231"/>
        <v>124.47912414709393</v>
      </c>
      <c r="CJ76" s="422">
        <f t="shared" si="231"/>
        <v>98.052949391829884</v>
      </c>
      <c r="CK76" s="422">
        <f t="shared" si="231"/>
        <v>9.3681345217857501</v>
      </c>
      <c r="CL76" s="422">
        <f t="shared" si="231"/>
        <v>0</v>
      </c>
      <c r="CM76" s="424">
        <f t="shared" ref="CM76:CM85" si="234">SUM(CI76:CL76)</f>
        <v>231.90020806070956</v>
      </c>
      <c r="CN76" s="422">
        <f t="shared" si="232"/>
        <v>124.47912414709393</v>
      </c>
      <c r="CO76" s="422">
        <f t="shared" si="232"/>
        <v>98.052949391829884</v>
      </c>
      <c r="CP76" s="422">
        <f t="shared" si="232"/>
        <v>9.3681345217857501</v>
      </c>
      <c r="CQ76" s="422">
        <f t="shared" si="232"/>
        <v>0</v>
      </c>
      <c r="CR76" s="424">
        <f t="shared" ref="CR76:CR85" si="235">SUM(CN76:CQ76)</f>
        <v>231.90020806070956</v>
      </c>
      <c r="CS76" s="422">
        <f t="shared" si="233"/>
        <v>248.95824829418785</v>
      </c>
      <c r="CT76" s="422">
        <f t="shared" si="233"/>
        <v>196.10589878365977</v>
      </c>
      <c r="CU76" s="422">
        <f t="shared" si="233"/>
        <v>18.7362690435715</v>
      </c>
      <c r="CV76" s="422">
        <f t="shared" si="233"/>
        <v>0</v>
      </c>
      <c r="CW76" s="424">
        <f t="shared" ref="CW76:CW85" si="236">SUM(CS76:CV76)</f>
        <v>463.80041612141912</v>
      </c>
    </row>
    <row r="77" spans="1:135" ht="15.75" customHeight="1" x14ac:dyDescent="0.2">
      <c r="A77" s="85" t="s">
        <v>1195</v>
      </c>
      <c r="B77" s="225">
        <v>48</v>
      </c>
      <c r="C77" s="428">
        <v>0</v>
      </c>
      <c r="D77" s="428">
        <v>0</v>
      </c>
      <c r="E77" s="428">
        <v>0</v>
      </c>
      <c r="F77" s="428">
        <v>0</v>
      </c>
      <c r="G77" s="420">
        <f t="shared" si="210"/>
        <v>0</v>
      </c>
      <c r="H77" s="429">
        <v>0</v>
      </c>
      <c r="I77" s="428">
        <v>0</v>
      </c>
      <c r="J77" s="428">
        <v>0</v>
      </c>
      <c r="K77" s="428">
        <v>0</v>
      </c>
      <c r="L77" s="422">
        <f t="shared" si="211"/>
        <v>0</v>
      </c>
      <c r="M77" s="423">
        <f t="shared" si="212"/>
        <v>0</v>
      </c>
      <c r="N77" s="225">
        <v>48</v>
      </c>
      <c r="O77" s="428">
        <v>0</v>
      </c>
      <c r="P77" s="428">
        <v>0</v>
      </c>
      <c r="Q77" s="428">
        <v>0</v>
      </c>
      <c r="R77" s="428">
        <v>0</v>
      </c>
      <c r="S77" s="420">
        <f t="shared" si="213"/>
        <v>0</v>
      </c>
      <c r="T77" s="429">
        <v>0</v>
      </c>
      <c r="U77" s="428">
        <v>0</v>
      </c>
      <c r="V77" s="428">
        <v>0</v>
      </c>
      <c r="W77" s="428">
        <v>0</v>
      </c>
      <c r="X77" s="422">
        <f t="shared" si="214"/>
        <v>0</v>
      </c>
      <c r="Y77" s="423">
        <f t="shared" si="215"/>
        <v>0</v>
      </c>
      <c r="Z77" s="225">
        <v>48</v>
      </c>
      <c r="AA77" s="428">
        <v>0</v>
      </c>
      <c r="AB77" s="428">
        <v>0</v>
      </c>
      <c r="AC77" s="428">
        <v>0</v>
      </c>
      <c r="AD77" s="428">
        <v>0</v>
      </c>
      <c r="AE77" s="420">
        <f t="shared" si="216"/>
        <v>0</v>
      </c>
      <c r="AF77" s="429">
        <v>0</v>
      </c>
      <c r="AG77" s="428">
        <v>0</v>
      </c>
      <c r="AH77" s="428">
        <v>0</v>
      </c>
      <c r="AI77" s="428">
        <v>0</v>
      </c>
      <c r="AJ77" s="422">
        <f t="shared" si="217"/>
        <v>0</v>
      </c>
      <c r="AK77" s="423">
        <f t="shared" si="218"/>
        <v>0</v>
      </c>
      <c r="AL77" s="225">
        <v>48</v>
      </c>
      <c r="AM77" s="428">
        <v>0</v>
      </c>
      <c r="AN77" s="428">
        <v>0</v>
      </c>
      <c r="AO77" s="428">
        <v>0</v>
      </c>
      <c r="AP77" s="428">
        <v>0</v>
      </c>
      <c r="AQ77" s="420">
        <f t="shared" si="219"/>
        <v>0</v>
      </c>
      <c r="AR77" s="429">
        <v>0</v>
      </c>
      <c r="AS77" s="428">
        <v>0</v>
      </c>
      <c r="AT77" s="428">
        <v>0</v>
      </c>
      <c r="AU77" s="428">
        <v>0</v>
      </c>
      <c r="AV77" s="422">
        <f t="shared" si="220"/>
        <v>0</v>
      </c>
      <c r="AW77" s="423">
        <f t="shared" si="221"/>
        <v>0</v>
      </c>
      <c r="AX77" s="225">
        <v>48</v>
      </c>
      <c r="AY77" s="428">
        <v>0</v>
      </c>
      <c r="AZ77" s="428">
        <v>0</v>
      </c>
      <c r="BA77" s="428">
        <v>0</v>
      </c>
      <c r="BB77" s="428">
        <v>0</v>
      </c>
      <c r="BC77" s="420">
        <f t="shared" si="222"/>
        <v>0</v>
      </c>
      <c r="BD77" s="429">
        <v>0</v>
      </c>
      <c r="BE77" s="428">
        <v>0</v>
      </c>
      <c r="BF77" s="428">
        <v>0</v>
      </c>
      <c r="BG77" s="428">
        <v>0</v>
      </c>
      <c r="BH77" s="422">
        <f t="shared" si="223"/>
        <v>0</v>
      </c>
      <c r="BI77" s="423">
        <f t="shared" si="224"/>
        <v>0</v>
      </c>
      <c r="BJ77" s="225">
        <v>48</v>
      </c>
      <c r="BK77" s="428">
        <v>0</v>
      </c>
      <c r="BL77" s="428">
        <v>0</v>
      </c>
      <c r="BM77" s="428">
        <v>0</v>
      </c>
      <c r="BN77" s="428">
        <v>0</v>
      </c>
      <c r="BO77" s="420">
        <f t="shared" si="225"/>
        <v>0</v>
      </c>
      <c r="BP77" s="429">
        <v>0</v>
      </c>
      <c r="BQ77" s="428">
        <v>0</v>
      </c>
      <c r="BR77" s="428">
        <v>0</v>
      </c>
      <c r="BS77" s="428">
        <v>0</v>
      </c>
      <c r="BT77" s="422">
        <f t="shared" si="226"/>
        <v>0</v>
      </c>
      <c r="BU77" s="423">
        <f t="shared" si="227"/>
        <v>0</v>
      </c>
      <c r="BV77" s="225">
        <v>48</v>
      </c>
      <c r="BW77" s="428">
        <v>0</v>
      </c>
      <c r="BX77" s="428">
        <v>0</v>
      </c>
      <c r="BY77" s="428">
        <v>0</v>
      </c>
      <c r="BZ77" s="428">
        <v>0</v>
      </c>
      <c r="CA77" s="420">
        <f t="shared" si="228"/>
        <v>0</v>
      </c>
      <c r="CB77" s="429">
        <v>0</v>
      </c>
      <c r="CC77" s="428">
        <v>0</v>
      </c>
      <c r="CD77" s="428">
        <v>0</v>
      </c>
      <c r="CE77" s="428">
        <v>0</v>
      </c>
      <c r="CF77" s="422">
        <f t="shared" si="229"/>
        <v>0</v>
      </c>
      <c r="CG77" s="423">
        <f t="shared" si="230"/>
        <v>0</v>
      </c>
      <c r="CH77" s="225">
        <v>48</v>
      </c>
      <c r="CI77" s="422">
        <f t="shared" si="231"/>
        <v>0</v>
      </c>
      <c r="CJ77" s="422">
        <f t="shared" si="231"/>
        <v>0</v>
      </c>
      <c r="CK77" s="422">
        <f t="shared" si="231"/>
        <v>0</v>
      </c>
      <c r="CL77" s="422">
        <f t="shared" si="231"/>
        <v>0</v>
      </c>
      <c r="CM77" s="424">
        <f t="shared" si="234"/>
        <v>0</v>
      </c>
      <c r="CN77" s="422">
        <f t="shared" si="232"/>
        <v>0</v>
      </c>
      <c r="CO77" s="422">
        <f t="shared" si="232"/>
        <v>0</v>
      </c>
      <c r="CP77" s="422">
        <f t="shared" si="232"/>
        <v>0</v>
      </c>
      <c r="CQ77" s="422">
        <f t="shared" si="232"/>
        <v>0</v>
      </c>
      <c r="CR77" s="424">
        <f t="shared" si="235"/>
        <v>0</v>
      </c>
      <c r="CS77" s="422">
        <f t="shared" si="233"/>
        <v>0</v>
      </c>
      <c r="CT77" s="422">
        <f t="shared" si="233"/>
        <v>0</v>
      </c>
      <c r="CU77" s="422">
        <f t="shared" si="233"/>
        <v>0</v>
      </c>
      <c r="CV77" s="422">
        <f t="shared" si="233"/>
        <v>0</v>
      </c>
      <c r="CW77" s="424">
        <f t="shared" si="236"/>
        <v>0</v>
      </c>
    </row>
    <row r="78" spans="1:135" ht="15.75" customHeight="1" x14ac:dyDescent="0.2">
      <c r="A78" s="85" t="s">
        <v>280</v>
      </c>
      <c r="B78" s="225">
        <v>49</v>
      </c>
      <c r="C78" s="428">
        <v>20580.322432991707</v>
      </c>
      <c r="D78" s="428">
        <v>17536.768152751043</v>
      </c>
      <c r="E78" s="428">
        <v>17516.048125245488</v>
      </c>
      <c r="F78" s="428">
        <v>0</v>
      </c>
      <c r="G78" s="420">
        <f t="shared" si="210"/>
        <v>55633.138710988234</v>
      </c>
      <c r="H78" s="429">
        <v>20580.322432991707</v>
      </c>
      <c r="I78" s="428">
        <v>17536.768152751043</v>
      </c>
      <c r="J78" s="428">
        <v>17516.048125245488</v>
      </c>
      <c r="K78" s="428">
        <v>0</v>
      </c>
      <c r="L78" s="422">
        <f t="shared" si="211"/>
        <v>55633.138710988234</v>
      </c>
      <c r="M78" s="423">
        <f t="shared" si="212"/>
        <v>111266.27742197647</v>
      </c>
      <c r="N78" s="225">
        <v>49</v>
      </c>
      <c r="O78" s="428">
        <v>18130.284048111738</v>
      </c>
      <c r="P78" s="428">
        <v>18443.84236754851</v>
      </c>
      <c r="Q78" s="428">
        <v>18593.748905537075</v>
      </c>
      <c r="R78" s="428">
        <v>0</v>
      </c>
      <c r="S78" s="420">
        <f t="shared" si="213"/>
        <v>55167.875321197324</v>
      </c>
      <c r="T78" s="429">
        <v>18130.284048111738</v>
      </c>
      <c r="U78" s="428">
        <v>18443.84236754851</v>
      </c>
      <c r="V78" s="428">
        <v>18593.748905537075</v>
      </c>
      <c r="W78" s="428">
        <v>0</v>
      </c>
      <c r="X78" s="422">
        <f t="shared" si="214"/>
        <v>55167.875321197324</v>
      </c>
      <c r="Y78" s="423">
        <f t="shared" si="215"/>
        <v>110335.75064239465</v>
      </c>
      <c r="Z78" s="225">
        <v>49</v>
      </c>
      <c r="AA78" s="428">
        <v>2629.3094862126454</v>
      </c>
      <c r="AB78" s="428">
        <v>2544.8471026262287</v>
      </c>
      <c r="AC78" s="428">
        <v>2646.505713627434</v>
      </c>
      <c r="AD78" s="428">
        <v>0</v>
      </c>
      <c r="AE78" s="420">
        <f t="shared" si="216"/>
        <v>7820.6623024663077</v>
      </c>
      <c r="AF78" s="429">
        <v>2629.3094862126454</v>
      </c>
      <c r="AG78" s="428">
        <v>2544.8471026262287</v>
      </c>
      <c r="AH78" s="428">
        <v>2646.505713627434</v>
      </c>
      <c r="AI78" s="428">
        <v>0</v>
      </c>
      <c r="AJ78" s="422">
        <f t="shared" si="217"/>
        <v>7820.6623024663077</v>
      </c>
      <c r="AK78" s="423">
        <f t="shared" si="218"/>
        <v>15641.324604932615</v>
      </c>
      <c r="AL78" s="225">
        <v>49</v>
      </c>
      <c r="AM78" s="428">
        <v>56972.35600352582</v>
      </c>
      <c r="AN78" s="428">
        <v>61353.492028662055</v>
      </c>
      <c r="AO78" s="428">
        <v>66558.254519527065</v>
      </c>
      <c r="AP78" s="428">
        <v>0</v>
      </c>
      <c r="AQ78" s="420">
        <f t="shared" si="219"/>
        <v>184884.10255171492</v>
      </c>
      <c r="AR78" s="429">
        <v>56972.35600352582</v>
      </c>
      <c r="AS78" s="428">
        <v>61353.492028662055</v>
      </c>
      <c r="AT78" s="428">
        <v>66558.254519527065</v>
      </c>
      <c r="AU78" s="428">
        <v>0</v>
      </c>
      <c r="AV78" s="422">
        <f t="shared" si="220"/>
        <v>184884.10255171492</v>
      </c>
      <c r="AW78" s="423">
        <f t="shared" si="221"/>
        <v>369768.20510342985</v>
      </c>
      <c r="AX78" s="225">
        <v>49</v>
      </c>
      <c r="AY78" s="428">
        <v>729.03581208623359</v>
      </c>
      <c r="AZ78" s="428">
        <v>692.90391408139897</v>
      </c>
      <c r="BA78" s="428">
        <v>777.5815756534214</v>
      </c>
      <c r="BB78" s="428">
        <v>0</v>
      </c>
      <c r="BC78" s="420">
        <f t="shared" si="222"/>
        <v>2199.5213018210543</v>
      </c>
      <c r="BD78" s="429">
        <v>729.03581208623359</v>
      </c>
      <c r="BE78" s="428">
        <v>692.90391408139897</v>
      </c>
      <c r="BF78" s="428">
        <v>777.5815756534214</v>
      </c>
      <c r="BG78" s="428">
        <v>0</v>
      </c>
      <c r="BH78" s="422">
        <f t="shared" si="223"/>
        <v>2199.5213018210543</v>
      </c>
      <c r="BI78" s="423">
        <f t="shared" si="224"/>
        <v>4399.0426036421086</v>
      </c>
      <c r="BJ78" s="225">
        <v>49</v>
      </c>
      <c r="BK78" s="428">
        <v>0</v>
      </c>
      <c r="BL78" s="428">
        <v>0</v>
      </c>
      <c r="BM78" s="428">
        <v>0</v>
      </c>
      <c r="BN78" s="428">
        <v>0</v>
      </c>
      <c r="BO78" s="420">
        <f t="shared" si="225"/>
        <v>0</v>
      </c>
      <c r="BP78" s="429">
        <v>0</v>
      </c>
      <c r="BQ78" s="428">
        <v>0</v>
      </c>
      <c r="BR78" s="428">
        <v>0</v>
      </c>
      <c r="BS78" s="428">
        <v>0</v>
      </c>
      <c r="BT78" s="422">
        <f t="shared" si="226"/>
        <v>0</v>
      </c>
      <c r="BU78" s="423">
        <f t="shared" si="227"/>
        <v>0</v>
      </c>
      <c r="BV78" s="225">
        <v>49</v>
      </c>
      <c r="BW78" s="428">
        <v>1338.5575566173468</v>
      </c>
      <c r="BX78" s="428">
        <v>1448.7990930792887</v>
      </c>
      <c r="BY78" s="428">
        <v>1555.1631513068428</v>
      </c>
      <c r="BZ78" s="428">
        <v>0</v>
      </c>
      <c r="CA78" s="420">
        <f t="shared" si="228"/>
        <v>4342.5198010034783</v>
      </c>
      <c r="CB78" s="429">
        <v>1338.5575566173468</v>
      </c>
      <c r="CC78" s="428">
        <v>1448.7990930792887</v>
      </c>
      <c r="CD78" s="428">
        <v>1555.1631513068428</v>
      </c>
      <c r="CE78" s="428">
        <v>0</v>
      </c>
      <c r="CF78" s="422">
        <f t="shared" si="229"/>
        <v>4342.5198010034783</v>
      </c>
      <c r="CG78" s="423">
        <f t="shared" si="230"/>
        <v>8685.0396020069566</v>
      </c>
      <c r="CH78" s="225">
        <v>49</v>
      </c>
      <c r="CI78" s="422">
        <f t="shared" si="231"/>
        <v>100379.8653395455</v>
      </c>
      <c r="CJ78" s="422">
        <f t="shared" si="231"/>
        <v>102020.65265874853</v>
      </c>
      <c r="CK78" s="422">
        <f t="shared" si="231"/>
        <v>107647.30199089732</v>
      </c>
      <c r="CL78" s="422">
        <f t="shared" si="231"/>
        <v>0</v>
      </c>
      <c r="CM78" s="424">
        <f t="shared" si="234"/>
        <v>310047.81998919137</v>
      </c>
      <c r="CN78" s="422">
        <f t="shared" si="232"/>
        <v>100379.8653395455</v>
      </c>
      <c r="CO78" s="422">
        <f t="shared" si="232"/>
        <v>102020.65265874853</v>
      </c>
      <c r="CP78" s="422">
        <f t="shared" si="232"/>
        <v>107647.30199089732</v>
      </c>
      <c r="CQ78" s="422">
        <f t="shared" si="232"/>
        <v>0</v>
      </c>
      <c r="CR78" s="424">
        <f t="shared" si="235"/>
        <v>310047.81998919137</v>
      </c>
      <c r="CS78" s="422">
        <f t="shared" si="233"/>
        <v>200759.73067909101</v>
      </c>
      <c r="CT78" s="422">
        <f t="shared" si="233"/>
        <v>204041.30531749706</v>
      </c>
      <c r="CU78" s="422">
        <f t="shared" si="233"/>
        <v>215294.60398179464</v>
      </c>
      <c r="CV78" s="422">
        <f t="shared" si="233"/>
        <v>0</v>
      </c>
      <c r="CW78" s="424">
        <f t="shared" si="236"/>
        <v>620095.63997838274</v>
      </c>
    </row>
    <row r="79" spans="1:135" ht="15.75" customHeight="1" x14ac:dyDescent="0.2">
      <c r="A79" s="85" t="s">
        <v>134</v>
      </c>
      <c r="B79" s="225">
        <v>50</v>
      </c>
      <c r="C79" s="428">
        <v>0</v>
      </c>
      <c r="D79" s="428">
        <v>0</v>
      </c>
      <c r="E79" s="428">
        <v>0</v>
      </c>
      <c r="F79" s="428">
        <v>0</v>
      </c>
      <c r="G79" s="420">
        <f t="shared" si="210"/>
        <v>0</v>
      </c>
      <c r="H79" s="429">
        <v>0</v>
      </c>
      <c r="I79" s="428">
        <v>0</v>
      </c>
      <c r="J79" s="428">
        <v>0</v>
      </c>
      <c r="K79" s="428">
        <v>0</v>
      </c>
      <c r="L79" s="422">
        <f t="shared" si="211"/>
        <v>0</v>
      </c>
      <c r="M79" s="423">
        <f t="shared" si="212"/>
        <v>0</v>
      </c>
      <c r="N79" s="225">
        <v>50</v>
      </c>
      <c r="O79" s="428">
        <v>0</v>
      </c>
      <c r="P79" s="428">
        <v>0</v>
      </c>
      <c r="Q79" s="428">
        <v>0</v>
      </c>
      <c r="R79" s="428">
        <v>0</v>
      </c>
      <c r="S79" s="420">
        <f t="shared" si="213"/>
        <v>0</v>
      </c>
      <c r="T79" s="429">
        <v>0</v>
      </c>
      <c r="U79" s="428">
        <v>0</v>
      </c>
      <c r="V79" s="428">
        <v>0</v>
      </c>
      <c r="W79" s="428">
        <v>0</v>
      </c>
      <c r="X79" s="422">
        <f t="shared" si="214"/>
        <v>0</v>
      </c>
      <c r="Y79" s="423">
        <f t="shared" si="215"/>
        <v>0</v>
      </c>
      <c r="Z79" s="225">
        <v>50</v>
      </c>
      <c r="AA79" s="428">
        <v>0</v>
      </c>
      <c r="AB79" s="428">
        <v>0</v>
      </c>
      <c r="AC79" s="428">
        <v>0</v>
      </c>
      <c r="AD79" s="428">
        <v>0</v>
      </c>
      <c r="AE79" s="420">
        <f t="shared" si="216"/>
        <v>0</v>
      </c>
      <c r="AF79" s="429">
        <v>0</v>
      </c>
      <c r="AG79" s="428">
        <v>0</v>
      </c>
      <c r="AH79" s="428">
        <v>0</v>
      </c>
      <c r="AI79" s="428">
        <v>0</v>
      </c>
      <c r="AJ79" s="422">
        <f t="shared" si="217"/>
        <v>0</v>
      </c>
      <c r="AK79" s="423">
        <f t="shared" si="218"/>
        <v>0</v>
      </c>
      <c r="AL79" s="225">
        <v>50</v>
      </c>
      <c r="AM79" s="428">
        <v>0</v>
      </c>
      <c r="AN79" s="428">
        <v>0</v>
      </c>
      <c r="AO79" s="428">
        <v>0</v>
      </c>
      <c r="AP79" s="428">
        <v>0</v>
      </c>
      <c r="AQ79" s="420">
        <f t="shared" si="219"/>
        <v>0</v>
      </c>
      <c r="AR79" s="429">
        <v>0</v>
      </c>
      <c r="AS79" s="428">
        <v>0</v>
      </c>
      <c r="AT79" s="428">
        <v>0</v>
      </c>
      <c r="AU79" s="428">
        <v>0</v>
      </c>
      <c r="AV79" s="422">
        <f t="shared" si="220"/>
        <v>0</v>
      </c>
      <c r="AW79" s="423">
        <f t="shared" si="221"/>
        <v>0</v>
      </c>
      <c r="AX79" s="225">
        <v>50</v>
      </c>
      <c r="AY79" s="428">
        <v>0</v>
      </c>
      <c r="AZ79" s="428">
        <v>0</v>
      </c>
      <c r="BA79" s="428">
        <v>0</v>
      </c>
      <c r="BB79" s="428">
        <v>0</v>
      </c>
      <c r="BC79" s="420">
        <f t="shared" si="222"/>
        <v>0</v>
      </c>
      <c r="BD79" s="429">
        <v>0</v>
      </c>
      <c r="BE79" s="428">
        <v>0</v>
      </c>
      <c r="BF79" s="428">
        <v>0</v>
      </c>
      <c r="BG79" s="428">
        <v>0</v>
      </c>
      <c r="BH79" s="422">
        <f t="shared" si="223"/>
        <v>0</v>
      </c>
      <c r="BI79" s="423">
        <f t="shared" si="224"/>
        <v>0</v>
      </c>
      <c r="BJ79" s="225">
        <v>50</v>
      </c>
      <c r="BK79" s="428">
        <v>0</v>
      </c>
      <c r="BL79" s="428">
        <v>0</v>
      </c>
      <c r="BM79" s="428">
        <v>0</v>
      </c>
      <c r="BN79" s="428">
        <v>0</v>
      </c>
      <c r="BO79" s="420">
        <f t="shared" si="225"/>
        <v>0</v>
      </c>
      <c r="BP79" s="429">
        <v>0</v>
      </c>
      <c r="BQ79" s="428">
        <v>0</v>
      </c>
      <c r="BR79" s="428">
        <v>0</v>
      </c>
      <c r="BS79" s="428">
        <v>0</v>
      </c>
      <c r="BT79" s="422">
        <f t="shared" si="226"/>
        <v>0</v>
      </c>
      <c r="BU79" s="423">
        <f t="shared" si="227"/>
        <v>0</v>
      </c>
      <c r="BV79" s="225">
        <v>50</v>
      </c>
      <c r="BW79" s="428">
        <v>0</v>
      </c>
      <c r="BX79" s="428">
        <v>0</v>
      </c>
      <c r="BY79" s="428">
        <v>0</v>
      </c>
      <c r="BZ79" s="428">
        <v>0</v>
      </c>
      <c r="CA79" s="420">
        <f t="shared" si="228"/>
        <v>0</v>
      </c>
      <c r="CB79" s="429">
        <v>0</v>
      </c>
      <c r="CC79" s="428">
        <v>0</v>
      </c>
      <c r="CD79" s="428">
        <v>0</v>
      </c>
      <c r="CE79" s="428">
        <v>0</v>
      </c>
      <c r="CF79" s="422">
        <f t="shared" si="229"/>
        <v>0</v>
      </c>
      <c r="CG79" s="423">
        <f t="shared" si="230"/>
        <v>0</v>
      </c>
      <c r="CH79" s="225">
        <v>50</v>
      </c>
      <c r="CI79" s="422">
        <f t="shared" si="231"/>
        <v>0</v>
      </c>
      <c r="CJ79" s="422">
        <f t="shared" si="231"/>
        <v>0</v>
      </c>
      <c r="CK79" s="422">
        <f t="shared" si="231"/>
        <v>0</v>
      </c>
      <c r="CL79" s="422">
        <f t="shared" si="231"/>
        <v>0</v>
      </c>
      <c r="CM79" s="424">
        <f t="shared" si="234"/>
        <v>0</v>
      </c>
      <c r="CN79" s="422">
        <f t="shared" si="232"/>
        <v>0</v>
      </c>
      <c r="CO79" s="422">
        <f t="shared" si="232"/>
        <v>0</v>
      </c>
      <c r="CP79" s="422">
        <f t="shared" si="232"/>
        <v>0</v>
      </c>
      <c r="CQ79" s="422">
        <f t="shared" si="232"/>
        <v>0</v>
      </c>
      <c r="CR79" s="424">
        <f t="shared" si="235"/>
        <v>0</v>
      </c>
      <c r="CS79" s="422">
        <f t="shared" si="233"/>
        <v>0</v>
      </c>
      <c r="CT79" s="422">
        <f t="shared" si="233"/>
        <v>0</v>
      </c>
      <c r="CU79" s="422">
        <f t="shared" si="233"/>
        <v>0</v>
      </c>
      <c r="CV79" s="422">
        <f t="shared" si="233"/>
        <v>0</v>
      </c>
      <c r="CW79" s="424">
        <f t="shared" si="236"/>
        <v>0</v>
      </c>
    </row>
    <row r="80" spans="1:135" ht="15.75" customHeight="1" x14ac:dyDescent="0.2">
      <c r="A80" s="85" t="s">
        <v>239</v>
      </c>
      <c r="B80" s="225">
        <v>51</v>
      </c>
      <c r="C80" s="428">
        <v>319.79014164128318</v>
      </c>
      <c r="D80" s="428">
        <v>1523.4148333145349</v>
      </c>
      <c r="E80" s="428">
        <v>781.22410098625403</v>
      </c>
      <c r="F80" s="428">
        <v>0</v>
      </c>
      <c r="G80" s="420">
        <f t="shared" si="210"/>
        <v>2624.4290759420724</v>
      </c>
      <c r="H80" s="429">
        <v>319.79014164128318</v>
      </c>
      <c r="I80" s="428">
        <v>1523.4148333145349</v>
      </c>
      <c r="J80" s="428">
        <v>781.22410098625403</v>
      </c>
      <c r="K80" s="428">
        <v>0</v>
      </c>
      <c r="L80" s="422">
        <f t="shared" si="211"/>
        <v>2624.4290759420724</v>
      </c>
      <c r="M80" s="423">
        <f t="shared" si="212"/>
        <v>5248.8581518841447</v>
      </c>
      <c r="N80" s="225">
        <v>51</v>
      </c>
      <c r="O80" s="428">
        <v>281.71988668398757</v>
      </c>
      <c r="P80" s="428">
        <v>1602.2121522790799</v>
      </c>
      <c r="Q80" s="428">
        <v>829.29006981640509</v>
      </c>
      <c r="R80" s="428">
        <v>0</v>
      </c>
      <c r="S80" s="420">
        <f t="shared" si="213"/>
        <v>2713.2221087794724</v>
      </c>
      <c r="T80" s="429">
        <v>281.71988668398757</v>
      </c>
      <c r="U80" s="428">
        <v>1602.2121522790799</v>
      </c>
      <c r="V80" s="428">
        <v>829.29006981640509</v>
      </c>
      <c r="W80" s="428">
        <v>0</v>
      </c>
      <c r="X80" s="422">
        <f t="shared" si="214"/>
        <v>2713.2221087794724</v>
      </c>
      <c r="Y80" s="423">
        <f t="shared" si="215"/>
        <v>5426.4442175589447</v>
      </c>
      <c r="Z80" s="225">
        <v>51</v>
      </c>
      <c r="AA80" s="428">
        <v>40.855883368805053</v>
      </c>
      <c r="AB80" s="428">
        <v>221.0702559838621</v>
      </c>
      <c r="AC80" s="428">
        <v>118.03541712720659</v>
      </c>
      <c r="AD80" s="428">
        <v>0</v>
      </c>
      <c r="AE80" s="420">
        <f t="shared" si="216"/>
        <v>379.96155647987376</v>
      </c>
      <c r="AF80" s="429">
        <v>40.855883368805053</v>
      </c>
      <c r="AG80" s="428">
        <v>221.0702559838621</v>
      </c>
      <c r="AH80" s="428">
        <v>118.03541712720659</v>
      </c>
      <c r="AI80" s="428">
        <v>0</v>
      </c>
      <c r="AJ80" s="422">
        <f t="shared" si="217"/>
        <v>379.96155647987376</v>
      </c>
      <c r="AK80" s="423">
        <f t="shared" si="218"/>
        <v>759.92311295974753</v>
      </c>
      <c r="AL80" s="225">
        <v>51</v>
      </c>
      <c r="AM80" s="428">
        <v>885.27270917769863</v>
      </c>
      <c r="AN80" s="428">
        <v>5329.7631021851903</v>
      </c>
      <c r="AO80" s="428">
        <v>2968.5298977507268</v>
      </c>
      <c r="AP80" s="428">
        <v>0</v>
      </c>
      <c r="AQ80" s="420">
        <f t="shared" si="219"/>
        <v>9183.5657091136163</v>
      </c>
      <c r="AR80" s="429">
        <v>885.27270917769863</v>
      </c>
      <c r="AS80" s="428">
        <v>5329.7631021851903</v>
      </c>
      <c r="AT80" s="428">
        <v>2968.5298977507268</v>
      </c>
      <c r="AU80" s="428">
        <v>0</v>
      </c>
      <c r="AV80" s="422">
        <f t="shared" si="220"/>
        <v>9183.5657091136163</v>
      </c>
      <c r="AW80" s="423">
        <f t="shared" si="221"/>
        <v>18367.131418227233</v>
      </c>
      <c r="AX80" s="225">
        <v>51</v>
      </c>
      <c r="AY80" s="428">
        <v>11.328222206805037</v>
      </c>
      <c r="AZ80" s="428">
        <v>60.192396431249584</v>
      </c>
      <c r="BA80" s="428">
        <v>34.68050915593183</v>
      </c>
      <c r="BB80" s="428">
        <v>0</v>
      </c>
      <c r="BC80" s="420">
        <f t="shared" si="222"/>
        <v>106.20112779398646</v>
      </c>
      <c r="BD80" s="429">
        <v>11.328222206805037</v>
      </c>
      <c r="BE80" s="428">
        <v>60.192396431249584</v>
      </c>
      <c r="BF80" s="428">
        <v>34.68050915593183</v>
      </c>
      <c r="BG80" s="428">
        <v>0</v>
      </c>
      <c r="BH80" s="422">
        <f t="shared" si="223"/>
        <v>106.20112779398646</v>
      </c>
      <c r="BI80" s="423">
        <f t="shared" si="224"/>
        <v>212.40225558797292</v>
      </c>
      <c r="BJ80" s="225">
        <v>51</v>
      </c>
      <c r="BK80" s="428">
        <v>0</v>
      </c>
      <c r="BL80" s="428">
        <v>0</v>
      </c>
      <c r="BM80" s="428">
        <v>0</v>
      </c>
      <c r="BN80" s="428">
        <v>0</v>
      </c>
      <c r="BO80" s="420">
        <f t="shared" si="225"/>
        <v>0</v>
      </c>
      <c r="BP80" s="429">
        <v>0</v>
      </c>
      <c r="BQ80" s="428">
        <v>0</v>
      </c>
      <c r="BR80" s="428">
        <v>0</v>
      </c>
      <c r="BS80" s="428">
        <v>0</v>
      </c>
      <c r="BT80" s="422">
        <f t="shared" si="226"/>
        <v>0</v>
      </c>
      <c r="BU80" s="423">
        <f t="shared" si="227"/>
        <v>0</v>
      </c>
      <c r="BV80" s="225">
        <v>51</v>
      </c>
      <c r="BW80" s="428">
        <v>20.799358805937118</v>
      </c>
      <c r="BX80" s="428">
        <v>125.85682890170368</v>
      </c>
      <c r="BY80" s="428">
        <v>69.36101831186366</v>
      </c>
      <c r="BZ80" s="428">
        <v>0</v>
      </c>
      <c r="CA80" s="420">
        <f t="shared" si="228"/>
        <v>216.01720601950447</v>
      </c>
      <c r="CB80" s="429">
        <v>20.799358805937118</v>
      </c>
      <c r="CC80" s="428">
        <v>125.85682890170368</v>
      </c>
      <c r="CD80" s="428">
        <v>69.36101831186366</v>
      </c>
      <c r="CE80" s="428">
        <v>0</v>
      </c>
      <c r="CF80" s="422">
        <f t="shared" si="229"/>
        <v>216.01720601950447</v>
      </c>
      <c r="CG80" s="423">
        <f t="shared" si="230"/>
        <v>432.03441203900894</v>
      </c>
      <c r="CH80" s="225">
        <v>51</v>
      </c>
      <c r="CI80" s="422">
        <f t="shared" si="231"/>
        <v>1559.7662018845167</v>
      </c>
      <c r="CJ80" s="422">
        <f t="shared" si="231"/>
        <v>8862.5095690956205</v>
      </c>
      <c r="CK80" s="422">
        <f t="shared" si="231"/>
        <v>4801.1210131483876</v>
      </c>
      <c r="CL80" s="422">
        <f t="shared" si="231"/>
        <v>0</v>
      </c>
      <c r="CM80" s="424">
        <f t="shared" si="234"/>
        <v>15223.396784128525</v>
      </c>
      <c r="CN80" s="422">
        <f t="shared" si="232"/>
        <v>1559.7662018845167</v>
      </c>
      <c r="CO80" s="422">
        <f t="shared" si="232"/>
        <v>8862.5095690956205</v>
      </c>
      <c r="CP80" s="422">
        <f t="shared" si="232"/>
        <v>4801.1210131483876</v>
      </c>
      <c r="CQ80" s="422">
        <f t="shared" si="232"/>
        <v>0</v>
      </c>
      <c r="CR80" s="424">
        <f t="shared" si="235"/>
        <v>15223.396784128525</v>
      </c>
      <c r="CS80" s="422">
        <f t="shared" si="233"/>
        <v>3119.5324037690334</v>
      </c>
      <c r="CT80" s="422">
        <f t="shared" si="233"/>
        <v>17725.019138191241</v>
      </c>
      <c r="CU80" s="422">
        <f t="shared" si="233"/>
        <v>9602.2420262967753</v>
      </c>
      <c r="CV80" s="422">
        <f t="shared" si="233"/>
        <v>0</v>
      </c>
      <c r="CW80" s="424">
        <f t="shared" si="236"/>
        <v>30446.79356825705</v>
      </c>
    </row>
    <row r="81" spans="1:135" ht="15.75" customHeight="1" x14ac:dyDescent="0.2">
      <c r="A81" s="85" t="s">
        <v>281</v>
      </c>
      <c r="B81" s="225">
        <v>52</v>
      </c>
      <c r="C81" s="428">
        <v>289319.23982303363</v>
      </c>
      <c r="D81" s="428">
        <v>207194.49200853269</v>
      </c>
      <c r="E81" s="428">
        <v>166056.36328470241</v>
      </c>
      <c r="F81" s="428">
        <v>0</v>
      </c>
      <c r="G81" s="420">
        <f t="shared" si="210"/>
        <v>662570.09511626873</v>
      </c>
      <c r="H81" s="429">
        <v>289319.23982303363</v>
      </c>
      <c r="I81" s="428">
        <v>207194.49200853269</v>
      </c>
      <c r="J81" s="428">
        <v>166056.36328470241</v>
      </c>
      <c r="K81" s="428">
        <v>0</v>
      </c>
      <c r="L81" s="422">
        <f t="shared" si="211"/>
        <v>662570.09511626873</v>
      </c>
      <c r="M81" s="423">
        <f t="shared" si="212"/>
        <v>1325140.1902325375</v>
      </c>
      <c r="N81" s="225">
        <v>52</v>
      </c>
      <c r="O81" s="428">
        <v>254876.47317743435</v>
      </c>
      <c r="P81" s="428">
        <v>217911.44849173265</v>
      </c>
      <c r="Q81" s="428">
        <v>176273.22675782663</v>
      </c>
      <c r="R81" s="428">
        <v>0</v>
      </c>
      <c r="S81" s="420">
        <f t="shared" si="213"/>
        <v>649061.14842699363</v>
      </c>
      <c r="T81" s="429">
        <v>254876.47317743435</v>
      </c>
      <c r="U81" s="428">
        <v>217911.44849173265</v>
      </c>
      <c r="V81" s="428">
        <v>176273.22675782663</v>
      </c>
      <c r="W81" s="428">
        <v>0</v>
      </c>
      <c r="X81" s="422">
        <f t="shared" si="214"/>
        <v>649061.14842699363</v>
      </c>
      <c r="Y81" s="423">
        <f t="shared" si="215"/>
        <v>1298122.2968539873</v>
      </c>
      <c r="Z81" s="225">
        <v>52</v>
      </c>
      <c r="AA81" s="428">
        <v>36962.969083082113</v>
      </c>
      <c r="AB81" s="428">
        <v>30067.016800088793</v>
      </c>
      <c r="AC81" s="428">
        <v>25089.51283273541</v>
      </c>
      <c r="AD81" s="428">
        <v>0</v>
      </c>
      <c r="AE81" s="420">
        <f t="shared" si="216"/>
        <v>92119.498715906317</v>
      </c>
      <c r="AF81" s="429">
        <v>36962.969083082113</v>
      </c>
      <c r="AG81" s="428">
        <v>30067.016800088793</v>
      </c>
      <c r="AH81" s="428">
        <v>25089.51283273541</v>
      </c>
      <c r="AI81" s="428">
        <v>0</v>
      </c>
      <c r="AJ81" s="422">
        <f t="shared" si="217"/>
        <v>92119.498715906317</v>
      </c>
      <c r="AK81" s="423">
        <f t="shared" si="218"/>
        <v>184238.99743181263</v>
      </c>
      <c r="AL81" s="225">
        <v>52</v>
      </c>
      <c r="AM81" s="428">
        <v>800920.33463205653</v>
      </c>
      <c r="AN81" s="428">
        <v>724883.02879421995</v>
      </c>
      <c r="AO81" s="428">
        <v>630988.31500472198</v>
      </c>
      <c r="AP81" s="428">
        <v>0</v>
      </c>
      <c r="AQ81" s="420">
        <f t="shared" si="219"/>
        <v>2156791.6784309987</v>
      </c>
      <c r="AR81" s="429">
        <v>800920.33463205653</v>
      </c>
      <c r="AS81" s="428">
        <v>724883.02879421995</v>
      </c>
      <c r="AT81" s="428">
        <v>630988.31500472198</v>
      </c>
      <c r="AU81" s="428">
        <v>0</v>
      </c>
      <c r="AV81" s="422">
        <f t="shared" si="220"/>
        <v>2156791.6784309987</v>
      </c>
      <c r="AW81" s="423">
        <f t="shared" si="221"/>
        <v>4313583.3568619974</v>
      </c>
      <c r="AX81" s="225">
        <v>52</v>
      </c>
      <c r="AY81" s="428">
        <v>10248.823245763677</v>
      </c>
      <c r="AZ81" s="428">
        <v>8186.5639802221976</v>
      </c>
      <c r="BA81" s="428">
        <v>7371.6609869377235</v>
      </c>
      <c r="BB81" s="428">
        <v>0</v>
      </c>
      <c r="BC81" s="420">
        <f t="shared" si="222"/>
        <v>25807.048212923601</v>
      </c>
      <c r="BD81" s="429">
        <v>10248.823245763677</v>
      </c>
      <c r="BE81" s="428">
        <v>8186.5639802221976</v>
      </c>
      <c r="BF81" s="428">
        <v>7371.6609869377235</v>
      </c>
      <c r="BG81" s="428">
        <v>0</v>
      </c>
      <c r="BH81" s="422">
        <f t="shared" si="223"/>
        <v>25807.048212923601</v>
      </c>
      <c r="BI81" s="423">
        <f t="shared" si="224"/>
        <v>51614.096425847201</v>
      </c>
      <c r="BJ81" s="225">
        <v>52</v>
      </c>
      <c r="BK81" s="428">
        <v>0</v>
      </c>
      <c r="BL81" s="428">
        <v>0</v>
      </c>
      <c r="BM81" s="428">
        <v>0</v>
      </c>
      <c r="BN81" s="428">
        <v>0</v>
      </c>
      <c r="BO81" s="420">
        <f t="shared" si="225"/>
        <v>0</v>
      </c>
      <c r="BP81" s="429">
        <v>0</v>
      </c>
      <c r="BQ81" s="428">
        <v>0</v>
      </c>
      <c r="BR81" s="428">
        <v>0</v>
      </c>
      <c r="BS81" s="428">
        <v>0</v>
      </c>
      <c r="BT81" s="422">
        <f t="shared" si="226"/>
        <v>0</v>
      </c>
      <c r="BU81" s="423">
        <f t="shared" si="227"/>
        <v>0</v>
      </c>
      <c r="BV81" s="225">
        <v>52</v>
      </c>
      <c r="BW81" s="428">
        <v>18817.511533205437</v>
      </c>
      <c r="BX81" s="428">
        <v>17117.3610495555</v>
      </c>
      <c r="BY81" s="428">
        <v>14743.321973875447</v>
      </c>
      <c r="BZ81" s="428">
        <v>0</v>
      </c>
      <c r="CA81" s="420">
        <f t="shared" si="228"/>
        <v>50678.194556636387</v>
      </c>
      <c r="CB81" s="429">
        <v>18817.511533205437</v>
      </c>
      <c r="CC81" s="428">
        <v>17117.3610495555</v>
      </c>
      <c r="CD81" s="428">
        <v>14743.321973875447</v>
      </c>
      <c r="CE81" s="428">
        <v>0</v>
      </c>
      <c r="CF81" s="422">
        <f t="shared" si="229"/>
        <v>50678.194556636387</v>
      </c>
      <c r="CG81" s="423">
        <f t="shared" si="230"/>
        <v>101356.38911327277</v>
      </c>
      <c r="CH81" s="225">
        <v>52</v>
      </c>
      <c r="CI81" s="422">
        <f t="shared" si="231"/>
        <v>1411145.3514945759</v>
      </c>
      <c r="CJ81" s="422">
        <f t="shared" si="231"/>
        <v>1205359.9111243517</v>
      </c>
      <c r="CK81" s="422">
        <f t="shared" si="231"/>
        <v>1020522.4008407996</v>
      </c>
      <c r="CL81" s="422">
        <f t="shared" si="231"/>
        <v>0</v>
      </c>
      <c r="CM81" s="424">
        <f t="shared" si="234"/>
        <v>3637027.6634597266</v>
      </c>
      <c r="CN81" s="422">
        <f t="shared" si="232"/>
        <v>1411145.3514945759</v>
      </c>
      <c r="CO81" s="422">
        <f t="shared" si="232"/>
        <v>1205359.9111243517</v>
      </c>
      <c r="CP81" s="422">
        <f t="shared" si="232"/>
        <v>1020522.4008407996</v>
      </c>
      <c r="CQ81" s="422">
        <f t="shared" si="232"/>
        <v>0</v>
      </c>
      <c r="CR81" s="424">
        <f t="shared" si="235"/>
        <v>3637027.6634597266</v>
      </c>
      <c r="CS81" s="422">
        <f t="shared" si="233"/>
        <v>2822290.7029891517</v>
      </c>
      <c r="CT81" s="422">
        <f t="shared" si="233"/>
        <v>2410719.8222487033</v>
      </c>
      <c r="CU81" s="422">
        <f t="shared" si="233"/>
        <v>2041044.8016815991</v>
      </c>
      <c r="CV81" s="422">
        <f t="shared" si="233"/>
        <v>0</v>
      </c>
      <c r="CW81" s="424">
        <f t="shared" si="236"/>
        <v>7274055.3269194532</v>
      </c>
    </row>
    <row r="82" spans="1:135" ht="15.75" customHeight="1" x14ac:dyDescent="0.2">
      <c r="A82" s="85" t="s">
        <v>267</v>
      </c>
      <c r="B82" s="225">
        <v>53</v>
      </c>
      <c r="C82" s="428">
        <v>3574.9741515405508</v>
      </c>
      <c r="D82" s="428">
        <v>2079.0382973685469</v>
      </c>
      <c r="E82" s="428">
        <v>1401.7024867210209</v>
      </c>
      <c r="F82" s="428">
        <v>0</v>
      </c>
      <c r="G82" s="420">
        <f t="shared" si="210"/>
        <v>7055.7149356301188</v>
      </c>
      <c r="H82" s="429">
        <v>3574.9741515405508</v>
      </c>
      <c r="I82" s="428">
        <v>2079.0382973685469</v>
      </c>
      <c r="J82" s="428">
        <v>1401.7024867210209</v>
      </c>
      <c r="K82" s="428">
        <v>0</v>
      </c>
      <c r="L82" s="422">
        <f t="shared" si="211"/>
        <v>7055.7149356301188</v>
      </c>
      <c r="M82" s="423">
        <f t="shared" si="212"/>
        <v>14111.429871260238</v>
      </c>
      <c r="N82" s="225">
        <v>53</v>
      </c>
      <c r="O82" s="428">
        <v>3149.3819906428662</v>
      </c>
      <c r="P82" s="428">
        <v>2186.5747610255407</v>
      </c>
      <c r="Q82" s="428">
        <v>1487.944306386878</v>
      </c>
      <c r="R82" s="428">
        <v>0</v>
      </c>
      <c r="S82" s="420">
        <f t="shared" si="213"/>
        <v>6823.9010580552858</v>
      </c>
      <c r="T82" s="429">
        <v>3149.3819906428662</v>
      </c>
      <c r="U82" s="428">
        <v>2186.5747610255407</v>
      </c>
      <c r="V82" s="428">
        <v>1487.944306386878</v>
      </c>
      <c r="W82" s="428">
        <v>0</v>
      </c>
      <c r="X82" s="422">
        <f t="shared" si="214"/>
        <v>6823.9010580552858</v>
      </c>
      <c r="Y82" s="423">
        <f t="shared" si="215"/>
        <v>13647.802116110572</v>
      </c>
      <c r="Z82" s="225">
        <v>53</v>
      </c>
      <c r="AA82" s="428">
        <v>456.73305071946646</v>
      </c>
      <c r="AB82" s="428">
        <v>301.69952303767707</v>
      </c>
      <c r="AC82" s="428">
        <v>211.78370905286454</v>
      </c>
      <c r="AD82" s="428">
        <v>0</v>
      </c>
      <c r="AE82" s="420">
        <f t="shared" si="216"/>
        <v>970.21628281000801</v>
      </c>
      <c r="AF82" s="429">
        <v>456.73305071946646</v>
      </c>
      <c r="AG82" s="428">
        <v>301.69952303767707</v>
      </c>
      <c r="AH82" s="428">
        <v>211.78370905286454</v>
      </c>
      <c r="AI82" s="428">
        <v>0</v>
      </c>
      <c r="AJ82" s="422">
        <f t="shared" si="217"/>
        <v>970.21628281000801</v>
      </c>
      <c r="AK82" s="423">
        <f t="shared" si="218"/>
        <v>1940.432565620016</v>
      </c>
      <c r="AL82" s="225">
        <v>53</v>
      </c>
      <c r="AM82" s="428">
        <v>9896.5747853622561</v>
      </c>
      <c r="AN82" s="428">
        <v>7273.6469167994437</v>
      </c>
      <c r="AO82" s="428">
        <v>5326.2511158192065</v>
      </c>
      <c r="AP82" s="428">
        <v>0</v>
      </c>
      <c r="AQ82" s="420">
        <f t="shared" si="219"/>
        <v>22496.472817980906</v>
      </c>
      <c r="AR82" s="429">
        <v>9896.5747853622561</v>
      </c>
      <c r="AS82" s="428">
        <v>7273.6469167994437</v>
      </c>
      <c r="AT82" s="428">
        <v>5326.2511158192065</v>
      </c>
      <c r="AU82" s="428">
        <v>0</v>
      </c>
      <c r="AV82" s="422">
        <f t="shared" si="220"/>
        <v>22496.472817980906</v>
      </c>
      <c r="AW82" s="423">
        <f t="shared" si="221"/>
        <v>44992.945635961813</v>
      </c>
      <c r="AX82" s="225">
        <v>53</v>
      </c>
      <c r="AY82" s="428">
        <v>126.63961860857933</v>
      </c>
      <c r="AZ82" s="428">
        <v>82.145909737981398</v>
      </c>
      <c r="BA82" s="428">
        <v>62.225110391821026</v>
      </c>
      <c r="BB82" s="428">
        <v>0</v>
      </c>
      <c r="BC82" s="420">
        <f t="shared" si="222"/>
        <v>271.01063873838177</v>
      </c>
      <c r="BD82" s="429">
        <v>126.63961860857933</v>
      </c>
      <c r="BE82" s="428">
        <v>82.145909737981398</v>
      </c>
      <c r="BF82" s="428">
        <v>62.225110391821026</v>
      </c>
      <c r="BG82" s="428">
        <v>0</v>
      </c>
      <c r="BH82" s="422">
        <f t="shared" si="223"/>
        <v>271.01063873838177</v>
      </c>
      <c r="BI82" s="423">
        <f t="shared" si="224"/>
        <v>542.02127747676354</v>
      </c>
      <c r="BJ82" s="225">
        <v>53</v>
      </c>
      <c r="BK82" s="428">
        <v>0</v>
      </c>
      <c r="BL82" s="428">
        <v>0</v>
      </c>
      <c r="BM82" s="428">
        <v>0</v>
      </c>
      <c r="BN82" s="428">
        <v>0</v>
      </c>
      <c r="BO82" s="420">
        <f t="shared" si="225"/>
        <v>0</v>
      </c>
      <c r="BP82" s="429">
        <v>0</v>
      </c>
      <c r="BQ82" s="428">
        <v>0</v>
      </c>
      <c r="BR82" s="428">
        <v>0</v>
      </c>
      <c r="BS82" s="428">
        <v>0</v>
      </c>
      <c r="BT82" s="422">
        <f t="shared" si="226"/>
        <v>0</v>
      </c>
      <c r="BU82" s="423">
        <f t="shared" si="227"/>
        <v>0</v>
      </c>
      <c r="BV82" s="225">
        <v>53</v>
      </c>
      <c r="BW82" s="428">
        <v>232.51864400263744</v>
      </c>
      <c r="BX82" s="428">
        <v>171.75962945214292</v>
      </c>
      <c r="BY82" s="428">
        <v>124.45022078364205</v>
      </c>
      <c r="BZ82" s="428">
        <v>0</v>
      </c>
      <c r="CA82" s="420">
        <f t="shared" si="228"/>
        <v>528.7284942384224</v>
      </c>
      <c r="CB82" s="429">
        <v>232.51864400263744</v>
      </c>
      <c r="CC82" s="428">
        <v>171.75962945214292</v>
      </c>
      <c r="CD82" s="428">
        <v>124.45022078364205</v>
      </c>
      <c r="CE82" s="428">
        <v>0</v>
      </c>
      <c r="CF82" s="422">
        <f t="shared" si="229"/>
        <v>528.7284942384224</v>
      </c>
      <c r="CG82" s="423">
        <f t="shared" si="230"/>
        <v>1057.4569884768448</v>
      </c>
      <c r="CH82" s="225">
        <v>53</v>
      </c>
      <c r="CI82" s="422">
        <f t="shared" si="231"/>
        <v>17436.822240876358</v>
      </c>
      <c r="CJ82" s="422">
        <f t="shared" si="231"/>
        <v>12094.865037421332</v>
      </c>
      <c r="CK82" s="422">
        <f t="shared" si="231"/>
        <v>8614.3569491554317</v>
      </c>
      <c r="CL82" s="422">
        <f t="shared" si="231"/>
        <v>0</v>
      </c>
      <c r="CM82" s="424">
        <f t="shared" si="234"/>
        <v>38146.044227453123</v>
      </c>
      <c r="CN82" s="422">
        <f t="shared" si="232"/>
        <v>17436.822240876358</v>
      </c>
      <c r="CO82" s="422">
        <f t="shared" si="232"/>
        <v>12094.865037421332</v>
      </c>
      <c r="CP82" s="422">
        <f t="shared" si="232"/>
        <v>8614.3569491554317</v>
      </c>
      <c r="CQ82" s="422">
        <f t="shared" si="232"/>
        <v>0</v>
      </c>
      <c r="CR82" s="424">
        <f t="shared" si="235"/>
        <v>38146.044227453123</v>
      </c>
      <c r="CS82" s="422">
        <f t="shared" si="233"/>
        <v>34873.644481752715</v>
      </c>
      <c r="CT82" s="422">
        <f t="shared" si="233"/>
        <v>24189.730074842664</v>
      </c>
      <c r="CU82" s="422">
        <f t="shared" si="233"/>
        <v>17228.713898310863</v>
      </c>
      <c r="CV82" s="422">
        <f t="shared" si="233"/>
        <v>0</v>
      </c>
      <c r="CW82" s="424">
        <f t="shared" si="236"/>
        <v>76292.088454906247</v>
      </c>
    </row>
    <row r="83" spans="1:135" ht="15.75" customHeight="1" x14ac:dyDescent="0.2">
      <c r="A83" s="85" t="s">
        <v>268</v>
      </c>
      <c r="B83" s="225">
        <v>54</v>
      </c>
      <c r="C83" s="428">
        <v>0</v>
      </c>
      <c r="D83" s="428">
        <v>0</v>
      </c>
      <c r="E83" s="428">
        <v>0</v>
      </c>
      <c r="F83" s="428">
        <v>0</v>
      </c>
      <c r="G83" s="420">
        <f t="shared" si="210"/>
        <v>0</v>
      </c>
      <c r="H83" s="429">
        <v>0</v>
      </c>
      <c r="I83" s="428">
        <v>0</v>
      </c>
      <c r="J83" s="428">
        <v>0</v>
      </c>
      <c r="K83" s="428">
        <v>0</v>
      </c>
      <c r="L83" s="422">
        <f t="shared" si="211"/>
        <v>0</v>
      </c>
      <c r="M83" s="423">
        <f t="shared" si="212"/>
        <v>0</v>
      </c>
      <c r="N83" s="225">
        <v>54</v>
      </c>
      <c r="O83" s="428">
        <v>0</v>
      </c>
      <c r="P83" s="428">
        <v>0</v>
      </c>
      <c r="Q83" s="428">
        <v>0</v>
      </c>
      <c r="R83" s="428">
        <v>0</v>
      </c>
      <c r="S83" s="420">
        <f t="shared" si="213"/>
        <v>0</v>
      </c>
      <c r="T83" s="429">
        <v>0</v>
      </c>
      <c r="U83" s="428">
        <v>0</v>
      </c>
      <c r="V83" s="428">
        <v>0</v>
      </c>
      <c r="W83" s="428">
        <v>0</v>
      </c>
      <c r="X83" s="422">
        <f t="shared" si="214"/>
        <v>0</v>
      </c>
      <c r="Y83" s="423">
        <f t="shared" si="215"/>
        <v>0</v>
      </c>
      <c r="Z83" s="225">
        <v>54</v>
      </c>
      <c r="AA83" s="428">
        <v>0</v>
      </c>
      <c r="AB83" s="428">
        <v>0</v>
      </c>
      <c r="AC83" s="428">
        <v>0</v>
      </c>
      <c r="AD83" s="428">
        <v>0</v>
      </c>
      <c r="AE83" s="420">
        <f t="shared" si="216"/>
        <v>0</v>
      </c>
      <c r="AF83" s="429">
        <v>0</v>
      </c>
      <c r="AG83" s="428">
        <v>0</v>
      </c>
      <c r="AH83" s="428">
        <v>0</v>
      </c>
      <c r="AI83" s="428">
        <v>0</v>
      </c>
      <c r="AJ83" s="422">
        <f t="shared" si="217"/>
        <v>0</v>
      </c>
      <c r="AK83" s="423">
        <f t="shared" si="218"/>
        <v>0</v>
      </c>
      <c r="AL83" s="225">
        <v>54</v>
      </c>
      <c r="AM83" s="428">
        <v>0</v>
      </c>
      <c r="AN83" s="428">
        <v>0</v>
      </c>
      <c r="AO83" s="428">
        <v>0</v>
      </c>
      <c r="AP83" s="428">
        <v>0</v>
      </c>
      <c r="AQ83" s="420">
        <f t="shared" si="219"/>
        <v>0</v>
      </c>
      <c r="AR83" s="429">
        <v>0</v>
      </c>
      <c r="AS83" s="428">
        <v>0</v>
      </c>
      <c r="AT83" s="428">
        <v>0</v>
      </c>
      <c r="AU83" s="428">
        <v>0</v>
      </c>
      <c r="AV83" s="422">
        <f t="shared" si="220"/>
        <v>0</v>
      </c>
      <c r="AW83" s="423">
        <f t="shared" si="221"/>
        <v>0</v>
      </c>
      <c r="AX83" s="225">
        <v>54</v>
      </c>
      <c r="AY83" s="428">
        <v>0</v>
      </c>
      <c r="AZ83" s="428">
        <v>0</v>
      </c>
      <c r="BA83" s="428">
        <v>0</v>
      </c>
      <c r="BB83" s="428">
        <v>0</v>
      </c>
      <c r="BC83" s="420">
        <f t="shared" si="222"/>
        <v>0</v>
      </c>
      <c r="BD83" s="429">
        <v>0</v>
      </c>
      <c r="BE83" s="428">
        <v>0</v>
      </c>
      <c r="BF83" s="428">
        <v>0</v>
      </c>
      <c r="BG83" s="428">
        <v>0</v>
      </c>
      <c r="BH83" s="422">
        <f t="shared" si="223"/>
        <v>0</v>
      </c>
      <c r="BI83" s="423">
        <f t="shared" si="224"/>
        <v>0</v>
      </c>
      <c r="BJ83" s="225">
        <v>54</v>
      </c>
      <c r="BK83" s="428">
        <v>0</v>
      </c>
      <c r="BL83" s="428">
        <v>0</v>
      </c>
      <c r="BM83" s="428">
        <v>0</v>
      </c>
      <c r="BN83" s="428">
        <v>0</v>
      </c>
      <c r="BO83" s="420">
        <f t="shared" si="225"/>
        <v>0</v>
      </c>
      <c r="BP83" s="429">
        <v>0</v>
      </c>
      <c r="BQ83" s="428">
        <v>0</v>
      </c>
      <c r="BR83" s="428">
        <v>0</v>
      </c>
      <c r="BS83" s="428">
        <v>0</v>
      </c>
      <c r="BT83" s="422">
        <f t="shared" si="226"/>
        <v>0</v>
      </c>
      <c r="BU83" s="423">
        <f t="shared" si="227"/>
        <v>0</v>
      </c>
      <c r="BV83" s="225">
        <v>54</v>
      </c>
      <c r="BW83" s="428">
        <v>0</v>
      </c>
      <c r="BX83" s="428">
        <v>0</v>
      </c>
      <c r="BY83" s="428">
        <v>0</v>
      </c>
      <c r="BZ83" s="428">
        <v>0</v>
      </c>
      <c r="CA83" s="420">
        <f t="shared" si="228"/>
        <v>0</v>
      </c>
      <c r="CB83" s="429">
        <v>0</v>
      </c>
      <c r="CC83" s="428">
        <v>0</v>
      </c>
      <c r="CD83" s="428">
        <v>0</v>
      </c>
      <c r="CE83" s="428">
        <v>0</v>
      </c>
      <c r="CF83" s="422">
        <f t="shared" si="229"/>
        <v>0</v>
      </c>
      <c r="CG83" s="423">
        <f t="shared" si="230"/>
        <v>0</v>
      </c>
      <c r="CH83" s="225">
        <v>54</v>
      </c>
      <c r="CI83" s="422">
        <f t="shared" si="231"/>
        <v>0</v>
      </c>
      <c r="CJ83" s="422">
        <f t="shared" si="231"/>
        <v>0</v>
      </c>
      <c r="CK83" s="422">
        <f t="shared" si="231"/>
        <v>0</v>
      </c>
      <c r="CL83" s="422">
        <f t="shared" si="231"/>
        <v>0</v>
      </c>
      <c r="CM83" s="424">
        <f t="shared" si="234"/>
        <v>0</v>
      </c>
      <c r="CN83" s="422">
        <f t="shared" si="232"/>
        <v>0</v>
      </c>
      <c r="CO83" s="422">
        <f t="shared" si="232"/>
        <v>0</v>
      </c>
      <c r="CP83" s="422">
        <f t="shared" si="232"/>
        <v>0</v>
      </c>
      <c r="CQ83" s="422">
        <f t="shared" si="232"/>
        <v>0</v>
      </c>
      <c r="CR83" s="424">
        <f t="shared" si="235"/>
        <v>0</v>
      </c>
      <c r="CS83" s="422">
        <f t="shared" si="233"/>
        <v>0</v>
      </c>
      <c r="CT83" s="422">
        <f t="shared" si="233"/>
        <v>0</v>
      </c>
      <c r="CU83" s="422">
        <f t="shared" si="233"/>
        <v>0</v>
      </c>
      <c r="CV83" s="422">
        <f t="shared" si="233"/>
        <v>0</v>
      </c>
      <c r="CW83" s="424">
        <f t="shared" si="236"/>
        <v>0</v>
      </c>
    </row>
    <row r="84" spans="1:135" ht="15.75" customHeight="1" x14ac:dyDescent="0.2">
      <c r="A84" s="85" t="s">
        <v>283</v>
      </c>
      <c r="B84" s="225">
        <v>55</v>
      </c>
      <c r="C84" s="428">
        <v>49240.563324173294</v>
      </c>
      <c r="D84" s="428">
        <v>33144.655452023049</v>
      </c>
      <c r="E84" s="428">
        <v>30286.295805946022</v>
      </c>
      <c r="F84" s="428">
        <v>0</v>
      </c>
      <c r="G84" s="420">
        <f t="shared" si="210"/>
        <v>112671.51458214236</v>
      </c>
      <c r="H84" s="429">
        <v>49240.563324173294</v>
      </c>
      <c r="I84" s="428">
        <v>33144.655452023049</v>
      </c>
      <c r="J84" s="428">
        <v>30286.295805946022</v>
      </c>
      <c r="K84" s="428">
        <v>0</v>
      </c>
      <c r="L84" s="422">
        <f t="shared" si="211"/>
        <v>112671.51458214236</v>
      </c>
      <c r="M84" s="423">
        <f t="shared" si="212"/>
        <v>225343.02916428473</v>
      </c>
      <c r="N84" s="225">
        <v>55</v>
      </c>
      <c r="O84" s="428">
        <v>43378.591499866947</v>
      </c>
      <c r="P84" s="428">
        <v>34859.0341823001</v>
      </c>
      <c r="Q84" s="428">
        <v>32149.704971576659</v>
      </c>
      <c r="R84" s="428">
        <v>0</v>
      </c>
      <c r="S84" s="420">
        <f t="shared" si="213"/>
        <v>110387.3306537437</v>
      </c>
      <c r="T84" s="429">
        <v>43378.591499866947</v>
      </c>
      <c r="U84" s="428">
        <v>34859.0341823001</v>
      </c>
      <c r="V84" s="428">
        <v>32149.704971576659</v>
      </c>
      <c r="W84" s="428">
        <v>0</v>
      </c>
      <c r="X84" s="422">
        <f t="shared" si="214"/>
        <v>110387.3306537437</v>
      </c>
      <c r="Y84" s="423">
        <f t="shared" si="215"/>
        <v>220774.6613074874</v>
      </c>
      <c r="Z84" s="225">
        <v>55</v>
      </c>
      <c r="AA84" s="428">
        <v>6290.8965919385164</v>
      </c>
      <c r="AB84" s="428">
        <v>4809.7847710550686</v>
      </c>
      <c r="AC84" s="428">
        <v>4575.9668118018135</v>
      </c>
      <c r="AD84" s="428">
        <v>0</v>
      </c>
      <c r="AE84" s="420">
        <f t="shared" si="216"/>
        <v>15676.648174795399</v>
      </c>
      <c r="AF84" s="429">
        <v>6290.8965919385164</v>
      </c>
      <c r="AG84" s="428">
        <v>4809.7847710550686</v>
      </c>
      <c r="AH84" s="428">
        <v>4575.9668118018135</v>
      </c>
      <c r="AI84" s="428">
        <v>0</v>
      </c>
      <c r="AJ84" s="422">
        <f t="shared" si="217"/>
        <v>15676.648174795399</v>
      </c>
      <c r="AK84" s="423">
        <f t="shared" si="218"/>
        <v>31353.296349590797</v>
      </c>
      <c r="AL84" s="225">
        <v>55</v>
      </c>
      <c r="AM84" s="428">
        <v>136312.29115350411</v>
      </c>
      <c r="AN84" s="428">
        <v>115958.67245068408</v>
      </c>
      <c r="AO84" s="428">
        <v>115083.20657103632</v>
      </c>
      <c r="AP84" s="428">
        <v>0</v>
      </c>
      <c r="AQ84" s="420">
        <f t="shared" si="219"/>
        <v>367354.17017522448</v>
      </c>
      <c r="AR84" s="429">
        <v>136312.29115350411</v>
      </c>
      <c r="AS84" s="428">
        <v>115958.67245068408</v>
      </c>
      <c r="AT84" s="428">
        <v>115083.20657103632</v>
      </c>
      <c r="AU84" s="428">
        <v>0</v>
      </c>
      <c r="AV84" s="422">
        <f t="shared" si="220"/>
        <v>367354.17017522448</v>
      </c>
      <c r="AW84" s="423">
        <f t="shared" si="221"/>
        <v>734708.34035044897</v>
      </c>
      <c r="AX84" s="225">
        <v>55</v>
      </c>
      <c r="AY84" s="428">
        <v>1744.2940550374974</v>
      </c>
      <c r="AZ84" s="428">
        <v>1309.594863406083</v>
      </c>
      <c r="BA84" s="428">
        <v>1344.4850941891925</v>
      </c>
      <c r="BB84" s="428">
        <v>0</v>
      </c>
      <c r="BC84" s="420">
        <f t="shared" si="222"/>
        <v>4398.374012632773</v>
      </c>
      <c r="BD84" s="429">
        <v>1744.2940550374974</v>
      </c>
      <c r="BE84" s="428">
        <v>1309.594863406083</v>
      </c>
      <c r="BF84" s="428">
        <v>1344.4850941891925</v>
      </c>
      <c r="BG84" s="428">
        <v>0</v>
      </c>
      <c r="BH84" s="422">
        <f t="shared" si="223"/>
        <v>4398.374012632773</v>
      </c>
      <c r="BI84" s="423">
        <f t="shared" si="224"/>
        <v>8796.7480252655459</v>
      </c>
      <c r="BJ84" s="225">
        <v>55</v>
      </c>
      <c r="BK84" s="428">
        <v>0</v>
      </c>
      <c r="BL84" s="428">
        <v>0</v>
      </c>
      <c r="BM84" s="428">
        <v>0</v>
      </c>
      <c r="BN84" s="428">
        <v>0</v>
      </c>
      <c r="BO84" s="420">
        <f t="shared" si="225"/>
        <v>0</v>
      </c>
      <c r="BP84" s="429">
        <v>0</v>
      </c>
      <c r="BQ84" s="428">
        <v>0</v>
      </c>
      <c r="BR84" s="428">
        <v>0</v>
      </c>
      <c r="BS84" s="428">
        <v>0</v>
      </c>
      <c r="BT84" s="422">
        <f t="shared" si="226"/>
        <v>0</v>
      </c>
      <c r="BU84" s="423">
        <f t="shared" si="227"/>
        <v>0</v>
      </c>
      <c r="BV84" s="225">
        <v>55</v>
      </c>
      <c r="BW84" s="428">
        <v>3202.6382649868806</v>
      </c>
      <c r="BX84" s="428">
        <v>2738.2438053036281</v>
      </c>
      <c r="BY84" s="428">
        <v>2688.970188378385</v>
      </c>
      <c r="BZ84" s="428">
        <v>0</v>
      </c>
      <c r="CA84" s="420">
        <f t="shared" si="228"/>
        <v>8629.8522586688941</v>
      </c>
      <c r="CB84" s="429">
        <v>3202.6382649868806</v>
      </c>
      <c r="CC84" s="428">
        <v>2738.2438053036281</v>
      </c>
      <c r="CD84" s="428">
        <v>2688.970188378385</v>
      </c>
      <c r="CE84" s="428">
        <v>0</v>
      </c>
      <c r="CF84" s="422">
        <f t="shared" si="229"/>
        <v>8629.8522586688941</v>
      </c>
      <c r="CG84" s="423">
        <f t="shared" si="230"/>
        <v>17259.704517337788</v>
      </c>
      <c r="CH84" s="225">
        <v>55</v>
      </c>
      <c r="CI84" s="422">
        <f t="shared" si="231"/>
        <v>240169.27488950724</v>
      </c>
      <c r="CJ84" s="422">
        <f t="shared" si="231"/>
        <v>192819.985524772</v>
      </c>
      <c r="CK84" s="422">
        <f t="shared" si="231"/>
        <v>186128.62944292839</v>
      </c>
      <c r="CL84" s="422">
        <f t="shared" si="231"/>
        <v>0</v>
      </c>
      <c r="CM84" s="424">
        <f t="shared" si="234"/>
        <v>619117.88985720766</v>
      </c>
      <c r="CN84" s="422">
        <f t="shared" si="232"/>
        <v>240169.27488950724</v>
      </c>
      <c r="CO84" s="422">
        <f t="shared" si="232"/>
        <v>192819.985524772</v>
      </c>
      <c r="CP84" s="422">
        <f t="shared" si="232"/>
        <v>186128.62944292839</v>
      </c>
      <c r="CQ84" s="422">
        <f t="shared" si="232"/>
        <v>0</v>
      </c>
      <c r="CR84" s="424">
        <f t="shared" si="235"/>
        <v>619117.88985720766</v>
      </c>
      <c r="CS84" s="422">
        <f t="shared" si="233"/>
        <v>480338.54977901449</v>
      </c>
      <c r="CT84" s="422">
        <f t="shared" si="233"/>
        <v>385639.97104954399</v>
      </c>
      <c r="CU84" s="422">
        <f t="shared" si="233"/>
        <v>372257.25888585678</v>
      </c>
      <c r="CV84" s="422">
        <f t="shared" si="233"/>
        <v>0</v>
      </c>
      <c r="CW84" s="424">
        <f t="shared" si="236"/>
        <v>1238235.7797144153</v>
      </c>
    </row>
    <row r="85" spans="1:135" ht="15.75" customHeight="1" x14ac:dyDescent="0.2">
      <c r="A85" s="85" t="s">
        <v>285</v>
      </c>
      <c r="B85" s="225">
        <v>56</v>
      </c>
      <c r="C85" s="428">
        <v>2160.5143770725203</v>
      </c>
      <c r="D85" s="428">
        <v>2544.3358320891657</v>
      </c>
      <c r="E85" s="428">
        <v>2046.4903177028011</v>
      </c>
      <c r="F85" s="428">
        <v>0</v>
      </c>
      <c r="G85" s="420">
        <f t="shared" si="210"/>
        <v>6751.3405268644874</v>
      </c>
      <c r="H85" s="429">
        <v>2160.5143770725203</v>
      </c>
      <c r="I85" s="428">
        <v>2544.3358320891657</v>
      </c>
      <c r="J85" s="428">
        <v>2046.4903177028011</v>
      </c>
      <c r="K85" s="428">
        <v>0</v>
      </c>
      <c r="L85" s="422">
        <f t="shared" si="211"/>
        <v>6751.3405268644874</v>
      </c>
      <c r="M85" s="423">
        <f t="shared" si="212"/>
        <v>13502.681053728975</v>
      </c>
      <c r="N85" s="225">
        <v>56</v>
      </c>
      <c r="O85" s="428">
        <v>1903.3102845638866</v>
      </c>
      <c r="P85" s="428">
        <v>2675.9394096110191</v>
      </c>
      <c r="Q85" s="428">
        <v>2172.4036627951073</v>
      </c>
      <c r="R85" s="428">
        <v>0</v>
      </c>
      <c r="S85" s="420">
        <f t="shared" si="213"/>
        <v>6751.6533569700132</v>
      </c>
      <c r="T85" s="429">
        <v>1903.3102845638866</v>
      </c>
      <c r="U85" s="428">
        <v>2675.9394096110191</v>
      </c>
      <c r="V85" s="428">
        <v>2172.4036627951073</v>
      </c>
      <c r="W85" s="428">
        <v>0</v>
      </c>
      <c r="X85" s="422">
        <f t="shared" si="214"/>
        <v>6751.6533569700132</v>
      </c>
      <c r="Y85" s="423">
        <f t="shared" si="215"/>
        <v>13503.306713940026</v>
      </c>
      <c r="Z85" s="225">
        <v>56</v>
      </c>
      <c r="AA85" s="428">
        <v>276.02390415560649</v>
      </c>
      <c r="AB85" s="428">
        <v>369.22114804742205</v>
      </c>
      <c r="AC85" s="428">
        <v>309.20492339123314</v>
      </c>
      <c r="AD85" s="428">
        <v>0</v>
      </c>
      <c r="AE85" s="420">
        <f t="shared" si="216"/>
        <v>954.44997559426167</v>
      </c>
      <c r="AF85" s="429">
        <v>276.02390415560649</v>
      </c>
      <c r="AG85" s="428">
        <v>369.22114804742205</v>
      </c>
      <c r="AH85" s="428">
        <v>309.20492339123314</v>
      </c>
      <c r="AI85" s="428">
        <v>0</v>
      </c>
      <c r="AJ85" s="422">
        <f t="shared" si="217"/>
        <v>954.44997559426167</v>
      </c>
      <c r="AK85" s="423">
        <f t="shared" si="218"/>
        <v>1908.8999511885233</v>
      </c>
      <c r="AL85" s="225">
        <v>56</v>
      </c>
      <c r="AM85" s="428">
        <v>5980.936141408074</v>
      </c>
      <c r="AN85" s="428">
        <v>8901.5197573809182</v>
      </c>
      <c r="AO85" s="428">
        <v>7776.3444393083846</v>
      </c>
      <c r="AP85" s="428">
        <v>0</v>
      </c>
      <c r="AQ85" s="420">
        <f t="shared" si="219"/>
        <v>22658.800338097375</v>
      </c>
      <c r="AR85" s="429">
        <v>5980.936141408074</v>
      </c>
      <c r="AS85" s="428">
        <v>8901.5197573809182</v>
      </c>
      <c r="AT85" s="428">
        <v>7776.3444393083846</v>
      </c>
      <c r="AU85" s="428">
        <v>0</v>
      </c>
      <c r="AV85" s="422">
        <f t="shared" si="220"/>
        <v>22658.800338097375</v>
      </c>
      <c r="AW85" s="423">
        <f t="shared" si="221"/>
        <v>45317.60067619475</v>
      </c>
      <c r="AX85" s="225">
        <v>56</v>
      </c>
      <c r="AY85" s="428">
        <v>76.533900697690896</v>
      </c>
      <c r="AZ85" s="428">
        <v>100.53051060697135</v>
      </c>
      <c r="BA85" s="428">
        <v>90.848869243815926</v>
      </c>
      <c r="BB85" s="428">
        <v>0</v>
      </c>
      <c r="BC85" s="420">
        <f t="shared" si="222"/>
        <v>267.91328054847816</v>
      </c>
      <c r="BD85" s="429">
        <v>76.533900697690896</v>
      </c>
      <c r="BE85" s="428">
        <v>100.53051060697135</v>
      </c>
      <c r="BF85" s="428">
        <v>90.848869243815926</v>
      </c>
      <c r="BG85" s="428">
        <v>0</v>
      </c>
      <c r="BH85" s="422">
        <f t="shared" si="223"/>
        <v>267.91328054847816</v>
      </c>
      <c r="BI85" s="423">
        <f t="shared" si="224"/>
        <v>535.82656109695631</v>
      </c>
      <c r="BJ85" s="225">
        <v>56</v>
      </c>
      <c r="BK85" s="428">
        <v>0</v>
      </c>
      <c r="BL85" s="428">
        <v>0</v>
      </c>
      <c r="BM85" s="428">
        <v>0</v>
      </c>
      <c r="BN85" s="428">
        <v>0</v>
      </c>
      <c r="BO85" s="420">
        <f t="shared" si="225"/>
        <v>0</v>
      </c>
      <c r="BP85" s="429">
        <v>0</v>
      </c>
      <c r="BQ85" s="428">
        <v>0</v>
      </c>
      <c r="BR85" s="428">
        <v>0</v>
      </c>
      <c r="BS85" s="428">
        <v>0</v>
      </c>
      <c r="BT85" s="422">
        <f t="shared" si="226"/>
        <v>0</v>
      </c>
      <c r="BU85" s="423">
        <f t="shared" si="227"/>
        <v>0</v>
      </c>
      <c r="BV85" s="225">
        <v>56</v>
      </c>
      <c r="BW85" s="428">
        <v>140.52126029739969</v>
      </c>
      <c r="BX85" s="428">
        <v>210.20015854184916</v>
      </c>
      <c r="BY85" s="428">
        <v>181.69773848763185</v>
      </c>
      <c r="BZ85" s="428">
        <v>0</v>
      </c>
      <c r="CA85" s="420">
        <f t="shared" si="228"/>
        <v>532.41915732688062</v>
      </c>
      <c r="CB85" s="429">
        <v>140.52126029739969</v>
      </c>
      <c r="CC85" s="428">
        <v>210.20015854184916</v>
      </c>
      <c r="CD85" s="428">
        <v>181.69773848763185</v>
      </c>
      <c r="CE85" s="428">
        <v>0</v>
      </c>
      <c r="CF85" s="422">
        <f t="shared" si="229"/>
        <v>532.41915732688062</v>
      </c>
      <c r="CG85" s="423">
        <f t="shared" si="230"/>
        <v>1064.8383146537612</v>
      </c>
      <c r="CH85" s="225">
        <v>56</v>
      </c>
      <c r="CI85" s="422">
        <f t="shared" si="231"/>
        <v>10537.839868195177</v>
      </c>
      <c r="CJ85" s="422">
        <f t="shared" si="231"/>
        <v>14801.746816277346</v>
      </c>
      <c r="CK85" s="422">
        <f t="shared" si="231"/>
        <v>12576.989950928975</v>
      </c>
      <c r="CL85" s="422">
        <f t="shared" si="231"/>
        <v>0</v>
      </c>
      <c r="CM85" s="424">
        <f t="shared" si="234"/>
        <v>37916.5766354015</v>
      </c>
      <c r="CN85" s="422">
        <f t="shared" si="232"/>
        <v>10537.839868195177</v>
      </c>
      <c r="CO85" s="422">
        <f t="shared" si="232"/>
        <v>14801.746816277346</v>
      </c>
      <c r="CP85" s="422">
        <f t="shared" si="232"/>
        <v>12576.989950928975</v>
      </c>
      <c r="CQ85" s="422">
        <f t="shared" si="232"/>
        <v>0</v>
      </c>
      <c r="CR85" s="424">
        <f t="shared" si="235"/>
        <v>37916.5766354015</v>
      </c>
      <c r="CS85" s="422">
        <f t="shared" si="233"/>
        <v>21075.679736390353</v>
      </c>
      <c r="CT85" s="422">
        <f t="shared" si="233"/>
        <v>29603.493632554691</v>
      </c>
      <c r="CU85" s="422">
        <f t="shared" si="233"/>
        <v>25153.979901857951</v>
      </c>
      <c r="CV85" s="422">
        <f t="shared" si="233"/>
        <v>0</v>
      </c>
      <c r="CW85" s="424">
        <f t="shared" si="236"/>
        <v>75833.153270802999</v>
      </c>
    </row>
    <row r="86" spans="1:135" ht="15.75" customHeight="1" x14ac:dyDescent="0.2">
      <c r="B86" s="225"/>
      <c r="C86" s="186" t="s">
        <v>32</v>
      </c>
      <c r="D86" s="186" t="s">
        <v>32</v>
      </c>
      <c r="E86" s="186" t="s">
        <v>32</v>
      </c>
      <c r="F86" s="186" t="s">
        <v>32</v>
      </c>
      <c r="G86" s="389"/>
      <c r="H86" s="390" t="s">
        <v>32</v>
      </c>
      <c r="I86" s="186" t="s">
        <v>32</v>
      </c>
      <c r="J86" s="186" t="s">
        <v>32</v>
      </c>
      <c r="K86" s="186" t="s">
        <v>32</v>
      </c>
      <c r="L86" s="391" t="s">
        <v>32</v>
      </c>
      <c r="M86" s="390" t="s">
        <v>32</v>
      </c>
      <c r="N86" s="225"/>
      <c r="O86" s="186" t="s">
        <v>32</v>
      </c>
      <c r="P86" s="186" t="s">
        <v>32</v>
      </c>
      <c r="Q86" s="186" t="s">
        <v>32</v>
      </c>
      <c r="R86" s="186" t="s">
        <v>32</v>
      </c>
      <c r="S86" s="389"/>
      <c r="T86" s="390" t="s">
        <v>32</v>
      </c>
      <c r="U86" s="186" t="s">
        <v>32</v>
      </c>
      <c r="V86" s="186" t="s">
        <v>32</v>
      </c>
      <c r="W86" s="186" t="s">
        <v>32</v>
      </c>
      <c r="X86" s="391" t="s">
        <v>32</v>
      </c>
      <c r="Y86" s="390" t="s">
        <v>32</v>
      </c>
      <c r="Z86" s="225"/>
      <c r="AA86" s="186" t="s">
        <v>32</v>
      </c>
      <c r="AB86" s="186" t="s">
        <v>32</v>
      </c>
      <c r="AC86" s="186" t="s">
        <v>32</v>
      </c>
      <c r="AD86" s="186" t="s">
        <v>32</v>
      </c>
      <c r="AE86" s="389"/>
      <c r="AF86" s="390" t="s">
        <v>32</v>
      </c>
      <c r="AG86" s="186" t="s">
        <v>32</v>
      </c>
      <c r="AH86" s="186" t="s">
        <v>32</v>
      </c>
      <c r="AI86" s="186" t="s">
        <v>32</v>
      </c>
      <c r="AJ86" s="391" t="s">
        <v>32</v>
      </c>
      <c r="AK86" s="390" t="s">
        <v>32</v>
      </c>
      <c r="AL86" s="225"/>
      <c r="AM86" s="186" t="s">
        <v>32</v>
      </c>
      <c r="AN86" s="186" t="s">
        <v>32</v>
      </c>
      <c r="AO86" s="186" t="s">
        <v>32</v>
      </c>
      <c r="AP86" s="186" t="s">
        <v>32</v>
      </c>
      <c r="AQ86" s="389"/>
      <c r="AR86" s="390" t="s">
        <v>32</v>
      </c>
      <c r="AS86" s="186" t="s">
        <v>32</v>
      </c>
      <c r="AT86" s="186" t="s">
        <v>32</v>
      </c>
      <c r="AU86" s="186" t="s">
        <v>32</v>
      </c>
      <c r="AV86" s="391" t="s">
        <v>32</v>
      </c>
      <c r="AW86" s="390" t="s">
        <v>32</v>
      </c>
      <c r="AX86" s="225"/>
      <c r="AY86" s="186" t="s">
        <v>32</v>
      </c>
      <c r="AZ86" s="186" t="s">
        <v>32</v>
      </c>
      <c r="BA86" s="186" t="s">
        <v>32</v>
      </c>
      <c r="BB86" s="186" t="s">
        <v>32</v>
      </c>
      <c r="BC86" s="389"/>
      <c r="BD86" s="390" t="s">
        <v>32</v>
      </c>
      <c r="BE86" s="186" t="s">
        <v>32</v>
      </c>
      <c r="BF86" s="186" t="s">
        <v>32</v>
      </c>
      <c r="BG86" s="186" t="s">
        <v>32</v>
      </c>
      <c r="BH86" s="391" t="s">
        <v>32</v>
      </c>
      <c r="BI86" s="390" t="s">
        <v>32</v>
      </c>
      <c r="BJ86" s="225"/>
      <c r="BK86" s="186" t="s">
        <v>32</v>
      </c>
      <c r="BL86" s="186" t="s">
        <v>32</v>
      </c>
      <c r="BM86" s="186" t="s">
        <v>32</v>
      </c>
      <c r="BN86" s="186" t="s">
        <v>32</v>
      </c>
      <c r="BO86" s="389"/>
      <c r="BP86" s="390" t="s">
        <v>32</v>
      </c>
      <c r="BQ86" s="186" t="s">
        <v>32</v>
      </c>
      <c r="BR86" s="186" t="s">
        <v>32</v>
      </c>
      <c r="BS86" s="186" t="s">
        <v>32</v>
      </c>
      <c r="BT86" s="391" t="s">
        <v>32</v>
      </c>
      <c r="BU86" s="390" t="s">
        <v>32</v>
      </c>
      <c r="BV86" s="225"/>
      <c r="BW86" s="186" t="s">
        <v>32</v>
      </c>
      <c r="BX86" s="186" t="s">
        <v>32</v>
      </c>
      <c r="BY86" s="186" t="s">
        <v>32</v>
      </c>
      <c r="BZ86" s="186" t="s">
        <v>32</v>
      </c>
      <c r="CA86" s="389"/>
      <c r="CB86" s="390" t="s">
        <v>32</v>
      </c>
      <c r="CC86" s="186" t="s">
        <v>32</v>
      </c>
      <c r="CD86" s="186" t="s">
        <v>32</v>
      </c>
      <c r="CE86" s="186" t="s">
        <v>32</v>
      </c>
      <c r="CF86" s="391" t="s">
        <v>32</v>
      </c>
      <c r="CG86" s="390" t="s">
        <v>32</v>
      </c>
      <c r="CH86" s="225"/>
      <c r="CI86" s="391" t="s">
        <v>32</v>
      </c>
      <c r="CJ86" s="391"/>
      <c r="CK86" s="391"/>
      <c r="CL86" s="391"/>
      <c r="CM86" s="186"/>
      <c r="CN86" s="391" t="s">
        <v>32</v>
      </c>
      <c r="CO86" s="391"/>
      <c r="CP86" s="391"/>
      <c r="CQ86" s="391"/>
      <c r="CR86" s="186"/>
      <c r="CS86" s="391" t="s">
        <v>32</v>
      </c>
      <c r="CT86" s="391"/>
      <c r="CU86" s="391"/>
      <c r="CV86" s="391"/>
      <c r="CW86" s="186"/>
    </row>
    <row r="87" spans="1:135" s="17" customFormat="1" ht="15.75" customHeight="1" x14ac:dyDescent="0.2">
      <c r="A87" s="19" t="s">
        <v>362</v>
      </c>
      <c r="B87" s="225">
        <v>57</v>
      </c>
      <c r="C87" s="213">
        <f t="shared" ref="C87:M87" si="237">SUM(C75:C85)</f>
        <v>391660.45086777839</v>
      </c>
      <c r="D87" s="213">
        <f t="shared" si="237"/>
        <v>289171.55972472078</v>
      </c>
      <c r="E87" s="213">
        <f t="shared" si="237"/>
        <v>230595.74978569301</v>
      </c>
      <c r="F87" s="213">
        <f t="shared" si="237"/>
        <v>0</v>
      </c>
      <c r="G87" s="218">
        <f t="shared" si="237"/>
        <v>911427.76037819218</v>
      </c>
      <c r="H87" s="215">
        <f t="shared" si="237"/>
        <v>391660.45086777839</v>
      </c>
      <c r="I87" s="213">
        <f t="shared" si="237"/>
        <v>289171.55972472078</v>
      </c>
      <c r="J87" s="213">
        <f t="shared" si="237"/>
        <v>230595.74978569301</v>
      </c>
      <c r="K87" s="213">
        <f t="shared" si="237"/>
        <v>0</v>
      </c>
      <c r="L87" s="216">
        <f t="shared" si="237"/>
        <v>911427.76037819218</v>
      </c>
      <c r="M87" s="217">
        <f t="shared" si="237"/>
        <v>1822855.5207563844</v>
      </c>
      <c r="N87" s="225">
        <v>57</v>
      </c>
      <c r="O87" s="213">
        <f t="shared" ref="O87:Y87" si="238">SUM(O75:O85)</f>
        <v>345034.20671685232</v>
      </c>
      <c r="P87" s="213">
        <f t="shared" si="238"/>
        <v>304128.70936565462</v>
      </c>
      <c r="Q87" s="213">
        <f t="shared" si="238"/>
        <v>244783.49451549814</v>
      </c>
      <c r="R87" s="213">
        <f t="shared" si="238"/>
        <v>0</v>
      </c>
      <c r="S87" s="218">
        <f t="shared" si="238"/>
        <v>893946.41059800505</v>
      </c>
      <c r="T87" s="215">
        <f t="shared" si="238"/>
        <v>345034.20671685232</v>
      </c>
      <c r="U87" s="213">
        <f t="shared" si="238"/>
        <v>304128.70936565462</v>
      </c>
      <c r="V87" s="213">
        <f t="shared" si="238"/>
        <v>244783.49451549814</v>
      </c>
      <c r="W87" s="213">
        <f t="shared" si="238"/>
        <v>0</v>
      </c>
      <c r="X87" s="216">
        <f t="shared" si="238"/>
        <v>893946.41059800505</v>
      </c>
      <c r="Y87" s="217">
        <f t="shared" si="238"/>
        <v>1787892.8211960101</v>
      </c>
      <c r="Z87" s="225">
        <v>57</v>
      </c>
      <c r="AA87" s="213">
        <f t="shared" ref="AA87:AK87" si="239">SUM(AA75:AA85)</f>
        <v>50037.920552213269</v>
      </c>
      <c r="AB87" s="213">
        <f t="shared" si="239"/>
        <v>41963.114270397695</v>
      </c>
      <c r="AC87" s="213">
        <f t="shared" si="239"/>
        <v>34840.790855470754</v>
      </c>
      <c r="AD87" s="213">
        <f t="shared" si="239"/>
        <v>0</v>
      </c>
      <c r="AE87" s="218">
        <f t="shared" si="239"/>
        <v>126841.82567808172</v>
      </c>
      <c r="AF87" s="215">
        <f t="shared" si="239"/>
        <v>50037.920552213269</v>
      </c>
      <c r="AG87" s="213">
        <f t="shared" si="239"/>
        <v>41963.114270397695</v>
      </c>
      <c r="AH87" s="213">
        <f t="shared" si="239"/>
        <v>34840.790855470754</v>
      </c>
      <c r="AI87" s="213">
        <f t="shared" si="239"/>
        <v>0</v>
      </c>
      <c r="AJ87" s="216">
        <f t="shared" si="239"/>
        <v>126841.82567808172</v>
      </c>
      <c r="AK87" s="217">
        <f t="shared" si="239"/>
        <v>253683.65135616343</v>
      </c>
      <c r="AL87" s="225">
        <v>57</v>
      </c>
      <c r="AM87" s="213">
        <f t="shared" ref="AM87:AW87" si="240">SUM(AM75:AM85)</f>
        <v>1084230.7603290938</v>
      </c>
      <c r="AN87" s="213">
        <f t="shared" si="240"/>
        <v>1011684.9826576079</v>
      </c>
      <c r="AO87" s="213">
        <f t="shared" si="240"/>
        <v>876227.93084454548</v>
      </c>
      <c r="AP87" s="213">
        <f t="shared" si="240"/>
        <v>0</v>
      </c>
      <c r="AQ87" s="218">
        <f t="shared" si="240"/>
        <v>2972143.6738312473</v>
      </c>
      <c r="AR87" s="215">
        <f t="shared" si="240"/>
        <v>1084230.7603290938</v>
      </c>
      <c r="AS87" s="213">
        <f t="shared" si="240"/>
        <v>1011684.9826576079</v>
      </c>
      <c r="AT87" s="213">
        <f t="shared" si="240"/>
        <v>876227.93084454548</v>
      </c>
      <c r="AU87" s="213">
        <f t="shared" si="240"/>
        <v>0</v>
      </c>
      <c r="AV87" s="216">
        <f t="shared" si="240"/>
        <v>2972143.6738312473</v>
      </c>
      <c r="AW87" s="217">
        <f t="shared" si="240"/>
        <v>5944287.3476624945</v>
      </c>
      <c r="AX87" s="225">
        <v>57</v>
      </c>
      <c r="AY87" s="213">
        <f t="shared" ref="AY87:BI87" si="241">SUM(AY75:AY85)</f>
        <v>13874.150698568224</v>
      </c>
      <c r="AZ87" s="213">
        <f t="shared" si="241"/>
        <v>11425.600420157789</v>
      </c>
      <c r="BA87" s="213">
        <f t="shared" si="241"/>
        <v>10236.727210112542</v>
      </c>
      <c r="BB87" s="213">
        <f t="shared" si="241"/>
        <v>0</v>
      </c>
      <c r="BC87" s="218">
        <f t="shared" si="241"/>
        <v>35536.478328838559</v>
      </c>
      <c r="BD87" s="215">
        <f t="shared" si="241"/>
        <v>13874.150698568224</v>
      </c>
      <c r="BE87" s="213">
        <f t="shared" si="241"/>
        <v>11425.600420157789</v>
      </c>
      <c r="BF87" s="213">
        <f t="shared" si="241"/>
        <v>10236.727210112542</v>
      </c>
      <c r="BG87" s="213">
        <f t="shared" si="241"/>
        <v>0</v>
      </c>
      <c r="BH87" s="216">
        <f t="shared" si="241"/>
        <v>35536.478328838559</v>
      </c>
      <c r="BI87" s="217">
        <f t="shared" si="241"/>
        <v>71072.956657677118</v>
      </c>
      <c r="BJ87" s="225">
        <v>57</v>
      </c>
      <c r="BK87" s="213">
        <f t="shared" ref="BK87:BU87" si="242">SUM(BK75:BK85)</f>
        <v>0</v>
      </c>
      <c r="BL87" s="213">
        <f t="shared" si="242"/>
        <v>0</v>
      </c>
      <c r="BM87" s="213">
        <f t="shared" si="242"/>
        <v>0</v>
      </c>
      <c r="BN87" s="213">
        <f t="shared" si="242"/>
        <v>0</v>
      </c>
      <c r="BO87" s="218">
        <f t="shared" si="242"/>
        <v>0</v>
      </c>
      <c r="BP87" s="215">
        <f t="shared" si="242"/>
        <v>0</v>
      </c>
      <c r="BQ87" s="213">
        <f t="shared" si="242"/>
        <v>0</v>
      </c>
      <c r="BR87" s="213">
        <f t="shared" si="242"/>
        <v>0</v>
      </c>
      <c r="BS87" s="213">
        <f t="shared" si="242"/>
        <v>0</v>
      </c>
      <c r="BT87" s="216">
        <f t="shared" si="242"/>
        <v>0</v>
      </c>
      <c r="BU87" s="217">
        <f t="shared" si="242"/>
        <v>0</v>
      </c>
      <c r="BV87" s="225">
        <v>57</v>
      </c>
      <c r="BW87" s="213">
        <f t="shared" ref="BW87:CG87" si="243">SUM(BW75:BW85)</f>
        <v>25473.850462944934</v>
      </c>
      <c r="BX87" s="213">
        <f t="shared" si="243"/>
        <v>23889.891787602643</v>
      </c>
      <c r="BY87" s="213">
        <f t="shared" si="243"/>
        <v>20473.454420225084</v>
      </c>
      <c r="BZ87" s="213">
        <f t="shared" si="243"/>
        <v>0</v>
      </c>
      <c r="CA87" s="218">
        <f t="shared" si="243"/>
        <v>69837.196670772668</v>
      </c>
      <c r="CB87" s="215">
        <f t="shared" si="243"/>
        <v>25473.850462944934</v>
      </c>
      <c r="CC87" s="213">
        <f t="shared" si="243"/>
        <v>23889.891787602643</v>
      </c>
      <c r="CD87" s="213">
        <f t="shared" si="243"/>
        <v>20473.454420225084</v>
      </c>
      <c r="CE87" s="213">
        <f t="shared" si="243"/>
        <v>0</v>
      </c>
      <c r="CF87" s="216">
        <f t="shared" si="243"/>
        <v>69837.196670772668</v>
      </c>
      <c r="CG87" s="217">
        <f t="shared" si="243"/>
        <v>139674.39334154534</v>
      </c>
      <c r="CH87" s="225">
        <v>57</v>
      </c>
      <c r="CI87" s="216">
        <f t="shared" ref="CI87:CL87" si="244">SUM(CI75:CI85)</f>
        <v>1910311.3396274513</v>
      </c>
      <c r="CJ87" s="216">
        <f t="shared" si="244"/>
        <v>1682263.858226141</v>
      </c>
      <c r="CK87" s="216">
        <f t="shared" si="244"/>
        <v>1417158.1476315451</v>
      </c>
      <c r="CL87" s="216">
        <f t="shared" si="244"/>
        <v>0</v>
      </c>
      <c r="CM87" s="213">
        <f>SUM(CM75:CM85)</f>
        <v>5009733.3454851368</v>
      </c>
      <c r="CN87" s="216">
        <f t="shared" ref="CN87:CQ87" si="245">SUM(CN75:CN85)</f>
        <v>1910311.3396274513</v>
      </c>
      <c r="CO87" s="216">
        <f t="shared" si="245"/>
        <v>1682263.858226141</v>
      </c>
      <c r="CP87" s="216">
        <f t="shared" si="245"/>
        <v>1417158.1476315451</v>
      </c>
      <c r="CQ87" s="216">
        <f t="shared" si="245"/>
        <v>0</v>
      </c>
      <c r="CR87" s="213">
        <f>SUM(CR75:CR85)</f>
        <v>5009733.3454851368</v>
      </c>
      <c r="CS87" s="216">
        <f t="shared" ref="CS87:CV87" si="246">SUM(CS75:CS85)</f>
        <v>3820622.6792549025</v>
      </c>
      <c r="CT87" s="216">
        <f t="shared" si="246"/>
        <v>3364527.7164522819</v>
      </c>
      <c r="CU87" s="216">
        <f t="shared" si="246"/>
        <v>2834316.2952630902</v>
      </c>
      <c r="CV87" s="216">
        <f t="shared" si="246"/>
        <v>0</v>
      </c>
      <c r="CW87" s="213">
        <f>SUM(CW75:CW85)</f>
        <v>10019466.690970274</v>
      </c>
      <c r="CX87" s="326"/>
      <c r="CY87" s="326"/>
      <c r="CZ87" s="326"/>
      <c r="DA87" s="326"/>
      <c r="DB87" s="326"/>
      <c r="DC87" s="326"/>
      <c r="DD87" s="326"/>
      <c r="DE87" s="326"/>
      <c r="DF87" s="326"/>
      <c r="DG87" s="326"/>
      <c r="DH87" s="326"/>
      <c r="DI87" s="326"/>
      <c r="DJ87" s="326"/>
      <c r="DK87" s="326"/>
      <c r="DL87" s="326"/>
      <c r="DM87" s="326"/>
      <c r="DN87" s="326"/>
      <c r="DO87" s="326"/>
      <c r="DP87" s="326"/>
      <c r="DQ87" s="326"/>
      <c r="DR87" s="326"/>
      <c r="DS87" s="326"/>
      <c r="DT87" s="326"/>
      <c r="DU87" s="326"/>
      <c r="DV87" s="326"/>
      <c r="DW87" s="326"/>
      <c r="DX87" s="326"/>
      <c r="DY87" s="326"/>
      <c r="DZ87" s="326"/>
      <c r="EA87" s="326"/>
      <c r="EB87" s="326"/>
      <c r="EC87" s="326"/>
      <c r="ED87" s="326"/>
      <c r="EE87" s="326"/>
    </row>
    <row r="88" spans="1:135" ht="15.75" customHeight="1" x14ac:dyDescent="0.2">
      <c r="B88" s="225"/>
      <c r="C88" s="186" t="s">
        <v>32</v>
      </c>
      <c r="D88" s="186" t="s">
        <v>32</v>
      </c>
      <c r="E88" s="186" t="s">
        <v>32</v>
      </c>
      <c r="F88" s="186" t="s">
        <v>32</v>
      </c>
      <c r="G88" s="389"/>
      <c r="H88" s="390" t="s">
        <v>32</v>
      </c>
      <c r="I88" s="186" t="s">
        <v>32</v>
      </c>
      <c r="J88" s="186" t="s">
        <v>32</v>
      </c>
      <c r="K88" s="186" t="s">
        <v>32</v>
      </c>
      <c r="L88" s="391" t="s">
        <v>32</v>
      </c>
      <c r="M88" s="430" t="s">
        <v>32</v>
      </c>
      <c r="N88" s="225"/>
      <c r="O88" s="186" t="s">
        <v>32</v>
      </c>
      <c r="P88" s="186" t="s">
        <v>32</v>
      </c>
      <c r="Q88" s="186" t="s">
        <v>32</v>
      </c>
      <c r="R88" s="186" t="s">
        <v>32</v>
      </c>
      <c r="S88" s="389"/>
      <c r="T88" s="390" t="s">
        <v>32</v>
      </c>
      <c r="U88" s="186" t="s">
        <v>32</v>
      </c>
      <c r="V88" s="186" t="s">
        <v>32</v>
      </c>
      <c r="W88" s="186" t="s">
        <v>32</v>
      </c>
      <c r="X88" s="391" t="s">
        <v>32</v>
      </c>
      <c r="Y88" s="430" t="s">
        <v>32</v>
      </c>
      <c r="Z88" s="225"/>
      <c r="AA88" s="186" t="s">
        <v>32</v>
      </c>
      <c r="AB88" s="186" t="s">
        <v>32</v>
      </c>
      <c r="AC88" s="186" t="s">
        <v>32</v>
      </c>
      <c r="AD88" s="186" t="s">
        <v>32</v>
      </c>
      <c r="AE88" s="389"/>
      <c r="AF88" s="390" t="s">
        <v>32</v>
      </c>
      <c r="AG88" s="186" t="s">
        <v>32</v>
      </c>
      <c r="AH88" s="186" t="s">
        <v>32</v>
      </c>
      <c r="AI88" s="186" t="s">
        <v>32</v>
      </c>
      <c r="AJ88" s="391" t="s">
        <v>32</v>
      </c>
      <c r="AK88" s="430" t="s">
        <v>32</v>
      </c>
      <c r="AL88" s="225"/>
      <c r="AM88" s="186" t="s">
        <v>32</v>
      </c>
      <c r="AN88" s="186" t="s">
        <v>32</v>
      </c>
      <c r="AO88" s="186" t="s">
        <v>32</v>
      </c>
      <c r="AP88" s="186" t="s">
        <v>32</v>
      </c>
      <c r="AQ88" s="389"/>
      <c r="AR88" s="390" t="s">
        <v>32</v>
      </c>
      <c r="AS88" s="186" t="s">
        <v>32</v>
      </c>
      <c r="AT88" s="186" t="s">
        <v>32</v>
      </c>
      <c r="AU88" s="186" t="s">
        <v>32</v>
      </c>
      <c r="AV88" s="391" t="s">
        <v>32</v>
      </c>
      <c r="AW88" s="430" t="s">
        <v>32</v>
      </c>
      <c r="AX88" s="225"/>
      <c r="AY88" s="186" t="s">
        <v>32</v>
      </c>
      <c r="AZ88" s="186" t="s">
        <v>32</v>
      </c>
      <c r="BA88" s="186" t="s">
        <v>32</v>
      </c>
      <c r="BB88" s="186" t="s">
        <v>32</v>
      </c>
      <c r="BC88" s="389"/>
      <c r="BD88" s="390" t="s">
        <v>32</v>
      </c>
      <c r="BE88" s="186" t="s">
        <v>32</v>
      </c>
      <c r="BF88" s="186" t="s">
        <v>32</v>
      </c>
      <c r="BG88" s="186" t="s">
        <v>32</v>
      </c>
      <c r="BH88" s="391" t="s">
        <v>32</v>
      </c>
      <c r="BI88" s="430" t="s">
        <v>32</v>
      </c>
      <c r="BJ88" s="225"/>
      <c r="BK88" s="186" t="s">
        <v>32</v>
      </c>
      <c r="BL88" s="186" t="s">
        <v>32</v>
      </c>
      <c r="BM88" s="186" t="s">
        <v>32</v>
      </c>
      <c r="BN88" s="186" t="s">
        <v>32</v>
      </c>
      <c r="BO88" s="389"/>
      <c r="BP88" s="390" t="s">
        <v>32</v>
      </c>
      <c r="BQ88" s="186" t="s">
        <v>32</v>
      </c>
      <c r="BR88" s="186" t="s">
        <v>32</v>
      </c>
      <c r="BS88" s="186" t="s">
        <v>32</v>
      </c>
      <c r="BT88" s="391" t="s">
        <v>32</v>
      </c>
      <c r="BU88" s="430" t="s">
        <v>32</v>
      </c>
      <c r="BV88" s="225"/>
      <c r="BW88" s="186" t="s">
        <v>32</v>
      </c>
      <c r="BX88" s="186" t="s">
        <v>32</v>
      </c>
      <c r="BY88" s="186" t="s">
        <v>32</v>
      </c>
      <c r="BZ88" s="186" t="s">
        <v>32</v>
      </c>
      <c r="CA88" s="389"/>
      <c r="CB88" s="390" t="s">
        <v>32</v>
      </c>
      <c r="CC88" s="186" t="s">
        <v>32</v>
      </c>
      <c r="CD88" s="186" t="s">
        <v>32</v>
      </c>
      <c r="CE88" s="186" t="s">
        <v>32</v>
      </c>
      <c r="CF88" s="391" t="s">
        <v>32</v>
      </c>
      <c r="CG88" s="430" t="s">
        <v>32</v>
      </c>
      <c r="CH88" s="225"/>
      <c r="CI88" s="391" t="s">
        <v>32</v>
      </c>
      <c r="CJ88" s="391"/>
      <c r="CK88" s="391"/>
      <c r="CL88" s="391"/>
      <c r="CM88" s="186"/>
      <c r="CN88" s="391" t="s">
        <v>32</v>
      </c>
      <c r="CO88" s="391"/>
      <c r="CP88" s="391"/>
      <c r="CQ88" s="391"/>
      <c r="CR88" s="186"/>
      <c r="CS88" s="391" t="s">
        <v>32</v>
      </c>
      <c r="CT88" s="391"/>
      <c r="CU88" s="391"/>
      <c r="CV88" s="391"/>
      <c r="CW88" s="186"/>
    </row>
    <row r="89" spans="1:135" s="17" customFormat="1" ht="15.75" customHeight="1" x14ac:dyDescent="0.2">
      <c r="A89" s="19" t="s">
        <v>46</v>
      </c>
      <c r="B89" s="225">
        <v>58</v>
      </c>
      <c r="C89" s="213">
        <f t="shared" ref="C89:M89" si="247">C87+C65+C72-C69</f>
        <v>1293935.8166891537</v>
      </c>
      <c r="D89" s="213">
        <f t="shared" si="247"/>
        <v>906636.13806506665</v>
      </c>
      <c r="E89" s="213">
        <f t="shared" si="247"/>
        <v>734803.88829718356</v>
      </c>
      <c r="F89" s="213">
        <f t="shared" si="247"/>
        <v>0</v>
      </c>
      <c r="G89" s="218">
        <f t="shared" si="247"/>
        <v>2935375.8430514042</v>
      </c>
      <c r="H89" s="215">
        <f t="shared" si="247"/>
        <v>3784345.8119295062</v>
      </c>
      <c r="I89" s="213">
        <f t="shared" si="247"/>
        <v>2789092.1959775984</v>
      </c>
      <c r="J89" s="213">
        <f t="shared" si="247"/>
        <v>2681930.467112428</v>
      </c>
      <c r="K89" s="213">
        <f t="shared" si="247"/>
        <v>0</v>
      </c>
      <c r="L89" s="216">
        <f t="shared" si="247"/>
        <v>9255368.4750195313</v>
      </c>
      <c r="M89" s="217">
        <f t="shared" si="247"/>
        <v>12190744.318070939</v>
      </c>
      <c r="N89" s="225">
        <v>58</v>
      </c>
      <c r="O89" s="213">
        <f t="shared" ref="O89:Y89" si="248">O87+O65+O72-O69</f>
        <v>1110860.6274895484</v>
      </c>
      <c r="P89" s="213">
        <f t="shared" si="248"/>
        <v>1051153.5155436161</v>
      </c>
      <c r="Q89" s="213">
        <f t="shared" si="248"/>
        <v>963248.60835936433</v>
      </c>
      <c r="R89" s="213">
        <f t="shared" si="248"/>
        <v>0</v>
      </c>
      <c r="S89" s="218">
        <f t="shared" si="248"/>
        <v>3125262.7513925284</v>
      </c>
      <c r="T89" s="215">
        <f t="shared" si="248"/>
        <v>3023313.5703769014</v>
      </c>
      <c r="U89" s="213">
        <f t="shared" si="248"/>
        <v>3056724.031369349</v>
      </c>
      <c r="V89" s="213">
        <f t="shared" si="248"/>
        <v>2932367.7060692161</v>
      </c>
      <c r="W89" s="213">
        <f t="shared" si="248"/>
        <v>0</v>
      </c>
      <c r="X89" s="216">
        <f t="shared" si="248"/>
        <v>9012405.3078154698</v>
      </c>
      <c r="Y89" s="217">
        <f t="shared" si="248"/>
        <v>12137668.059207998</v>
      </c>
      <c r="Z89" s="225">
        <v>58</v>
      </c>
      <c r="AA89" s="213">
        <f t="shared" ref="AA89:AK89" si="249">AA87+AA65+AA72-AA69</f>
        <v>216937.99362008489</v>
      </c>
      <c r="AB89" s="213">
        <f t="shared" si="249"/>
        <v>184589.33610616802</v>
      </c>
      <c r="AC89" s="213">
        <f t="shared" si="249"/>
        <v>174827.76319327296</v>
      </c>
      <c r="AD89" s="213">
        <f t="shared" si="249"/>
        <v>0</v>
      </c>
      <c r="AE89" s="218">
        <f t="shared" si="249"/>
        <v>576355.09291952592</v>
      </c>
      <c r="AF89" s="215">
        <f t="shared" si="249"/>
        <v>645500.03390275314</v>
      </c>
      <c r="AG89" s="213">
        <f t="shared" si="249"/>
        <v>449213.71340978955</v>
      </c>
      <c r="AH89" s="213">
        <f t="shared" si="249"/>
        <v>597606.74909891782</v>
      </c>
      <c r="AI89" s="213">
        <f t="shared" si="249"/>
        <v>0</v>
      </c>
      <c r="AJ89" s="216">
        <f t="shared" si="249"/>
        <v>1692320.4964114602</v>
      </c>
      <c r="AK89" s="217">
        <f t="shared" si="249"/>
        <v>2268675.5893309861</v>
      </c>
      <c r="AL89" s="225">
        <v>58</v>
      </c>
      <c r="AM89" s="213">
        <f t="shared" ref="AM89:AW89" si="250">AM87+AM65+AM72-AM69</f>
        <v>7661008.3243927294</v>
      </c>
      <c r="AN89" s="213">
        <f t="shared" si="250"/>
        <v>7610438.8048307663</v>
      </c>
      <c r="AO89" s="213">
        <f t="shared" si="250"/>
        <v>7382794.53883602</v>
      </c>
      <c r="AP89" s="213">
        <f t="shared" si="250"/>
        <v>0</v>
      </c>
      <c r="AQ89" s="218">
        <f t="shared" si="250"/>
        <v>22654241.668059513</v>
      </c>
      <c r="AR89" s="215">
        <f t="shared" si="250"/>
        <v>16718241.393031923</v>
      </c>
      <c r="AS89" s="213">
        <f t="shared" si="250"/>
        <v>16943782.537150443</v>
      </c>
      <c r="AT89" s="213">
        <f t="shared" si="250"/>
        <v>17066793.570849601</v>
      </c>
      <c r="AU89" s="213">
        <f t="shared" si="250"/>
        <v>0</v>
      </c>
      <c r="AV89" s="216">
        <f t="shared" si="250"/>
        <v>50728817.501031935</v>
      </c>
      <c r="AW89" s="217">
        <f t="shared" si="250"/>
        <v>73383059.169091493</v>
      </c>
      <c r="AX89" s="225">
        <v>58</v>
      </c>
      <c r="AY89" s="213">
        <f t="shared" ref="AY89:BI89" si="251">AY87+AY65+AY72-AY69</f>
        <v>367374.33827588608</v>
      </c>
      <c r="AZ89" s="213">
        <f t="shared" si="251"/>
        <v>381688.51118600141</v>
      </c>
      <c r="BA89" s="213">
        <f t="shared" si="251"/>
        <v>423715.09978598275</v>
      </c>
      <c r="BB89" s="213">
        <f t="shared" si="251"/>
        <v>0</v>
      </c>
      <c r="BC89" s="218">
        <f t="shared" si="251"/>
        <v>1172777.9492478706</v>
      </c>
      <c r="BD89" s="215">
        <f t="shared" si="251"/>
        <v>212630.92060387385</v>
      </c>
      <c r="BE89" s="213">
        <f t="shared" si="251"/>
        <v>253436.10281203454</v>
      </c>
      <c r="BF89" s="213">
        <f t="shared" si="251"/>
        <v>247636.24044774176</v>
      </c>
      <c r="BG89" s="213">
        <f t="shared" si="251"/>
        <v>0</v>
      </c>
      <c r="BH89" s="216">
        <f t="shared" si="251"/>
        <v>713703.26386365015</v>
      </c>
      <c r="BI89" s="217">
        <f t="shared" si="251"/>
        <v>1886481.2131115203</v>
      </c>
      <c r="BJ89" s="225">
        <v>58</v>
      </c>
      <c r="BK89" s="213">
        <f t="shared" ref="BK89:BU89" si="252">BK87+BK65+BK72-BK69</f>
        <v>0</v>
      </c>
      <c r="BL89" s="213">
        <f t="shared" si="252"/>
        <v>0</v>
      </c>
      <c r="BM89" s="213">
        <f t="shared" si="252"/>
        <v>0</v>
      </c>
      <c r="BN89" s="213">
        <f t="shared" si="252"/>
        <v>0</v>
      </c>
      <c r="BO89" s="218">
        <f t="shared" si="252"/>
        <v>0</v>
      </c>
      <c r="BP89" s="215">
        <f t="shared" si="252"/>
        <v>0</v>
      </c>
      <c r="BQ89" s="213">
        <f t="shared" si="252"/>
        <v>0</v>
      </c>
      <c r="BR89" s="213">
        <f t="shared" si="252"/>
        <v>0</v>
      </c>
      <c r="BS89" s="213">
        <f t="shared" si="252"/>
        <v>0</v>
      </c>
      <c r="BT89" s="216">
        <f t="shared" si="252"/>
        <v>0</v>
      </c>
      <c r="BU89" s="217">
        <f t="shared" si="252"/>
        <v>0</v>
      </c>
      <c r="BV89" s="225">
        <v>58</v>
      </c>
      <c r="BW89" s="213">
        <f t="shared" ref="BW89:CG89" si="253">BW87+BW65+BW72-BW69</f>
        <v>723943.60378850298</v>
      </c>
      <c r="BX89" s="213">
        <f t="shared" si="253"/>
        <v>785091.40226909809</v>
      </c>
      <c r="BY89" s="213">
        <f t="shared" si="253"/>
        <v>609608.07828571252</v>
      </c>
      <c r="BZ89" s="213">
        <f t="shared" si="253"/>
        <v>0</v>
      </c>
      <c r="CA89" s="218">
        <f t="shared" si="253"/>
        <v>2118643.0843433137</v>
      </c>
      <c r="CB89" s="215">
        <f t="shared" si="253"/>
        <v>897347.67538307398</v>
      </c>
      <c r="CC89" s="213">
        <f t="shared" si="253"/>
        <v>701108.84187858913</v>
      </c>
      <c r="CD89" s="213">
        <f t="shared" si="253"/>
        <v>1129434.6997835219</v>
      </c>
      <c r="CE89" s="213">
        <f t="shared" si="253"/>
        <v>0</v>
      </c>
      <c r="CF89" s="216">
        <f t="shared" si="253"/>
        <v>2727891.2170451852</v>
      </c>
      <c r="CG89" s="217">
        <f t="shared" si="253"/>
        <v>4846534.3013884984</v>
      </c>
      <c r="CH89" s="225">
        <v>58</v>
      </c>
      <c r="CI89" s="216">
        <f t="shared" ref="CI89:CW89" si="254">CI87+CI65+CI72-CI69</f>
        <v>11374060.704255905</v>
      </c>
      <c r="CJ89" s="216">
        <f t="shared" si="254"/>
        <v>10919597.708000716</v>
      </c>
      <c r="CK89" s="216">
        <f t="shared" si="254"/>
        <v>10288997.976757536</v>
      </c>
      <c r="CL89" s="216">
        <f t="shared" si="254"/>
        <v>0</v>
      </c>
      <c r="CM89" s="213">
        <f t="shared" si="254"/>
        <v>32582656.389014155</v>
      </c>
      <c r="CN89" s="216">
        <f t="shared" si="254"/>
        <v>25281379.40522803</v>
      </c>
      <c r="CO89" s="216">
        <f t="shared" si="254"/>
        <v>24193357.422597799</v>
      </c>
      <c r="CP89" s="216">
        <f t="shared" si="254"/>
        <v>24655769.433361419</v>
      </c>
      <c r="CQ89" s="216">
        <f t="shared" si="254"/>
        <v>0</v>
      </c>
      <c r="CR89" s="213">
        <f t="shared" si="254"/>
        <v>74130506.261187255</v>
      </c>
      <c r="CS89" s="216">
        <f t="shared" si="254"/>
        <v>36655440.109483942</v>
      </c>
      <c r="CT89" s="216">
        <f t="shared" si="254"/>
        <v>35112955.130598515</v>
      </c>
      <c r="CU89" s="216">
        <f t="shared" si="254"/>
        <v>34944767.41011896</v>
      </c>
      <c r="CV89" s="216">
        <f t="shared" si="254"/>
        <v>0</v>
      </c>
      <c r="CW89" s="213">
        <f t="shared" si="254"/>
        <v>106713162.65020141</v>
      </c>
      <c r="CX89" s="326"/>
      <c r="CY89" s="326"/>
      <c r="CZ89" s="326"/>
      <c r="DA89" s="326"/>
      <c r="DB89" s="326"/>
      <c r="DC89" s="326"/>
      <c r="DD89" s="326"/>
      <c r="DE89" s="326"/>
      <c r="DF89" s="326"/>
      <c r="DG89" s="326"/>
      <c r="DH89" s="326"/>
      <c r="DI89" s="326"/>
      <c r="DJ89" s="326"/>
      <c r="DK89" s="326"/>
      <c r="DL89" s="326"/>
      <c r="DM89" s="326"/>
      <c r="DN89" s="326"/>
      <c r="DO89" s="326"/>
      <c r="DP89" s="326"/>
      <c r="DQ89" s="326"/>
      <c r="DR89" s="326"/>
      <c r="DS89" s="326"/>
      <c r="DT89" s="326"/>
      <c r="DU89" s="326"/>
      <c r="DV89" s="326"/>
      <c r="DW89" s="326"/>
      <c r="DX89" s="326"/>
      <c r="DY89" s="326"/>
      <c r="DZ89" s="326"/>
      <c r="EA89" s="326"/>
      <c r="EB89" s="326"/>
      <c r="EC89" s="326"/>
      <c r="ED89" s="326"/>
      <c r="EE89" s="326"/>
    </row>
    <row r="90" spans="1:135" ht="15.75" customHeight="1" x14ac:dyDescent="0.2">
      <c r="B90" s="225"/>
      <c r="C90" s="186" t="s">
        <v>32</v>
      </c>
      <c r="D90" s="186" t="s">
        <v>32</v>
      </c>
      <c r="E90" s="186" t="s">
        <v>32</v>
      </c>
      <c r="F90" s="186" t="s">
        <v>32</v>
      </c>
      <c r="G90" s="389"/>
      <c r="H90" s="390" t="s">
        <v>32</v>
      </c>
      <c r="I90" s="186" t="s">
        <v>32</v>
      </c>
      <c r="J90" s="186" t="s">
        <v>32</v>
      </c>
      <c r="K90" s="186" t="s">
        <v>32</v>
      </c>
      <c r="L90" s="391" t="s">
        <v>32</v>
      </c>
      <c r="M90" s="430" t="s">
        <v>32</v>
      </c>
      <c r="N90" s="225"/>
      <c r="O90" s="186" t="s">
        <v>32</v>
      </c>
      <c r="P90" s="186" t="s">
        <v>32</v>
      </c>
      <c r="Q90" s="186" t="s">
        <v>32</v>
      </c>
      <c r="R90" s="186" t="s">
        <v>32</v>
      </c>
      <c r="S90" s="389"/>
      <c r="T90" s="390" t="s">
        <v>32</v>
      </c>
      <c r="U90" s="186" t="s">
        <v>32</v>
      </c>
      <c r="V90" s="186" t="s">
        <v>32</v>
      </c>
      <c r="W90" s="186" t="s">
        <v>32</v>
      </c>
      <c r="X90" s="391"/>
      <c r="Y90" s="430" t="s">
        <v>32</v>
      </c>
      <c r="Z90" s="225"/>
      <c r="AA90" s="186" t="s">
        <v>32</v>
      </c>
      <c r="AB90" s="186" t="s">
        <v>32</v>
      </c>
      <c r="AC90" s="186" t="s">
        <v>32</v>
      </c>
      <c r="AD90" s="186" t="s">
        <v>32</v>
      </c>
      <c r="AE90" s="389"/>
      <c r="AF90" s="390" t="s">
        <v>32</v>
      </c>
      <c r="AG90" s="186" t="s">
        <v>32</v>
      </c>
      <c r="AH90" s="186" t="s">
        <v>32</v>
      </c>
      <c r="AI90" s="186" t="s">
        <v>32</v>
      </c>
      <c r="AJ90" s="391"/>
      <c r="AK90" s="430" t="s">
        <v>32</v>
      </c>
      <c r="AL90" s="225"/>
      <c r="AM90" s="186" t="s">
        <v>32</v>
      </c>
      <c r="AN90" s="186" t="s">
        <v>32</v>
      </c>
      <c r="AO90" s="186" t="s">
        <v>32</v>
      </c>
      <c r="AP90" s="186" t="s">
        <v>32</v>
      </c>
      <c r="AQ90" s="389"/>
      <c r="AR90" s="390" t="s">
        <v>32</v>
      </c>
      <c r="AS90" s="186" t="s">
        <v>32</v>
      </c>
      <c r="AT90" s="186" t="s">
        <v>32</v>
      </c>
      <c r="AU90" s="186" t="s">
        <v>32</v>
      </c>
      <c r="AV90" s="391"/>
      <c r="AW90" s="430" t="s">
        <v>32</v>
      </c>
      <c r="AX90" s="225"/>
      <c r="AY90" s="186" t="s">
        <v>32</v>
      </c>
      <c r="AZ90" s="186" t="s">
        <v>32</v>
      </c>
      <c r="BA90" s="186" t="s">
        <v>32</v>
      </c>
      <c r="BB90" s="186" t="s">
        <v>32</v>
      </c>
      <c r="BC90" s="389"/>
      <c r="BD90" s="390" t="s">
        <v>32</v>
      </c>
      <c r="BE90" s="186" t="s">
        <v>32</v>
      </c>
      <c r="BF90" s="186" t="s">
        <v>32</v>
      </c>
      <c r="BG90" s="186" t="s">
        <v>32</v>
      </c>
      <c r="BH90" s="391"/>
      <c r="BI90" s="430" t="s">
        <v>32</v>
      </c>
      <c r="BJ90" s="225"/>
      <c r="BK90" s="186" t="s">
        <v>32</v>
      </c>
      <c r="BL90" s="186" t="s">
        <v>32</v>
      </c>
      <c r="BM90" s="186" t="s">
        <v>32</v>
      </c>
      <c r="BN90" s="186" t="s">
        <v>32</v>
      </c>
      <c r="BO90" s="389"/>
      <c r="BP90" s="390" t="s">
        <v>32</v>
      </c>
      <c r="BQ90" s="186" t="s">
        <v>32</v>
      </c>
      <c r="BR90" s="186" t="s">
        <v>32</v>
      </c>
      <c r="BS90" s="186" t="s">
        <v>32</v>
      </c>
      <c r="BT90" s="391"/>
      <c r="BU90" s="430" t="s">
        <v>32</v>
      </c>
      <c r="BV90" s="225"/>
      <c r="BW90" s="186" t="s">
        <v>32</v>
      </c>
      <c r="BX90" s="186" t="s">
        <v>32</v>
      </c>
      <c r="BY90" s="186" t="s">
        <v>32</v>
      </c>
      <c r="BZ90" s="186" t="s">
        <v>32</v>
      </c>
      <c r="CA90" s="389"/>
      <c r="CB90" s="390" t="s">
        <v>32</v>
      </c>
      <c r="CC90" s="186" t="s">
        <v>32</v>
      </c>
      <c r="CD90" s="186" t="s">
        <v>32</v>
      </c>
      <c r="CE90" s="186" t="s">
        <v>32</v>
      </c>
      <c r="CF90" s="391"/>
      <c r="CG90" s="430" t="s">
        <v>32</v>
      </c>
      <c r="CH90" s="225"/>
      <c r="CI90" s="391" t="s">
        <v>32</v>
      </c>
      <c r="CJ90" s="391"/>
      <c r="CK90" s="391"/>
      <c r="CL90" s="391"/>
      <c r="CM90" s="186"/>
      <c r="CN90" s="391" t="s">
        <v>32</v>
      </c>
      <c r="CO90" s="391"/>
      <c r="CP90" s="391"/>
      <c r="CQ90" s="391"/>
      <c r="CR90" s="186"/>
      <c r="CS90" s="391" t="s">
        <v>32</v>
      </c>
      <c r="CT90" s="391"/>
      <c r="CU90" s="391"/>
      <c r="CV90" s="391"/>
      <c r="CW90" s="186"/>
    </row>
    <row r="91" spans="1:135" s="17" customFormat="1" ht="15.75" customHeight="1" x14ac:dyDescent="0.2">
      <c r="A91" s="19" t="s">
        <v>1386</v>
      </c>
      <c r="B91" s="225">
        <v>59</v>
      </c>
      <c r="C91" s="213">
        <f t="shared" ref="C91:F91" si="255">C31-C89</f>
        <v>-739879.77880332607</v>
      </c>
      <c r="D91" s="213">
        <f t="shared" si="255"/>
        <v>-445914.26348775788</v>
      </c>
      <c r="E91" s="213">
        <f t="shared" si="255"/>
        <v>-298368.4990253126</v>
      </c>
      <c r="F91" s="213">
        <f t="shared" si="255"/>
        <v>0</v>
      </c>
      <c r="G91" s="218">
        <f>SUM(C91:F91)</f>
        <v>-1484162.5413163966</v>
      </c>
      <c r="H91" s="215">
        <f t="shared" ref="H91:M91" si="256">H31-H89</f>
        <v>-214564.41559944861</v>
      </c>
      <c r="I91" s="213">
        <f t="shared" si="256"/>
        <v>24346.227563248947</v>
      </c>
      <c r="J91" s="213">
        <f t="shared" si="256"/>
        <v>-178681.94863383286</v>
      </c>
      <c r="K91" s="213">
        <f t="shared" si="256"/>
        <v>0</v>
      </c>
      <c r="L91" s="216">
        <f t="shared" si="256"/>
        <v>-368900.13667003065</v>
      </c>
      <c r="M91" s="217">
        <f t="shared" si="256"/>
        <v>-1853062.67798643</v>
      </c>
      <c r="N91" s="225">
        <v>59</v>
      </c>
      <c r="O91" s="213">
        <f t="shared" ref="O91:R91" si="257">O31-O89</f>
        <v>291565.24772623996</v>
      </c>
      <c r="P91" s="213">
        <f t="shared" si="257"/>
        <v>295610.48999125441</v>
      </c>
      <c r="Q91" s="213">
        <f t="shared" si="257"/>
        <v>293714.03472462227</v>
      </c>
      <c r="R91" s="213">
        <f t="shared" si="257"/>
        <v>0</v>
      </c>
      <c r="S91" s="218">
        <f>SUM(O91:R91)</f>
        <v>880889.77244211663</v>
      </c>
      <c r="T91" s="215">
        <f t="shared" ref="T91:W91" si="258">T31-T89</f>
        <v>-114163.33943947591</v>
      </c>
      <c r="U91" s="213">
        <f t="shared" si="258"/>
        <v>-292942.55571566615</v>
      </c>
      <c r="V91" s="213">
        <f t="shared" si="258"/>
        <v>-406087.45497337263</v>
      </c>
      <c r="W91" s="213">
        <f t="shared" si="258"/>
        <v>0</v>
      </c>
      <c r="X91" s="216">
        <f>SUM(T91:W91)</f>
        <v>-813193.35012851469</v>
      </c>
      <c r="Y91" s="217">
        <f>Y31-Y89</f>
        <v>67696.422313600779</v>
      </c>
      <c r="Z91" s="225">
        <v>59</v>
      </c>
      <c r="AA91" s="213">
        <f t="shared" ref="AA91:AD91" si="259">AA31-AA89</f>
        <v>126175.1064789248</v>
      </c>
      <c r="AB91" s="213">
        <f t="shared" si="259"/>
        <v>130741.49306785045</v>
      </c>
      <c r="AC91" s="213">
        <f t="shared" si="259"/>
        <v>127082.25651440016</v>
      </c>
      <c r="AD91" s="213">
        <f t="shared" si="259"/>
        <v>0</v>
      </c>
      <c r="AE91" s="218">
        <f>SUM(AA91:AD91)</f>
        <v>383998.85606117541</v>
      </c>
      <c r="AF91" s="215">
        <f t="shared" ref="AF91:AI91" si="260">AF31-AF89</f>
        <v>-150185.35214562726</v>
      </c>
      <c r="AG91" s="213">
        <f t="shared" si="260"/>
        <v>10920.978981511144</v>
      </c>
      <c r="AH91" s="213">
        <f t="shared" si="260"/>
        <v>-171832.95108367631</v>
      </c>
      <c r="AI91" s="213">
        <f t="shared" si="260"/>
        <v>0</v>
      </c>
      <c r="AJ91" s="216">
        <f>SUM(AF91:AI91)</f>
        <v>-311097.32424779242</v>
      </c>
      <c r="AK91" s="217">
        <f>AK31-AK89</f>
        <v>72901.531813383102</v>
      </c>
      <c r="AL91" s="225">
        <v>59</v>
      </c>
      <c r="AM91" s="213">
        <f t="shared" ref="AM91:AP91" si="261">AM31-AM89</f>
        <v>6084681.982714205</v>
      </c>
      <c r="AN91" s="213">
        <f t="shared" si="261"/>
        <v>6409953.3479823628</v>
      </c>
      <c r="AO91" s="213">
        <f t="shared" si="261"/>
        <v>6714413.1912025856</v>
      </c>
      <c r="AP91" s="213">
        <f t="shared" si="261"/>
        <v>0</v>
      </c>
      <c r="AQ91" s="218">
        <f>SUM(AM91:AP91)</f>
        <v>19209048.521899153</v>
      </c>
      <c r="AR91" s="215">
        <f t="shared" ref="AR91:AU91" si="262">AR31-AR89</f>
        <v>-4014138.371126255</v>
      </c>
      <c r="AS91" s="213">
        <f t="shared" si="262"/>
        <v>-4349831.0264319796</v>
      </c>
      <c r="AT91" s="213">
        <f t="shared" si="262"/>
        <v>-4641527.8216969483</v>
      </c>
      <c r="AU91" s="213">
        <f t="shared" si="262"/>
        <v>0</v>
      </c>
      <c r="AV91" s="216">
        <f>SUM(AR91:AU91)</f>
        <v>-13005497.219255183</v>
      </c>
      <c r="AW91" s="217">
        <f>AW31-AW89</f>
        <v>6203551.3026439548</v>
      </c>
      <c r="AX91" s="225">
        <v>59</v>
      </c>
      <c r="AY91" s="213">
        <f t="shared" ref="AY91:BB91" si="263">AY31-AY89</f>
        <v>157709.1893753474</v>
      </c>
      <c r="AZ91" s="213">
        <f t="shared" si="263"/>
        <v>91747.45636838983</v>
      </c>
      <c r="BA91" s="213">
        <f t="shared" si="263"/>
        <v>66259.664932990156</v>
      </c>
      <c r="BB91" s="213">
        <f t="shared" si="263"/>
        <v>0</v>
      </c>
      <c r="BC91" s="218">
        <f>SUM(AY91:BB91)</f>
        <v>315716.31067672739</v>
      </c>
      <c r="BD91" s="215">
        <f t="shared" ref="BD91:BG91" si="264">BD31-BD89</f>
        <v>-4492.6421067292104</v>
      </c>
      <c r="BE91" s="213">
        <f t="shared" si="264"/>
        <v>-33867.236340826581</v>
      </c>
      <c r="BF91" s="213">
        <f t="shared" si="264"/>
        <v>-19916.999809580564</v>
      </c>
      <c r="BG91" s="213">
        <f t="shared" si="264"/>
        <v>0</v>
      </c>
      <c r="BH91" s="216">
        <f>SUM(BD91:BG91)</f>
        <v>-58276.878257136355</v>
      </c>
      <c r="BI91" s="217">
        <f>BI31-BI89</f>
        <v>257439.43241959112</v>
      </c>
      <c r="BJ91" s="225">
        <v>59</v>
      </c>
      <c r="BK91" s="213">
        <f t="shared" ref="BK91:BN91" si="265">BK31-BK89</f>
        <v>0</v>
      </c>
      <c r="BL91" s="213">
        <f t="shared" si="265"/>
        <v>0</v>
      </c>
      <c r="BM91" s="213">
        <f t="shared" si="265"/>
        <v>0</v>
      </c>
      <c r="BN91" s="213">
        <f t="shared" si="265"/>
        <v>0</v>
      </c>
      <c r="BO91" s="218">
        <f>SUM(BK91:BN91)</f>
        <v>0</v>
      </c>
      <c r="BP91" s="215">
        <f t="shared" ref="BP91:BS91" si="266">BP31-BP89</f>
        <v>0</v>
      </c>
      <c r="BQ91" s="213">
        <f t="shared" si="266"/>
        <v>0</v>
      </c>
      <c r="BR91" s="213">
        <f t="shared" si="266"/>
        <v>0</v>
      </c>
      <c r="BS91" s="213">
        <f t="shared" si="266"/>
        <v>0</v>
      </c>
      <c r="BT91" s="216">
        <f>SUM(BP91:BS91)</f>
        <v>0</v>
      </c>
      <c r="BU91" s="217">
        <f>BU31-BU89</f>
        <v>0</v>
      </c>
      <c r="BV91" s="225">
        <v>59</v>
      </c>
      <c r="BW91" s="213">
        <f t="shared" ref="BW91:BZ91" si="267">BW31-BW89</f>
        <v>329577.92990898737</v>
      </c>
      <c r="BX91" s="213">
        <f t="shared" si="267"/>
        <v>289694.68427984079</v>
      </c>
      <c r="BY91" s="213">
        <f t="shared" si="267"/>
        <v>443978.75814771978</v>
      </c>
      <c r="BZ91" s="213">
        <f t="shared" si="267"/>
        <v>0</v>
      </c>
      <c r="CA91" s="218">
        <f>SUM(BW91:BZ91)</f>
        <v>1063251.3723365478</v>
      </c>
      <c r="CB91" s="215">
        <f t="shared" ref="CB91:CE91" si="268">CB31-CB89</f>
        <v>-295187.23519690463</v>
      </c>
      <c r="CC91" s="213">
        <f t="shared" si="268"/>
        <v>-93192.424377318472</v>
      </c>
      <c r="CD91" s="213">
        <f t="shared" si="268"/>
        <v>-501068.10383858904</v>
      </c>
      <c r="CE91" s="213">
        <f t="shared" si="268"/>
        <v>0</v>
      </c>
      <c r="CF91" s="216">
        <f>SUM(CB91:CE91)</f>
        <v>-889447.76341281214</v>
      </c>
      <c r="CG91" s="217">
        <f>CG31-CG89</f>
        <v>173803.6089237351</v>
      </c>
      <c r="CH91" s="225">
        <v>59</v>
      </c>
      <c r="CI91" s="216">
        <f t="shared" ref="CI91:CW91" si="269">CI31-CI89</f>
        <v>6249829.6774003804</v>
      </c>
      <c r="CJ91" s="216">
        <f t="shared" si="269"/>
        <v>6771833.2082019411</v>
      </c>
      <c r="CK91" s="216">
        <f t="shared" si="269"/>
        <v>7347079.4064970035</v>
      </c>
      <c r="CL91" s="216">
        <f t="shared" si="269"/>
        <v>0</v>
      </c>
      <c r="CM91" s="213">
        <f t="shared" si="269"/>
        <v>20368742.292099327</v>
      </c>
      <c r="CN91" s="216">
        <f t="shared" si="269"/>
        <v>-4792731.3556144387</v>
      </c>
      <c r="CO91" s="216">
        <f t="shared" si="269"/>
        <v>-4734566.0363210253</v>
      </c>
      <c r="CP91" s="216">
        <f t="shared" si="269"/>
        <v>-5919115.2800359875</v>
      </c>
      <c r="CQ91" s="216">
        <f t="shared" si="269"/>
        <v>0</v>
      </c>
      <c r="CR91" s="213">
        <f t="shared" si="269"/>
        <v>-15446412.671971463</v>
      </c>
      <c r="CS91" s="216">
        <f t="shared" si="269"/>
        <v>1457098.3217859343</v>
      </c>
      <c r="CT91" s="216">
        <f t="shared" si="269"/>
        <v>2037267.1718809158</v>
      </c>
      <c r="CU91" s="216">
        <f t="shared" si="269"/>
        <v>1427964.1264610067</v>
      </c>
      <c r="CV91" s="216">
        <f t="shared" si="269"/>
        <v>0</v>
      </c>
      <c r="CW91" s="213">
        <f t="shared" si="269"/>
        <v>4922329.6201278567</v>
      </c>
      <c r="CX91" s="326"/>
      <c r="CY91" s="326"/>
      <c r="CZ91" s="326"/>
      <c r="DA91" s="326"/>
      <c r="DB91" s="326"/>
      <c r="DC91" s="326"/>
      <c r="DD91" s="326"/>
      <c r="DE91" s="326"/>
      <c r="DF91" s="326"/>
      <c r="DG91" s="326"/>
      <c r="DH91" s="326"/>
      <c r="DI91" s="326"/>
      <c r="DJ91" s="326"/>
      <c r="DK91" s="326"/>
      <c r="DL91" s="326"/>
      <c r="DM91" s="326"/>
      <c r="DN91" s="326"/>
      <c r="DO91" s="326"/>
      <c r="DP91" s="326"/>
      <c r="DQ91" s="326"/>
      <c r="DR91" s="326"/>
      <c r="DS91" s="326"/>
      <c r="DT91" s="326"/>
      <c r="DU91" s="326"/>
      <c r="DV91" s="326"/>
      <c r="DW91" s="326"/>
      <c r="DX91" s="326"/>
      <c r="DY91" s="326"/>
      <c r="DZ91" s="326"/>
      <c r="EA91" s="326"/>
      <c r="EB91" s="326"/>
      <c r="EC91" s="326"/>
      <c r="ED91" s="326"/>
      <c r="EE91" s="326"/>
    </row>
    <row r="92" spans="1:135" ht="15.75" customHeight="1" x14ac:dyDescent="0.2">
      <c r="B92" s="225"/>
      <c r="C92" s="315" t="s">
        <v>35</v>
      </c>
      <c r="D92" s="315" t="s">
        <v>35</v>
      </c>
      <c r="E92" s="315" t="s">
        <v>35</v>
      </c>
      <c r="F92" s="315" t="s">
        <v>35</v>
      </c>
      <c r="G92" s="395"/>
      <c r="H92" s="396" t="s">
        <v>35</v>
      </c>
      <c r="I92" s="315" t="s">
        <v>35</v>
      </c>
      <c r="J92" s="315" t="s">
        <v>35</v>
      </c>
      <c r="K92" s="315" t="s">
        <v>35</v>
      </c>
      <c r="L92" s="397" t="s">
        <v>35</v>
      </c>
      <c r="M92" s="396" t="s">
        <v>35</v>
      </c>
      <c r="N92" s="225"/>
      <c r="O92" s="315" t="s">
        <v>35</v>
      </c>
      <c r="P92" s="315" t="s">
        <v>35</v>
      </c>
      <c r="Q92" s="315" t="s">
        <v>35</v>
      </c>
      <c r="R92" s="315" t="s">
        <v>35</v>
      </c>
      <c r="S92" s="395"/>
      <c r="T92" s="396" t="s">
        <v>35</v>
      </c>
      <c r="U92" s="315" t="s">
        <v>35</v>
      </c>
      <c r="V92" s="315" t="s">
        <v>35</v>
      </c>
      <c r="W92" s="315" t="s">
        <v>35</v>
      </c>
      <c r="X92" s="397" t="s">
        <v>35</v>
      </c>
      <c r="Y92" s="396" t="s">
        <v>35</v>
      </c>
      <c r="Z92" s="225"/>
      <c r="AA92" s="315" t="s">
        <v>35</v>
      </c>
      <c r="AB92" s="315" t="s">
        <v>35</v>
      </c>
      <c r="AC92" s="315" t="s">
        <v>35</v>
      </c>
      <c r="AD92" s="315" t="s">
        <v>35</v>
      </c>
      <c r="AE92" s="395"/>
      <c r="AF92" s="396" t="s">
        <v>35</v>
      </c>
      <c r="AG92" s="315" t="s">
        <v>35</v>
      </c>
      <c r="AH92" s="315" t="s">
        <v>35</v>
      </c>
      <c r="AI92" s="315" t="s">
        <v>35</v>
      </c>
      <c r="AJ92" s="397" t="s">
        <v>35</v>
      </c>
      <c r="AK92" s="396" t="s">
        <v>35</v>
      </c>
      <c r="AL92" s="225"/>
      <c r="AM92" s="315" t="s">
        <v>35</v>
      </c>
      <c r="AN92" s="315" t="s">
        <v>35</v>
      </c>
      <c r="AO92" s="315" t="s">
        <v>35</v>
      </c>
      <c r="AP92" s="315" t="s">
        <v>35</v>
      </c>
      <c r="AQ92" s="395"/>
      <c r="AR92" s="396" t="s">
        <v>35</v>
      </c>
      <c r="AS92" s="315" t="s">
        <v>35</v>
      </c>
      <c r="AT92" s="315" t="s">
        <v>35</v>
      </c>
      <c r="AU92" s="315" t="s">
        <v>35</v>
      </c>
      <c r="AV92" s="397" t="s">
        <v>35</v>
      </c>
      <c r="AW92" s="396" t="s">
        <v>35</v>
      </c>
      <c r="AX92" s="225"/>
      <c r="AY92" s="315" t="s">
        <v>35</v>
      </c>
      <c r="AZ92" s="315" t="s">
        <v>35</v>
      </c>
      <c r="BA92" s="315" t="s">
        <v>35</v>
      </c>
      <c r="BB92" s="315" t="s">
        <v>35</v>
      </c>
      <c r="BC92" s="395"/>
      <c r="BD92" s="396" t="s">
        <v>35</v>
      </c>
      <c r="BE92" s="315" t="s">
        <v>35</v>
      </c>
      <c r="BF92" s="315" t="s">
        <v>35</v>
      </c>
      <c r="BG92" s="315" t="s">
        <v>35</v>
      </c>
      <c r="BH92" s="397" t="s">
        <v>35</v>
      </c>
      <c r="BI92" s="396" t="s">
        <v>35</v>
      </c>
      <c r="BJ92" s="225"/>
      <c r="BK92" s="315" t="s">
        <v>35</v>
      </c>
      <c r="BL92" s="315" t="s">
        <v>35</v>
      </c>
      <c r="BM92" s="315" t="s">
        <v>35</v>
      </c>
      <c r="BN92" s="315" t="s">
        <v>35</v>
      </c>
      <c r="BO92" s="395"/>
      <c r="BP92" s="396" t="s">
        <v>35</v>
      </c>
      <c r="BQ92" s="315" t="s">
        <v>35</v>
      </c>
      <c r="BR92" s="315" t="s">
        <v>35</v>
      </c>
      <c r="BS92" s="315" t="s">
        <v>35</v>
      </c>
      <c r="BT92" s="397" t="s">
        <v>35</v>
      </c>
      <c r="BU92" s="396" t="s">
        <v>35</v>
      </c>
      <c r="BV92" s="225"/>
      <c r="BW92" s="315" t="s">
        <v>35</v>
      </c>
      <c r="BX92" s="315" t="s">
        <v>35</v>
      </c>
      <c r="BY92" s="315" t="s">
        <v>35</v>
      </c>
      <c r="BZ92" s="315" t="s">
        <v>35</v>
      </c>
      <c r="CA92" s="395"/>
      <c r="CB92" s="396" t="s">
        <v>35</v>
      </c>
      <c r="CC92" s="315" t="s">
        <v>35</v>
      </c>
      <c r="CD92" s="315" t="s">
        <v>35</v>
      </c>
      <c r="CE92" s="315" t="s">
        <v>35</v>
      </c>
      <c r="CF92" s="397" t="s">
        <v>35</v>
      </c>
      <c r="CG92" s="396" t="s">
        <v>35</v>
      </c>
      <c r="CH92" s="225"/>
      <c r="CI92" s="397" t="s">
        <v>35</v>
      </c>
      <c r="CJ92" s="397"/>
      <c r="CK92" s="397"/>
      <c r="CL92" s="397"/>
      <c r="CM92" s="315"/>
      <c r="CN92" s="397" t="s">
        <v>35</v>
      </c>
      <c r="CO92" s="397"/>
      <c r="CP92" s="397"/>
      <c r="CQ92" s="397"/>
      <c r="CR92" s="315"/>
      <c r="CS92" s="397" t="s">
        <v>35</v>
      </c>
      <c r="CT92" s="397"/>
      <c r="CU92" s="397"/>
      <c r="CV92" s="397"/>
      <c r="CW92" s="315"/>
    </row>
    <row r="93" spans="1:135" ht="15.75" customHeight="1" x14ac:dyDescent="0.2">
      <c r="A93" s="130" t="s">
        <v>47</v>
      </c>
      <c r="B93" s="225">
        <v>60</v>
      </c>
      <c r="C93" s="398">
        <f t="shared" ref="C93:M93" si="270">IF((C31-C27)=0,"",C91/(C31-C27))</f>
        <v>-1.3353879900426076</v>
      </c>
      <c r="D93" s="398">
        <f t="shared" si="270"/>
        <v>-0.96785997820673009</v>
      </c>
      <c r="E93" s="398">
        <f t="shared" si="270"/>
        <v>-0.6836487286768772</v>
      </c>
      <c r="F93" s="398" t="str">
        <f t="shared" si="270"/>
        <v/>
      </c>
      <c r="G93" s="399">
        <f t="shared" si="270"/>
        <v>-1.0227046151947454</v>
      </c>
      <c r="H93" s="400">
        <f t="shared" si="270"/>
        <v>-6.0105757685900117E-2</v>
      </c>
      <c r="I93" s="398">
        <f t="shared" si="270"/>
        <v>8.6535491089966884E-3</v>
      </c>
      <c r="J93" s="398">
        <f t="shared" si="270"/>
        <v>-7.1380027717915434E-2</v>
      </c>
      <c r="K93" s="398" t="str">
        <f t="shared" si="270"/>
        <v/>
      </c>
      <c r="L93" s="401">
        <f t="shared" si="270"/>
        <v>-4.151256974360043E-2</v>
      </c>
      <c r="M93" s="400">
        <f t="shared" si="270"/>
        <v>-0.17925321580818981</v>
      </c>
      <c r="N93" s="225">
        <v>60</v>
      </c>
      <c r="O93" s="398">
        <f t="shared" ref="O93:Y93" si="271">IF((O31-O27)=0,"",O91/(O31-O27))</f>
        <v>0.20790064764127189</v>
      </c>
      <c r="P93" s="398">
        <f t="shared" si="271"/>
        <v>0.21949687456478464</v>
      </c>
      <c r="Q93" s="398">
        <f t="shared" si="271"/>
        <v>0.2336696610203054</v>
      </c>
      <c r="R93" s="398" t="str">
        <f t="shared" si="271"/>
        <v/>
      </c>
      <c r="S93" s="399">
        <f t="shared" si="271"/>
        <v>0.21988423236540641</v>
      </c>
      <c r="T93" s="400">
        <f t="shared" si="271"/>
        <v>-3.9242847696692743E-2</v>
      </c>
      <c r="U93" s="398">
        <f t="shared" si="271"/>
        <v>-0.10599338561902044</v>
      </c>
      <c r="V93" s="398">
        <f t="shared" si="271"/>
        <v>-0.16074521217399418</v>
      </c>
      <c r="W93" s="398" t="str">
        <f t="shared" si="271"/>
        <v/>
      </c>
      <c r="X93" s="401">
        <f t="shared" si="271"/>
        <v>-9.9179452162610204E-2</v>
      </c>
      <c r="Y93" s="400">
        <f t="shared" si="271"/>
        <v>5.5464482372558615E-3</v>
      </c>
      <c r="Z93" s="225">
        <v>60</v>
      </c>
      <c r="AA93" s="398">
        <f t="shared" ref="AA93:AK93" si="272">IF((AA31-AA27)=0,"",AA91/(AA31-AA27))</f>
        <v>0.36773619673080205</v>
      </c>
      <c r="AB93" s="398">
        <f t="shared" si="272"/>
        <v>0.41461690698088849</v>
      </c>
      <c r="AC93" s="398">
        <f t="shared" si="272"/>
        <v>0.42092758841673622</v>
      </c>
      <c r="AD93" s="398" t="str">
        <f t="shared" si="272"/>
        <v/>
      </c>
      <c r="AE93" s="399">
        <f t="shared" si="272"/>
        <v>0.39985138444918505</v>
      </c>
      <c r="AF93" s="400">
        <f t="shared" si="272"/>
        <v>-0.30321199366197993</v>
      </c>
      <c r="AG93" s="398">
        <f t="shared" si="272"/>
        <v>2.373430902320204E-2</v>
      </c>
      <c r="AH93" s="398">
        <f t="shared" si="272"/>
        <v>-0.40357803106880047</v>
      </c>
      <c r="AI93" s="398" t="str">
        <f t="shared" si="272"/>
        <v/>
      </c>
      <c r="AJ93" s="401">
        <f t="shared" si="272"/>
        <v>-0.22523320670942881</v>
      </c>
      <c r="AK93" s="400">
        <f t="shared" si="272"/>
        <v>3.1133517301260127E-2</v>
      </c>
      <c r="AL93" s="225">
        <v>60</v>
      </c>
      <c r="AM93" s="398">
        <f t="shared" ref="AM93:AW93" si="273">IF((AM31-AM27)=0,"",AM91/(AM31-AM27))</f>
        <v>0.44266107025328816</v>
      </c>
      <c r="AN93" s="398">
        <f t="shared" si="273"/>
        <v>0.45718787877814349</v>
      </c>
      <c r="AO93" s="398">
        <f t="shared" si="273"/>
        <v>0.47629383916187762</v>
      </c>
      <c r="AP93" s="398" t="str">
        <f t="shared" si="273"/>
        <v/>
      </c>
      <c r="AQ93" s="399">
        <f t="shared" si="273"/>
        <v>0.45885185886575719</v>
      </c>
      <c r="AR93" s="400">
        <f t="shared" si="273"/>
        <v>-0.31597180566031946</v>
      </c>
      <c r="AS93" s="398">
        <f t="shared" si="273"/>
        <v>-0.34539048548264811</v>
      </c>
      <c r="AT93" s="398">
        <f t="shared" si="273"/>
        <v>-0.37355561767469475</v>
      </c>
      <c r="AU93" s="398" t="str">
        <f t="shared" si="273"/>
        <v/>
      </c>
      <c r="AV93" s="401">
        <f t="shared" si="273"/>
        <v>-0.34476014099792324</v>
      </c>
      <c r="AW93" s="400">
        <f t="shared" si="273"/>
        <v>7.7947173097000999E-2</v>
      </c>
      <c r="AX93" s="225">
        <v>60</v>
      </c>
      <c r="AY93" s="398">
        <f t="shared" ref="AY93:BI93" si="274">IF((AY31-AY27)=0,"",AY91/(AY31-AY27))</f>
        <v>0.30035067007491362</v>
      </c>
      <c r="AZ93" s="398">
        <f t="shared" si="274"/>
        <v>0.19379063412170794</v>
      </c>
      <c r="BA93" s="398">
        <f t="shared" si="274"/>
        <v>0.13523077044793044</v>
      </c>
      <c r="BB93" s="398" t="str">
        <f t="shared" si="274"/>
        <v/>
      </c>
      <c r="BC93" s="399">
        <f t="shared" si="274"/>
        <v>0.21210448651157082</v>
      </c>
      <c r="BD93" s="400">
        <f t="shared" si="274"/>
        <v>-2.158489125195125E-2</v>
      </c>
      <c r="BE93" s="398">
        <f t="shared" si="274"/>
        <v>-0.15424425550453705</v>
      </c>
      <c r="BF93" s="398">
        <f t="shared" si="274"/>
        <v>-8.7462964279017855E-2</v>
      </c>
      <c r="BG93" s="398" t="str">
        <f t="shared" si="274"/>
        <v/>
      </c>
      <c r="BH93" s="401">
        <f t="shared" si="274"/>
        <v>-8.8914452541010394E-2</v>
      </c>
      <c r="BI93" s="400">
        <f t="shared" si="274"/>
        <v>0.12007880653428564</v>
      </c>
      <c r="BJ93" s="225">
        <v>60</v>
      </c>
      <c r="BK93" s="398" t="str">
        <f t="shared" ref="BK93:BU93" si="275">IF((BK31-BK27)=0,"",BK91/(BK31-BK27))</f>
        <v/>
      </c>
      <c r="BL93" s="398" t="str">
        <f t="shared" si="275"/>
        <v/>
      </c>
      <c r="BM93" s="398" t="str">
        <f t="shared" si="275"/>
        <v/>
      </c>
      <c r="BN93" s="398" t="str">
        <f t="shared" si="275"/>
        <v/>
      </c>
      <c r="BO93" s="399" t="str">
        <f t="shared" si="275"/>
        <v/>
      </c>
      <c r="BP93" s="400" t="str">
        <f t="shared" si="275"/>
        <v/>
      </c>
      <c r="BQ93" s="398" t="str">
        <f t="shared" si="275"/>
        <v/>
      </c>
      <c r="BR93" s="398" t="str">
        <f t="shared" si="275"/>
        <v/>
      </c>
      <c r="BS93" s="398" t="str">
        <f t="shared" si="275"/>
        <v/>
      </c>
      <c r="BT93" s="401" t="str">
        <f t="shared" si="275"/>
        <v/>
      </c>
      <c r="BU93" s="400" t="str">
        <f t="shared" si="275"/>
        <v/>
      </c>
      <c r="BV93" s="225">
        <v>60</v>
      </c>
      <c r="BW93" s="398">
        <f t="shared" ref="BW93:CG93" si="276">IF((BW31-BW27)=0,"",BW91/(BW31-BW27))</f>
        <v>0.31283454525346499</v>
      </c>
      <c r="BX93" s="398">
        <f t="shared" si="276"/>
        <v>0.26953706221675205</v>
      </c>
      <c r="BY93" s="398">
        <f t="shared" si="276"/>
        <v>0.42139740436646128</v>
      </c>
      <c r="BZ93" s="398" t="str">
        <f t="shared" si="276"/>
        <v/>
      </c>
      <c r="CA93" s="399">
        <f t="shared" si="276"/>
        <v>0.33415670658227759</v>
      </c>
      <c r="CB93" s="400">
        <f t="shared" si="276"/>
        <v>-0.49021359673784265</v>
      </c>
      <c r="CC93" s="398">
        <f t="shared" si="276"/>
        <v>-0.15329808785288099</v>
      </c>
      <c r="CD93" s="398">
        <f t="shared" si="276"/>
        <v>-0.79741365481894633</v>
      </c>
      <c r="CE93" s="398" t="str">
        <f t="shared" si="276"/>
        <v/>
      </c>
      <c r="CF93" s="401">
        <f t="shared" si="276"/>
        <v>-0.48380479783343494</v>
      </c>
      <c r="CG93" s="400">
        <f t="shared" si="276"/>
        <v>3.4619902490373521E-2</v>
      </c>
      <c r="CH93" s="225">
        <v>60</v>
      </c>
      <c r="CI93" s="401">
        <f t="shared" ref="CI93:CW93" si="277">IF((CI31-CI27)=0,"",CI91/(CI31-CI27))</f>
        <v>0.35462259138342556</v>
      </c>
      <c r="CJ93" s="401">
        <f t="shared" si="277"/>
        <v>0.38277475916320441</v>
      </c>
      <c r="CK93" s="401">
        <f t="shared" si="277"/>
        <v>0.41659373832602126</v>
      </c>
      <c r="CL93" s="401" t="str">
        <f t="shared" si="277"/>
        <v/>
      </c>
      <c r="CM93" s="431">
        <f t="shared" si="277"/>
        <v>0.38466863575719629</v>
      </c>
      <c r="CN93" s="401">
        <f t="shared" si="277"/>
        <v>-0.23392130822925761</v>
      </c>
      <c r="CO93" s="401">
        <f t="shared" si="277"/>
        <v>-0.24331244126806648</v>
      </c>
      <c r="CP93" s="401">
        <f t="shared" si="277"/>
        <v>-0.31591100692785362</v>
      </c>
      <c r="CQ93" s="401" t="str">
        <f t="shared" si="277"/>
        <v/>
      </c>
      <c r="CR93" s="431">
        <f t="shared" si="277"/>
        <v>-0.26321293773565252</v>
      </c>
      <c r="CS93" s="401">
        <f t="shared" si="277"/>
        <v>3.8231468743903999E-2</v>
      </c>
      <c r="CT93" s="401">
        <f t="shared" si="277"/>
        <v>5.4838626678821979E-2</v>
      </c>
      <c r="CU93" s="401">
        <f t="shared" si="277"/>
        <v>3.9259194075784674E-2</v>
      </c>
      <c r="CV93" s="401" t="str">
        <f t="shared" si="277"/>
        <v/>
      </c>
      <c r="CW93" s="431">
        <f t="shared" si="277"/>
        <v>4.409287333286678E-2</v>
      </c>
    </row>
    <row r="94" spans="1:135" s="325" customFormat="1" ht="15.75" customHeight="1" x14ac:dyDescent="0.2">
      <c r="A94" s="130" t="s">
        <v>1253</v>
      </c>
      <c r="B94" s="225">
        <v>61</v>
      </c>
      <c r="C94" s="403">
        <f>IF((C31-C27-C24)=0,"",(C72+C65-C63)/(C31-C27-C24))</f>
        <v>1.6284911707925545</v>
      </c>
      <c r="D94" s="403">
        <f t="shared" ref="D94:M94" si="278">IF((D31-D27-D24)=0,"",(D72+D65-D63)/(D31-D27-D24))</f>
        <v>1.3402111174053575</v>
      </c>
      <c r="E94" s="403">
        <f t="shared" si="278"/>
        <v>1.1552870159147466</v>
      </c>
      <c r="F94" s="403" t="str">
        <f t="shared" si="278"/>
        <v/>
      </c>
      <c r="G94" s="399">
        <f t="shared" si="278"/>
        <v>1.394659269077446</v>
      </c>
      <c r="H94" s="404">
        <f t="shared" si="278"/>
        <v>0.95039022965092634</v>
      </c>
      <c r="I94" s="403">
        <f t="shared" si="278"/>
        <v>0.88856419082618754</v>
      </c>
      <c r="J94" s="403">
        <f t="shared" si="278"/>
        <v>0.97926142739378841</v>
      </c>
      <c r="K94" s="403" t="str">
        <f t="shared" si="278"/>
        <v/>
      </c>
      <c r="L94" s="401">
        <f t="shared" si="278"/>
        <v>0.93894901742159087</v>
      </c>
      <c r="M94" s="405">
        <f t="shared" si="278"/>
        <v>1.0029220436730144</v>
      </c>
      <c r="N94" s="225">
        <v>61</v>
      </c>
      <c r="O94" s="403">
        <f>IF((O31-O27-O24)=0,"",(O72+O65-O63)/(O31-O27-O24))</f>
        <v>0.54607265475250866</v>
      </c>
      <c r="P94" s="403">
        <f t="shared" ref="P94:Y94" si="279">IF((P31-P27-P24)=0,"",(P72+P65-P63)/(P31-P27-P24))</f>
        <v>0.5546812976199782</v>
      </c>
      <c r="Q94" s="403">
        <f t="shared" si="279"/>
        <v>0.57158827893333053</v>
      </c>
      <c r="R94" s="403" t="str">
        <f t="shared" si="279"/>
        <v/>
      </c>
      <c r="S94" s="399">
        <f t="shared" si="279"/>
        <v>0.55697238872441412</v>
      </c>
      <c r="T94" s="404">
        <f t="shared" si="279"/>
        <v>0.9206397576783163</v>
      </c>
      <c r="U94" s="403">
        <f t="shared" si="279"/>
        <v>0.99595259113336998</v>
      </c>
      <c r="V94" s="403">
        <f t="shared" si="279"/>
        <v>1.0638503825487708</v>
      </c>
      <c r="W94" s="403" t="str">
        <f t="shared" si="279"/>
        <v/>
      </c>
      <c r="X94" s="401">
        <f t="shared" si="279"/>
        <v>0.99015111929216826</v>
      </c>
      <c r="Y94" s="405">
        <f t="shared" si="279"/>
        <v>0.84796937065510058</v>
      </c>
      <c r="Z94" s="225">
        <v>61</v>
      </c>
      <c r="AA94" s="403">
        <f>IF((AA31-AA27-AA24)=0,"",(AA72+AA65-AA63)/(AA31-AA27-AA24))</f>
        <v>0.48642874031831035</v>
      </c>
      <c r="AB94" s="403">
        <f t="shared" ref="AB94:AK94" si="280">IF((AB31-AB27-AB24)=0,"",(AB72+AB65-AB63)/(AB31-AB27-AB24))</f>
        <v>0.45230662098395913</v>
      </c>
      <c r="AC94" s="403">
        <f t="shared" si="280"/>
        <v>0.46367117087848148</v>
      </c>
      <c r="AD94" s="403" t="str">
        <f t="shared" si="280"/>
        <v/>
      </c>
      <c r="AE94" s="399">
        <f t="shared" si="280"/>
        <v>0.46807041062157112</v>
      </c>
      <c r="AF94" s="404">
        <f t="shared" si="280"/>
        <v>1.2021895075634372</v>
      </c>
      <c r="AG94" s="403">
        <f t="shared" si="280"/>
        <v>0.88506823300570447</v>
      </c>
      <c r="AH94" s="403">
        <f t="shared" si="280"/>
        <v>1.3217486864311494</v>
      </c>
      <c r="AI94" s="403" t="str">
        <f t="shared" si="280"/>
        <v/>
      </c>
      <c r="AJ94" s="401">
        <f t="shared" si="280"/>
        <v>1.1334002370385059</v>
      </c>
      <c r="AK94" s="405">
        <f t="shared" si="280"/>
        <v>0.86052768443093675</v>
      </c>
      <c r="AL94" s="225">
        <v>61</v>
      </c>
      <c r="AM94" s="403">
        <f>IF((AM31-AM27-AM24)=0,"",(AM72+AM65-AM63)/(AM31-AM27-AM24))</f>
        <v>0.47846106067610472</v>
      </c>
      <c r="AN94" s="403">
        <f t="shared" ref="AN94:AW94" si="281">IF((AN31-AN27-AN24)=0,"",(AN72+AN65-AN63)/(AN31-AN27-AN24))</f>
        <v>0.47065401240215299</v>
      </c>
      <c r="AO94" s="403">
        <f t="shared" si="281"/>
        <v>0.46155002696932351</v>
      </c>
      <c r="AP94" s="403" t="str">
        <f t="shared" si="281"/>
        <v/>
      </c>
      <c r="AQ94" s="399">
        <f t="shared" si="281"/>
        <v>0.47015172254542992</v>
      </c>
      <c r="AR94" s="404">
        <f t="shared" si="281"/>
        <v>1.2306268774540892</v>
      </c>
      <c r="AS94" s="403">
        <f t="shared" si="281"/>
        <v>1.2650594645321083</v>
      </c>
      <c r="AT94" s="403">
        <f t="shared" si="281"/>
        <v>1.3030357633283762</v>
      </c>
      <c r="AU94" s="403" t="str">
        <f t="shared" si="281"/>
        <v/>
      </c>
      <c r="AV94" s="401">
        <f t="shared" si="281"/>
        <v>1.2659721750492565</v>
      </c>
      <c r="AW94" s="405">
        <f t="shared" si="281"/>
        <v>0.84736328663449401</v>
      </c>
      <c r="AX94" s="225">
        <v>61</v>
      </c>
      <c r="AY94" s="403">
        <f>IF((AY31-AY27-AY24)=0,"",(AY72+AY65-AY63)/(AY31-AY27-AY24))</f>
        <v>0.67322658008063962</v>
      </c>
      <c r="AZ94" s="403">
        <f t="shared" ref="AZ94:BI94" si="282">IF((AZ31-AZ27-AZ24)=0,"",(AZ72+AZ65-AZ63)/(AZ31-AZ27-AZ24))</f>
        <v>0.78207600634674124</v>
      </c>
      <c r="BA94" s="403">
        <f t="shared" si="282"/>
        <v>0.84387687356311591</v>
      </c>
      <c r="BB94" s="403" t="str">
        <f t="shared" si="282"/>
        <v/>
      </c>
      <c r="BC94" s="399">
        <f t="shared" si="282"/>
        <v>0.76402140171950761</v>
      </c>
      <c r="BD94" s="404">
        <f t="shared" si="282"/>
        <v>0.95492655815365701</v>
      </c>
      <c r="BE94" s="403">
        <f t="shared" si="282"/>
        <v>1.1022077322770691</v>
      </c>
      <c r="BF94" s="403">
        <f t="shared" si="282"/>
        <v>1.0425096824156799</v>
      </c>
      <c r="BG94" s="403" t="str">
        <f t="shared" si="282"/>
        <v/>
      </c>
      <c r="BH94" s="401">
        <f t="shared" si="282"/>
        <v>1.0346955820328387</v>
      </c>
      <c r="BI94" s="405">
        <f t="shared" si="282"/>
        <v>0.84677026653853305</v>
      </c>
      <c r="BJ94" s="225">
        <v>61</v>
      </c>
      <c r="BK94" s="403" t="str">
        <f>IF((BK31-BK27-BK24)=0,"",(BK72+BK65-BK63)/(BK31-BK27-BK24))</f>
        <v/>
      </c>
      <c r="BL94" s="403" t="str">
        <f t="shared" ref="BL94:BU94" si="283">IF((BL31-BL27-BL24)=0,"",(BL72+BL65-BL63)/(BL31-BL27-BL24))</f>
        <v/>
      </c>
      <c r="BM94" s="403" t="str">
        <f t="shared" si="283"/>
        <v/>
      </c>
      <c r="BN94" s="403" t="str">
        <f t="shared" si="283"/>
        <v/>
      </c>
      <c r="BO94" s="399" t="str">
        <f t="shared" si="283"/>
        <v/>
      </c>
      <c r="BP94" s="404" t="str">
        <f t="shared" si="283"/>
        <v/>
      </c>
      <c r="BQ94" s="403" t="str">
        <f t="shared" si="283"/>
        <v/>
      </c>
      <c r="BR94" s="403" t="str">
        <f t="shared" si="283"/>
        <v/>
      </c>
      <c r="BS94" s="403" t="str">
        <f t="shared" si="283"/>
        <v/>
      </c>
      <c r="BT94" s="401" t="str">
        <f t="shared" si="283"/>
        <v/>
      </c>
      <c r="BU94" s="405" t="str">
        <f t="shared" si="283"/>
        <v/>
      </c>
      <c r="BV94" s="225">
        <v>61</v>
      </c>
      <c r="BW94" s="403">
        <f>IF((BW31-BW27-BW24)=0,"",(BW72+BW65-BW63)/(BW31-BW27-BW24))</f>
        <v>0.66298573971637265</v>
      </c>
      <c r="BX94" s="403">
        <f t="shared" ref="BX94:CW94" si="284">IF((BX31-BX27-BX24)=0,"",(BX72+BX65-BX63)/(BX31-BX27-BX24))</f>
        <v>0.70823535958272299</v>
      </c>
      <c r="BY94" s="403">
        <f t="shared" si="284"/>
        <v>0.55917044850314068</v>
      </c>
      <c r="BZ94" s="403" t="str">
        <f t="shared" si="284"/>
        <v/>
      </c>
      <c r="CA94" s="399">
        <f t="shared" si="284"/>
        <v>0.64389498632533582</v>
      </c>
      <c r="CB94" s="404">
        <f t="shared" si="284"/>
        <v>1.4479095050657473</v>
      </c>
      <c r="CC94" s="403">
        <f t="shared" si="284"/>
        <v>1.1140001003338109</v>
      </c>
      <c r="CD94" s="403">
        <f t="shared" si="284"/>
        <v>1.7648316325530473</v>
      </c>
      <c r="CE94" s="403" t="str">
        <f t="shared" si="284"/>
        <v/>
      </c>
      <c r="CF94" s="401">
        <f t="shared" si="284"/>
        <v>1.4458176644610221</v>
      </c>
      <c r="CG94" s="405">
        <f t="shared" si="284"/>
        <v>0.93755838593625984</v>
      </c>
      <c r="CH94" s="225">
        <v>61</v>
      </c>
      <c r="CI94" s="401">
        <f t="shared" ref="CI94:CR94" si="285">IF((CI31-CI27-CI24)=0,"",(CI72+CI65-CI63)/(CI31-CI27-CI24))</f>
        <v>0.53698412550720009</v>
      </c>
      <c r="CJ94" s="401">
        <f t="shared" si="285"/>
        <v>0.52213604956705817</v>
      </c>
      <c r="CK94" s="401">
        <f t="shared" si="285"/>
        <v>0.503050629475566</v>
      </c>
      <c r="CL94" s="401" t="str">
        <f t="shared" si="285"/>
        <v/>
      </c>
      <c r="CM94" s="402">
        <f t="shared" si="285"/>
        <v>0.52072133560777178</v>
      </c>
      <c r="CN94" s="401">
        <f t="shared" si="285"/>
        <v>1.1406837585870557</v>
      </c>
      <c r="CO94" s="401">
        <f t="shared" si="285"/>
        <v>1.1568598027237966</v>
      </c>
      <c r="CP94" s="401">
        <f t="shared" si="285"/>
        <v>1.2402754032584533</v>
      </c>
      <c r="CQ94" s="401" t="str">
        <f t="shared" si="285"/>
        <v/>
      </c>
      <c r="CR94" s="402">
        <f t="shared" si="285"/>
        <v>1.1778451142066244</v>
      </c>
      <c r="CS94" s="401">
        <f t="shared" si="284"/>
        <v>0.86152271094305621</v>
      </c>
      <c r="CT94" s="401">
        <f t="shared" si="284"/>
        <v>0.8545958932802219</v>
      </c>
      <c r="CU94" s="401">
        <f t="shared" si="284"/>
        <v>0.88281659799353984</v>
      </c>
      <c r="CV94" s="401" t="str">
        <f t="shared" si="284"/>
        <v/>
      </c>
      <c r="CW94" s="402">
        <f t="shared" si="284"/>
        <v>0.86615550299257837</v>
      </c>
    </row>
    <row r="95" spans="1:135" s="325" customFormat="1" ht="15.75" customHeight="1" x14ac:dyDescent="0.2">
      <c r="A95" s="130" t="s">
        <v>1603</v>
      </c>
      <c r="B95" s="225">
        <v>62</v>
      </c>
      <c r="C95" s="403">
        <f>IF((C31-C27)=0,"",(C72)/(C31-C27))</f>
        <v>0.24675336061082995</v>
      </c>
      <c r="D95" s="403">
        <f t="shared" ref="D95:M95" si="286">IF((D31-D27)=0,"",(D72)/(D31-D27))</f>
        <v>0.29132826260133926</v>
      </c>
      <c r="E95" s="403">
        <f t="shared" si="286"/>
        <v>0.23560212100497452</v>
      </c>
      <c r="F95" s="403" t="str">
        <f t="shared" si="286"/>
        <v/>
      </c>
      <c r="G95" s="399">
        <f t="shared" si="286"/>
        <v>0.25755110949253301</v>
      </c>
      <c r="H95" s="404">
        <f t="shared" si="286"/>
        <v>3.8196716533660503E-2</v>
      </c>
      <c r="I95" s="403">
        <f t="shared" si="286"/>
        <v>4.7583501008249957E-2</v>
      </c>
      <c r="J95" s="403">
        <f t="shared" si="286"/>
        <v>4.098178657325563E-2</v>
      </c>
      <c r="K95" s="403" t="str">
        <f t="shared" si="286"/>
        <v/>
      </c>
      <c r="L95" s="401">
        <f t="shared" si="286"/>
        <v>4.1953086476568792E-2</v>
      </c>
      <c r="M95" s="405">
        <f t="shared" si="286"/>
        <v>7.2218936182691082E-2</v>
      </c>
      <c r="N95" s="225">
        <v>62</v>
      </c>
      <c r="O95" s="403">
        <f t="shared" ref="O95:Y95" si="287">IF((O31-O27)=0,"",(O72)/(O31-O27))</f>
        <v>8.5879456210772184E-2</v>
      </c>
      <c r="P95" s="403">
        <f t="shared" si="287"/>
        <v>0.10481701611132427</v>
      </c>
      <c r="Q95" s="403">
        <f t="shared" si="287"/>
        <v>8.6837560874622743E-2</v>
      </c>
      <c r="R95" s="403" t="str">
        <f t="shared" si="287"/>
        <v/>
      </c>
      <c r="S95" s="399">
        <f t="shared" si="287"/>
        <v>9.2546383053533396E-2</v>
      </c>
      <c r="T95" s="404">
        <f t="shared" si="287"/>
        <v>4.1290860925392886E-2</v>
      </c>
      <c r="U95" s="403">
        <f t="shared" si="287"/>
        <v>5.0943871559689428E-2</v>
      </c>
      <c r="V95" s="403">
        <f t="shared" si="287"/>
        <v>4.3106638765470148E-2</v>
      </c>
      <c r="W95" s="403" t="str">
        <f t="shared" si="287"/>
        <v/>
      </c>
      <c r="X95" s="401">
        <f t="shared" si="287"/>
        <v>4.510415125554576E-2</v>
      </c>
      <c r="Y95" s="405">
        <f t="shared" si="287"/>
        <v>6.0676059570254452E-2</v>
      </c>
      <c r="Z95" s="225">
        <v>62</v>
      </c>
      <c r="AA95" s="403">
        <f t="shared" ref="AA95:AK95" si="288">IF((AA31-AA27)=0,"",(AA72)/(AA31-AA27))</f>
        <v>5.09060033912732E-2</v>
      </c>
      <c r="AB95" s="403">
        <f t="shared" si="288"/>
        <v>6.1768513913364013E-2</v>
      </c>
      <c r="AC95" s="403">
        <f t="shared" si="288"/>
        <v>5.1458643614649524E-2</v>
      </c>
      <c r="AD95" s="403" t="str">
        <f t="shared" si="288"/>
        <v/>
      </c>
      <c r="AE95" s="399">
        <f t="shared" si="288"/>
        <v>5.4646428548462175E-2</v>
      </c>
      <c r="AF95" s="404">
        <f t="shared" si="288"/>
        <v>3.517029297622893E-2</v>
      </c>
      <c r="AG95" s="403">
        <f t="shared" si="288"/>
        <v>4.222026574022425E-2</v>
      </c>
      <c r="AH95" s="403">
        <f t="shared" si="288"/>
        <v>3.6404295392786792E-2</v>
      </c>
      <c r="AI95" s="403" t="str">
        <f t="shared" si="288"/>
        <v/>
      </c>
      <c r="AJ95" s="401">
        <f t="shared" si="288"/>
        <v>3.7899282049646536E-2</v>
      </c>
      <c r="AK95" s="405">
        <f t="shared" si="288"/>
        <v>4.4767810157931007E-2</v>
      </c>
      <c r="AL95" s="225">
        <v>62</v>
      </c>
      <c r="AM95" s="403">
        <f t="shared" ref="AM95:AW95" si="289">IF((AM31-AM27)=0,"",(AM72)/(AM31-AM27))</f>
        <v>2.753355049983397E-2</v>
      </c>
      <c r="AN95" s="403">
        <f t="shared" si="289"/>
        <v>3.3492766079751067E-2</v>
      </c>
      <c r="AO95" s="403">
        <f t="shared" si="289"/>
        <v>2.7716082788063298E-2</v>
      </c>
      <c r="AP95" s="403" t="str">
        <f t="shared" si="289"/>
        <v/>
      </c>
      <c r="AQ95" s="399">
        <f t="shared" si="289"/>
        <v>2.9590811994269901E-2</v>
      </c>
      <c r="AR95" s="404">
        <f t="shared" si="289"/>
        <v>2.9712257587092297E-2</v>
      </c>
      <c r="AS95" s="403">
        <f t="shared" si="289"/>
        <v>3.7189600753897482E-2</v>
      </c>
      <c r="AT95" s="403">
        <f t="shared" si="289"/>
        <v>3.1372921536248759E-2</v>
      </c>
      <c r="AU95" s="403" t="str">
        <f t="shared" si="289"/>
        <v/>
      </c>
      <c r="AV95" s="401">
        <f t="shared" si="289"/>
        <v>3.2755560438021664E-2</v>
      </c>
      <c r="AW95" s="405">
        <f t="shared" si="289"/>
        <v>3.1090873605730297E-2</v>
      </c>
      <c r="AX95" s="225">
        <v>62</v>
      </c>
      <c r="AY95" s="403">
        <f t="shared" ref="AY95:BI95" si="290">IF((AY31-AY27)=0,"",(AY72)/(AY31-AY27))</f>
        <v>9.2232729631086825E-3</v>
      </c>
      <c r="AZ95" s="403">
        <f t="shared" si="290"/>
        <v>1.1201692765097131E-2</v>
      </c>
      <c r="BA95" s="403">
        <f t="shared" si="290"/>
        <v>9.3161242854938979E-3</v>
      </c>
      <c r="BB95" s="403" t="str">
        <f t="shared" si="290"/>
        <v/>
      </c>
      <c r="BC95" s="399">
        <f t="shared" si="290"/>
        <v>9.8831007665914194E-3</v>
      </c>
      <c r="BD95" s="404">
        <f t="shared" si="290"/>
        <v>2.3206646311270031E-2</v>
      </c>
      <c r="BE95" s="403">
        <f t="shared" si="290"/>
        <v>2.4090538132734075E-2</v>
      </c>
      <c r="BF95" s="403">
        <f t="shared" si="290"/>
        <v>1.9998847101546816E-2</v>
      </c>
      <c r="BG95" s="403" t="str">
        <f t="shared" si="290"/>
        <v/>
      </c>
      <c r="BH95" s="401">
        <f t="shared" si="290"/>
        <v>2.238824399086381E-2</v>
      </c>
      <c r="BI95" s="405">
        <f t="shared" si="290"/>
        <v>1.3706097127049623E-2</v>
      </c>
      <c r="BJ95" s="225">
        <v>62</v>
      </c>
      <c r="BK95" s="403" t="str">
        <f t="shared" ref="BK95:BU95" si="291">IF((BK31-BK27)=0,"",(BK72)/(BK31-BK27))</f>
        <v/>
      </c>
      <c r="BL95" s="403" t="str">
        <f t="shared" si="291"/>
        <v/>
      </c>
      <c r="BM95" s="403" t="str">
        <f t="shared" si="291"/>
        <v/>
      </c>
      <c r="BN95" s="403" t="str">
        <f t="shared" si="291"/>
        <v/>
      </c>
      <c r="BO95" s="399" t="str">
        <f t="shared" si="291"/>
        <v/>
      </c>
      <c r="BP95" s="404" t="str">
        <f t="shared" si="291"/>
        <v/>
      </c>
      <c r="BQ95" s="403" t="str">
        <f t="shared" si="291"/>
        <v/>
      </c>
      <c r="BR95" s="403" t="str">
        <f t="shared" si="291"/>
        <v/>
      </c>
      <c r="BS95" s="403" t="str">
        <f t="shared" si="291"/>
        <v/>
      </c>
      <c r="BT95" s="401" t="str">
        <f t="shared" si="291"/>
        <v/>
      </c>
      <c r="BU95" s="405" t="str">
        <f t="shared" si="291"/>
        <v/>
      </c>
      <c r="BV95" s="225">
        <v>62</v>
      </c>
      <c r="BW95" s="403">
        <f t="shared" ref="BW95:CG95" si="292">IF((BW31-BW27)=0,"",(BW72)/(BW31-BW27))</f>
        <v>8.4403066753568727E-3</v>
      </c>
      <c r="BX95" s="403">
        <f t="shared" si="292"/>
        <v>1.0317109045217524E-2</v>
      </c>
      <c r="BY95" s="403">
        <f t="shared" si="292"/>
        <v>8.6650015870162918E-3</v>
      </c>
      <c r="BZ95" s="403" t="str">
        <f t="shared" si="292"/>
        <v/>
      </c>
      <c r="CA95" s="399">
        <f t="shared" si="292"/>
        <v>9.1486572212822921E-3</v>
      </c>
      <c r="CB95" s="404">
        <f t="shared" si="292"/>
        <v>1.4727882431536216E-2</v>
      </c>
      <c r="CC95" s="403">
        <f t="shared" si="292"/>
        <v>1.8193176794873488E-2</v>
      </c>
      <c r="CD95" s="403">
        <f t="shared" si="292"/>
        <v>1.4495112582343679E-2</v>
      </c>
      <c r="CE95" s="403" t="str">
        <f t="shared" si="292"/>
        <v/>
      </c>
      <c r="CF95" s="401">
        <f t="shared" si="292"/>
        <v>1.579418911249417E-2</v>
      </c>
      <c r="CG95" s="405">
        <f t="shared" si="292"/>
        <v>1.1582245322236197E-2</v>
      </c>
      <c r="CH95" s="225">
        <v>62</v>
      </c>
      <c r="CI95" s="401">
        <f t="shared" ref="CI95:CW95" si="293">IF((CI31-CI27)=0,"",(CI72)/(CI31-CI27))</f>
        <v>3.7836366137924508E-2</v>
      </c>
      <c r="CJ95" s="401">
        <f t="shared" si="293"/>
        <v>4.4136412275821449E-2</v>
      </c>
      <c r="CK95" s="401">
        <f t="shared" si="293"/>
        <v>3.5831433132560889E-2</v>
      </c>
      <c r="CL95" s="401" t="str">
        <f t="shared" si="293"/>
        <v/>
      </c>
      <c r="CM95" s="402">
        <f t="shared" si="293"/>
        <v>3.9273489222150071E-2</v>
      </c>
      <c r="CN95" s="401">
        <f t="shared" si="293"/>
        <v>3.246002017910387E-2</v>
      </c>
      <c r="CO95" s="401">
        <f t="shared" si="293"/>
        <v>4.0023630641542407E-2</v>
      </c>
      <c r="CP95" s="401">
        <f t="shared" si="293"/>
        <v>3.3648819630478728E-2</v>
      </c>
      <c r="CQ95" s="401" t="str">
        <f t="shared" si="293"/>
        <v/>
      </c>
      <c r="CR95" s="402">
        <f t="shared" si="293"/>
        <v>3.534756315590918E-2</v>
      </c>
      <c r="CS95" s="401">
        <f t="shared" si="293"/>
        <v>3.4946134611050894E-2</v>
      </c>
      <c r="CT95" s="401">
        <f t="shared" si="293"/>
        <v>4.1982192061817372E-2</v>
      </c>
      <c r="CU95" s="401">
        <f t="shared" si="293"/>
        <v>3.4707105302033123E-2</v>
      </c>
      <c r="CV95" s="401" t="str">
        <f t="shared" si="293"/>
        <v/>
      </c>
      <c r="CW95" s="402">
        <f t="shared" si="293"/>
        <v>3.7209724302856073E-2</v>
      </c>
    </row>
    <row r="96" spans="1:135" ht="15.75" customHeight="1" x14ac:dyDescent="0.2">
      <c r="A96" s="130" t="s">
        <v>48</v>
      </c>
      <c r="B96" s="225">
        <v>63</v>
      </c>
      <c r="C96" s="403">
        <f t="shared" ref="C96:M96" si="294">IF((C31-C27)=0,"",C87/(C31-C27))</f>
        <v>0.70689681925005299</v>
      </c>
      <c r="D96" s="403">
        <f t="shared" si="294"/>
        <v>0.62764886080137272</v>
      </c>
      <c r="E96" s="403">
        <f t="shared" si="294"/>
        <v>0.52836171276213073</v>
      </c>
      <c r="F96" s="403" t="str">
        <f t="shared" si="294"/>
        <v/>
      </c>
      <c r="G96" s="406">
        <f t="shared" si="294"/>
        <v>0.6280453461172999</v>
      </c>
      <c r="H96" s="404">
        <f t="shared" si="294"/>
        <v>0.10971552803497381</v>
      </c>
      <c r="I96" s="403">
        <f t="shared" si="294"/>
        <v>0.10278226006481581</v>
      </c>
      <c r="J96" s="403">
        <f t="shared" si="294"/>
        <v>9.2118600324127109E-2</v>
      </c>
      <c r="K96" s="403" t="str">
        <f t="shared" si="294"/>
        <v/>
      </c>
      <c r="L96" s="407">
        <f t="shared" si="294"/>
        <v>0.10256355232200977</v>
      </c>
      <c r="M96" s="404">
        <f t="shared" si="294"/>
        <v>0.17633117213517543</v>
      </c>
      <c r="N96" s="225">
        <v>63</v>
      </c>
      <c r="O96" s="403">
        <f t="shared" ref="O96:Y96" si="295">IF((O31-O27)=0,"",O87/(O31-O27))</f>
        <v>0.24602669760621937</v>
      </c>
      <c r="P96" s="403">
        <f t="shared" si="295"/>
        <v>0.22582182781523713</v>
      </c>
      <c r="Q96" s="403">
        <f t="shared" si="295"/>
        <v>0.19474206004636402</v>
      </c>
      <c r="R96" s="403" t="str">
        <f t="shared" si="295"/>
        <v/>
      </c>
      <c r="S96" s="406">
        <f t="shared" si="295"/>
        <v>0.22314337891017919</v>
      </c>
      <c r="T96" s="404">
        <f t="shared" si="295"/>
        <v>0.11860309001837652</v>
      </c>
      <c r="U96" s="403">
        <f t="shared" si="295"/>
        <v>0.11004079448565045</v>
      </c>
      <c r="V96" s="403">
        <f t="shared" si="295"/>
        <v>9.6894829625223319E-2</v>
      </c>
      <c r="W96" s="403" t="str">
        <f t="shared" si="295"/>
        <v/>
      </c>
      <c r="X96" s="407">
        <f t="shared" si="295"/>
        <v>0.10902833287044245</v>
      </c>
      <c r="Y96" s="404">
        <f t="shared" si="295"/>
        <v>0.14648418110764358</v>
      </c>
      <c r="Z96" s="225">
        <v>63</v>
      </c>
      <c r="AA96" s="403">
        <f t="shared" ref="AA96:AK96" si="296">IF((AA31-AA27)=0,"",AA87/(AA31-AA27))</f>
        <v>0.14583506295088758</v>
      </c>
      <c r="AB96" s="403">
        <f t="shared" si="296"/>
        <v>0.13307647203515244</v>
      </c>
      <c r="AC96" s="403">
        <f t="shared" si="296"/>
        <v>0.1154012407047823</v>
      </c>
      <c r="AD96" s="403" t="str">
        <f t="shared" si="296"/>
        <v/>
      </c>
      <c r="AE96" s="406">
        <f t="shared" si="296"/>
        <v>0.13207820492924391</v>
      </c>
      <c r="AF96" s="404">
        <f t="shared" si="296"/>
        <v>0.10102248609854253</v>
      </c>
      <c r="AG96" s="403">
        <f t="shared" si="296"/>
        <v>9.1197457971093535E-2</v>
      </c>
      <c r="AH96" s="403">
        <f t="shared" si="296"/>
        <v>8.1829344637650889E-2</v>
      </c>
      <c r="AI96" s="403" t="str">
        <f t="shared" si="296"/>
        <v/>
      </c>
      <c r="AJ96" s="407">
        <f t="shared" si="296"/>
        <v>9.1832969670922665E-2</v>
      </c>
      <c r="AK96" s="404">
        <f t="shared" si="296"/>
        <v>0.10833879826780331</v>
      </c>
      <c r="AL96" s="225">
        <v>63</v>
      </c>
      <c r="AM96" s="403">
        <f t="shared" ref="AM96:AW96" si="297">IF((AM31-AM27)=0,"",AM87/(AM31-AM27))</f>
        <v>7.8877869070607093E-2</v>
      </c>
      <c r="AN96" s="403">
        <f t="shared" si="297"/>
        <v>7.2158108819703581E-2</v>
      </c>
      <c r="AO96" s="403">
        <f t="shared" si="297"/>
        <v>6.2156133868798848E-2</v>
      </c>
      <c r="AP96" s="403" t="str">
        <f t="shared" si="297"/>
        <v/>
      </c>
      <c r="AQ96" s="406">
        <f t="shared" si="297"/>
        <v>7.0996418588812824E-2</v>
      </c>
      <c r="AR96" s="404">
        <f t="shared" si="297"/>
        <v>8.5344928206230394E-2</v>
      </c>
      <c r="AS96" s="403">
        <f t="shared" si="297"/>
        <v>8.0331020950539858E-2</v>
      </c>
      <c r="AT96" s="403">
        <f t="shared" si="297"/>
        <v>7.0519854346318536E-2</v>
      </c>
      <c r="AU96" s="403" t="str">
        <f t="shared" si="297"/>
        <v/>
      </c>
      <c r="AV96" s="407">
        <f t="shared" si="297"/>
        <v>7.8787965948665897E-2</v>
      </c>
      <c r="AW96" s="404">
        <f t="shared" si="297"/>
        <v>7.4689540268504856E-2</v>
      </c>
      <c r="AX96" s="225">
        <v>63</v>
      </c>
      <c r="AY96" s="403">
        <f t="shared" ref="AY96:BI96" si="298">IF((AY31-AY27)=0,"",AY87/(AY31-AY27))</f>
        <v>2.6422749844446834E-2</v>
      </c>
      <c r="AZ96" s="403">
        <f t="shared" si="298"/>
        <v>2.4133359531550897E-2</v>
      </c>
      <c r="BA96" s="403">
        <f t="shared" si="298"/>
        <v>2.0892355988953552E-2</v>
      </c>
      <c r="BB96" s="403" t="str">
        <f t="shared" si="298"/>
        <v/>
      </c>
      <c r="BC96" s="406">
        <f t="shared" si="298"/>
        <v>2.3874111768921919E-2</v>
      </c>
      <c r="BD96" s="404">
        <f t="shared" si="298"/>
        <v>6.6658333098294359E-2</v>
      </c>
      <c r="BE96" s="403">
        <f t="shared" si="298"/>
        <v>5.2036523227467803E-2</v>
      </c>
      <c r="BF96" s="403">
        <f t="shared" si="298"/>
        <v>4.4953281863337947E-2</v>
      </c>
      <c r="BG96" s="403" t="str">
        <f t="shared" si="298"/>
        <v/>
      </c>
      <c r="BH96" s="407">
        <f t="shared" si="298"/>
        <v>5.421887050817166E-2</v>
      </c>
      <c r="BI96" s="404">
        <f t="shared" si="298"/>
        <v>3.3150926927181246E-2</v>
      </c>
      <c r="BJ96" s="225">
        <v>63</v>
      </c>
      <c r="BK96" s="403" t="str">
        <f t="shared" ref="BK96:BU96" si="299">IF((BK31-BK27)=0,"",BK87/(BK31-BK27))</f>
        <v/>
      </c>
      <c r="BL96" s="403" t="str">
        <f t="shared" si="299"/>
        <v/>
      </c>
      <c r="BM96" s="403" t="str">
        <f t="shared" si="299"/>
        <v/>
      </c>
      <c r="BN96" s="403" t="str">
        <f t="shared" si="299"/>
        <v/>
      </c>
      <c r="BO96" s="406" t="str">
        <f t="shared" si="299"/>
        <v/>
      </c>
      <c r="BP96" s="404" t="str">
        <f t="shared" si="299"/>
        <v/>
      </c>
      <c r="BQ96" s="403" t="str">
        <f t="shared" si="299"/>
        <v/>
      </c>
      <c r="BR96" s="403" t="str">
        <f t="shared" si="299"/>
        <v/>
      </c>
      <c r="BS96" s="403" t="str">
        <f t="shared" si="299"/>
        <v/>
      </c>
      <c r="BT96" s="407" t="str">
        <f t="shared" si="299"/>
        <v/>
      </c>
      <c r="BU96" s="404" t="str">
        <f t="shared" si="299"/>
        <v/>
      </c>
      <c r="BV96" s="225">
        <v>63</v>
      </c>
      <c r="BW96" s="403">
        <f t="shared" ref="BW96:CG96" si="300">IF((BW31-BW27)=0,"",BW87/(BW31-BW27))</f>
        <v>2.4179715030162384E-2</v>
      </c>
      <c r="BX96" s="403">
        <f t="shared" si="300"/>
        <v>2.2227578200524883E-2</v>
      </c>
      <c r="BY96" s="403">
        <f t="shared" si="300"/>
        <v>1.9432147130398054E-2</v>
      </c>
      <c r="BZ96" s="403" t="str">
        <f t="shared" si="300"/>
        <v/>
      </c>
      <c r="CA96" s="406">
        <f t="shared" si="300"/>
        <v>2.1948307092386748E-2</v>
      </c>
      <c r="CB96" s="404">
        <f t="shared" si="300"/>
        <v>4.230409167209525E-2</v>
      </c>
      <c r="CC96" s="403">
        <f t="shared" si="300"/>
        <v>3.9297987519069939E-2</v>
      </c>
      <c r="CD96" s="403">
        <f t="shared" si="300"/>
        <v>3.2582022265899194E-2</v>
      </c>
      <c r="CE96" s="403" t="str">
        <f t="shared" si="300"/>
        <v/>
      </c>
      <c r="CF96" s="407">
        <f t="shared" si="300"/>
        <v>3.7987133372413079E-2</v>
      </c>
      <c r="CG96" s="404">
        <f t="shared" si="300"/>
        <v>2.7821711573366676E-2</v>
      </c>
      <c r="CH96" s="225">
        <v>63</v>
      </c>
      <c r="CI96" s="407">
        <f t="shared" ref="CI96:CW96" si="301">IF((CI31-CI27)=0,"",CI87/(CI31-CI27))</f>
        <v>0.10839328310937446</v>
      </c>
      <c r="CJ96" s="407">
        <f t="shared" si="301"/>
        <v>9.5089191269737458E-2</v>
      </c>
      <c r="CK96" s="407">
        <f t="shared" si="301"/>
        <v>8.0355632198412616E-2</v>
      </c>
      <c r="CL96" s="407" t="str">
        <f t="shared" si="301"/>
        <v/>
      </c>
      <c r="CM96" s="431">
        <f t="shared" si="301"/>
        <v>9.4610028635031901E-2</v>
      </c>
      <c r="CN96" s="407">
        <f t="shared" si="301"/>
        <v>9.3237549642201947E-2</v>
      </c>
      <c r="CO96" s="407">
        <f t="shared" si="301"/>
        <v>8.645263854427003E-2</v>
      </c>
      <c r="CP96" s="407">
        <f t="shared" si="301"/>
        <v>7.5635603669400281E-2</v>
      </c>
      <c r="CQ96" s="407" t="str">
        <f t="shared" si="301"/>
        <v/>
      </c>
      <c r="CR96" s="431">
        <f t="shared" si="301"/>
        <v>8.5367823529027997E-2</v>
      </c>
      <c r="CS96" s="407">
        <f t="shared" si="301"/>
        <v>0.10024582031303976</v>
      </c>
      <c r="CT96" s="407">
        <f t="shared" si="301"/>
        <v>9.0565480040956076E-2</v>
      </c>
      <c r="CU96" s="407">
        <f t="shared" si="301"/>
        <v>7.7924207930675352E-2</v>
      </c>
      <c r="CV96" s="407" t="str">
        <f t="shared" si="301"/>
        <v/>
      </c>
      <c r="CW96" s="431">
        <f t="shared" si="301"/>
        <v>8.9751623674554887E-2</v>
      </c>
    </row>
    <row r="97" spans="1:106" s="325" customFormat="1" ht="15.75" customHeight="1" x14ac:dyDescent="0.2">
      <c r="A97" s="324"/>
      <c r="N97" s="225"/>
      <c r="Z97" s="225"/>
      <c r="AL97" s="225"/>
      <c r="AX97" s="225"/>
      <c r="BJ97" s="432"/>
    </row>
    <row r="98" spans="1:106" s="325" customFormat="1" ht="15.75" customHeight="1" x14ac:dyDescent="0.2">
      <c r="A98" s="324"/>
    </row>
    <row r="99" spans="1:106" s="325" customFormat="1" ht="15.75" customHeight="1" x14ac:dyDescent="0.2">
      <c r="C99" s="327"/>
      <c r="D99" s="327"/>
      <c r="E99" s="327"/>
      <c r="F99" s="327"/>
      <c r="H99" s="327"/>
      <c r="I99" s="327"/>
      <c r="J99" s="327"/>
      <c r="K99" s="327"/>
      <c r="O99" s="327"/>
      <c r="P99" s="327"/>
      <c r="Q99" s="327"/>
      <c r="R99" s="327"/>
      <c r="T99" s="327"/>
      <c r="U99" s="327"/>
      <c r="V99" s="327"/>
      <c r="W99" s="327"/>
      <c r="AA99" s="327"/>
      <c r="AB99" s="327"/>
      <c r="AC99" s="327"/>
      <c r="AD99" s="327"/>
      <c r="AF99" s="327"/>
      <c r="AG99" s="327"/>
      <c r="AH99" s="327"/>
      <c r="AI99" s="327"/>
      <c r="AM99" s="327"/>
      <c r="AN99" s="327"/>
      <c r="AO99" s="327"/>
      <c r="AP99" s="327"/>
      <c r="AR99" s="327"/>
      <c r="AS99" s="327"/>
      <c r="AT99" s="327"/>
      <c r="AU99" s="327"/>
      <c r="AY99" s="327"/>
      <c r="AZ99" s="327"/>
      <c r="BA99" s="327"/>
      <c r="BB99" s="327"/>
      <c r="BD99" s="327"/>
      <c r="BE99" s="327"/>
      <c r="BF99" s="327"/>
      <c r="BG99" s="327"/>
      <c r="BK99" s="327"/>
      <c r="BL99" s="327"/>
      <c r="BM99" s="327"/>
      <c r="BN99" s="327"/>
      <c r="BP99" s="327"/>
      <c r="BQ99" s="327"/>
      <c r="BR99" s="327"/>
      <c r="BS99" s="327"/>
      <c r="BW99" s="327"/>
      <c r="BX99" s="327"/>
      <c r="BY99" s="327"/>
      <c r="BZ99" s="327"/>
      <c r="CB99" s="327"/>
      <c r="CC99" s="327"/>
      <c r="CD99" s="327"/>
      <c r="CE99" s="327"/>
      <c r="CX99" s="327"/>
      <c r="CY99" s="327"/>
      <c r="CZ99" s="327"/>
      <c r="DA99" s="327"/>
      <c r="DB99" s="327"/>
    </row>
    <row r="100" spans="1:106" s="325" customFormat="1" ht="15.75" customHeight="1" x14ac:dyDescent="0.2">
      <c r="C100" s="327"/>
      <c r="H100" s="327"/>
      <c r="O100" s="327"/>
      <c r="T100" s="327"/>
      <c r="AA100" s="327"/>
      <c r="AF100" s="327"/>
      <c r="AM100" s="327"/>
      <c r="AR100" s="327"/>
      <c r="AY100" s="327"/>
      <c r="BD100" s="327"/>
      <c r="BK100" s="327"/>
      <c r="BP100" s="327"/>
      <c r="BW100" s="327"/>
      <c r="CB100" s="327"/>
      <c r="CX100" s="327"/>
      <c r="CZ100" s="327"/>
      <c r="DB100" s="327"/>
    </row>
    <row r="101" spans="1:106" s="325" customFormat="1" ht="15.75" customHeight="1" x14ac:dyDescent="0.2"/>
    <row r="102" spans="1:106" s="325" customFormat="1" x14ac:dyDescent="0.2">
      <c r="C102" s="327"/>
      <c r="D102" s="327"/>
      <c r="E102" s="327"/>
      <c r="F102" s="327"/>
      <c r="H102" s="327"/>
      <c r="I102" s="327"/>
      <c r="J102" s="327"/>
      <c r="K102" s="327"/>
      <c r="O102" s="327"/>
      <c r="P102" s="327"/>
      <c r="Q102" s="327"/>
      <c r="R102" s="327"/>
      <c r="T102" s="327"/>
      <c r="U102" s="327"/>
      <c r="V102" s="327"/>
      <c r="W102" s="327"/>
      <c r="AA102" s="327"/>
      <c r="AB102" s="327"/>
      <c r="AC102" s="327"/>
      <c r="AD102" s="327"/>
      <c r="AF102" s="327"/>
      <c r="AG102" s="327"/>
      <c r="AH102" s="327"/>
      <c r="AI102" s="327"/>
      <c r="AM102" s="327"/>
      <c r="AN102" s="327"/>
      <c r="AO102" s="327"/>
      <c r="AP102" s="327"/>
      <c r="AR102" s="327"/>
      <c r="AS102" s="327"/>
      <c r="AT102" s="327"/>
      <c r="AU102" s="327"/>
      <c r="AY102" s="327"/>
      <c r="AZ102" s="327"/>
      <c r="BA102" s="327"/>
      <c r="BB102" s="327"/>
      <c r="BD102" s="327"/>
      <c r="BE102" s="327"/>
      <c r="BF102" s="327"/>
      <c r="BG102" s="327"/>
      <c r="BK102" s="327"/>
      <c r="BL102" s="327"/>
      <c r="BM102" s="327"/>
      <c r="BN102" s="327"/>
      <c r="BP102" s="327"/>
      <c r="BQ102" s="327"/>
      <c r="BR102" s="327"/>
      <c r="BS102" s="327"/>
      <c r="BW102" s="327"/>
      <c r="BX102" s="327"/>
      <c r="BY102" s="327"/>
      <c r="BZ102" s="327"/>
      <c r="CB102" s="327"/>
      <c r="CC102" s="327"/>
      <c r="CD102" s="327"/>
      <c r="CE102" s="327"/>
      <c r="CX102" s="327"/>
      <c r="CY102" s="327"/>
      <c r="CZ102" s="327"/>
      <c r="DA102" s="327"/>
      <c r="DB102" s="327"/>
    </row>
    <row r="103" spans="1:106" s="325" customFormat="1" x14ac:dyDescent="0.2">
      <c r="C103" s="327"/>
      <c r="H103" s="327"/>
      <c r="O103" s="327"/>
      <c r="T103" s="327"/>
      <c r="AA103" s="327"/>
      <c r="AF103" s="327"/>
      <c r="AM103" s="327"/>
      <c r="AR103" s="327"/>
      <c r="AY103" s="327"/>
      <c r="BD103" s="327"/>
      <c r="BK103" s="327"/>
      <c r="BP103" s="327"/>
      <c r="BW103" s="327"/>
      <c r="CB103" s="327"/>
      <c r="CX103" s="327"/>
      <c r="CZ103" s="327"/>
      <c r="DB103" s="327"/>
    </row>
    <row r="104" spans="1:106" s="325" customFormat="1" x14ac:dyDescent="0.2"/>
    <row r="105" spans="1:106" s="325" customFormat="1" x14ac:dyDescent="0.2">
      <c r="CX105" s="327"/>
      <c r="CZ105" s="327"/>
      <c r="DB105" s="327"/>
    </row>
    <row r="106" spans="1:106" s="325" customFormat="1" x14ac:dyDescent="0.2">
      <c r="CX106" s="327"/>
      <c r="CZ106" s="327"/>
      <c r="DB106" s="327"/>
    </row>
    <row r="107" spans="1:106" s="325" customFormat="1" x14ac:dyDescent="0.2">
      <c r="CX107" s="327"/>
      <c r="CZ107" s="327"/>
      <c r="DB107" s="327"/>
    </row>
    <row r="108" spans="1:106" s="325" customFormat="1" x14ac:dyDescent="0.2"/>
    <row r="109" spans="1:106" s="325" customFormat="1" x14ac:dyDescent="0.2">
      <c r="CX109" s="327"/>
      <c r="CZ109" s="327"/>
      <c r="DB109" s="327"/>
    </row>
    <row r="110" spans="1:106" s="325" customFormat="1" x14ac:dyDescent="0.2"/>
    <row r="111" spans="1:106" s="325" customFormat="1" x14ac:dyDescent="0.2"/>
    <row r="112" spans="1:106" s="325" customFormat="1" x14ac:dyDescent="0.2"/>
    <row r="113" s="325" customFormat="1" x14ac:dyDescent="0.2"/>
    <row r="114" s="325" customFormat="1" x14ac:dyDescent="0.2"/>
    <row r="115" s="325" customFormat="1" x14ac:dyDescent="0.2"/>
    <row r="116" s="325" customFormat="1" x14ac:dyDescent="0.2"/>
    <row r="117" s="325" customFormat="1" x14ac:dyDescent="0.2"/>
    <row r="118" s="325" customFormat="1" x14ac:dyDescent="0.2"/>
    <row r="119" s="325" customFormat="1" x14ac:dyDescent="0.2"/>
    <row r="120" s="325" customFormat="1" x14ac:dyDescent="0.2"/>
    <row r="121" s="325" customFormat="1" x14ac:dyDescent="0.2"/>
    <row r="122" s="325" customFormat="1" x14ac:dyDescent="0.2"/>
    <row r="123" s="325" customFormat="1" x14ac:dyDescent="0.2"/>
    <row r="124" s="325" customFormat="1" x14ac:dyDescent="0.2"/>
    <row r="125" s="325" customFormat="1" x14ac:dyDescent="0.2"/>
    <row r="126" s="325" customFormat="1" x14ac:dyDescent="0.2"/>
    <row r="127" s="325" customFormat="1" x14ac:dyDescent="0.2"/>
    <row r="128" s="325" customFormat="1" x14ac:dyDescent="0.2"/>
    <row r="129" s="325" customFormat="1" x14ac:dyDescent="0.2"/>
    <row r="130" s="325" customFormat="1" x14ac:dyDescent="0.2"/>
    <row r="131" s="325" customFormat="1" x14ac:dyDescent="0.2"/>
    <row r="132" s="325" customFormat="1" x14ac:dyDescent="0.2"/>
    <row r="133" s="325" customFormat="1" x14ac:dyDescent="0.2"/>
    <row r="134" s="325" customFormat="1" x14ac:dyDescent="0.2"/>
    <row r="135" s="325" customFormat="1" x14ac:dyDescent="0.2"/>
    <row r="136" s="325" customFormat="1" x14ac:dyDescent="0.2"/>
    <row r="137" s="325" customFormat="1" x14ac:dyDescent="0.2"/>
    <row r="138" s="325" customFormat="1" x14ac:dyDescent="0.2"/>
    <row r="139" s="325" customFormat="1" x14ac:dyDescent="0.2"/>
    <row r="140" s="325" customFormat="1" x14ac:dyDescent="0.2"/>
    <row r="141" s="325" customFormat="1" x14ac:dyDescent="0.2"/>
    <row r="142" s="325" customFormat="1" x14ac:dyDescent="0.2"/>
    <row r="143" s="325" customFormat="1" x14ac:dyDescent="0.2"/>
    <row r="144" s="325" customFormat="1" x14ac:dyDescent="0.2"/>
    <row r="145" s="325" customFormat="1" x14ac:dyDescent="0.2"/>
    <row r="146" s="325" customFormat="1" x14ac:dyDescent="0.2"/>
    <row r="147" s="325" customFormat="1" x14ac:dyDescent="0.2"/>
    <row r="148" s="325" customFormat="1" x14ac:dyDescent="0.2"/>
    <row r="149" s="325" customFormat="1" x14ac:dyDescent="0.2"/>
    <row r="150" s="325" customFormat="1" x14ac:dyDescent="0.2"/>
    <row r="151" s="325" customFormat="1" x14ac:dyDescent="0.2"/>
    <row r="152" s="325" customFormat="1" x14ac:dyDescent="0.2"/>
    <row r="153" s="325" customFormat="1" x14ac:dyDescent="0.2"/>
    <row r="154" s="325" customFormat="1" x14ac:dyDescent="0.2"/>
    <row r="155" s="325" customFormat="1" x14ac:dyDescent="0.2"/>
    <row r="156" s="325" customFormat="1" x14ac:dyDescent="0.2"/>
    <row r="157" s="325" customFormat="1" x14ac:dyDescent="0.2"/>
    <row r="158" s="325" customFormat="1" x14ac:dyDescent="0.2"/>
    <row r="159" s="325" customFormat="1" x14ac:dyDescent="0.2"/>
    <row r="160" s="325" customFormat="1" x14ac:dyDescent="0.2"/>
    <row r="161" s="325" customFormat="1" x14ac:dyDescent="0.2"/>
    <row r="162" s="325" customFormat="1" x14ac:dyDescent="0.2"/>
    <row r="163" s="325" customFormat="1" x14ac:dyDescent="0.2"/>
    <row r="164" s="325" customFormat="1" x14ac:dyDescent="0.2"/>
    <row r="165" s="325" customFormat="1" x14ac:dyDescent="0.2"/>
    <row r="166" s="325" customFormat="1" x14ac:dyDescent="0.2"/>
    <row r="167" s="325" customFormat="1" x14ac:dyDescent="0.2"/>
    <row r="168" s="325" customFormat="1" x14ac:dyDescent="0.2"/>
    <row r="169" s="325" customFormat="1" x14ac:dyDescent="0.2"/>
    <row r="170" s="325" customFormat="1" x14ac:dyDescent="0.2"/>
    <row r="171" s="325" customFormat="1" x14ac:dyDescent="0.2"/>
    <row r="172" s="325" customFormat="1" x14ac:dyDescent="0.2"/>
    <row r="173" s="325" customFormat="1" x14ac:dyDescent="0.2"/>
    <row r="174" s="325" customFormat="1" x14ac:dyDescent="0.2"/>
    <row r="175" s="325" customFormat="1" x14ac:dyDescent="0.2"/>
    <row r="176" s="325" customFormat="1" x14ac:dyDescent="0.2"/>
    <row r="177" s="325" customFormat="1" x14ac:dyDescent="0.2"/>
    <row r="178" s="325" customFormat="1" x14ac:dyDescent="0.2"/>
    <row r="179" s="325" customFormat="1" x14ac:dyDescent="0.2"/>
    <row r="180" s="325" customFormat="1" x14ac:dyDescent="0.2"/>
    <row r="181" s="325" customFormat="1" x14ac:dyDescent="0.2"/>
    <row r="182" s="325" customFormat="1" x14ac:dyDescent="0.2"/>
    <row r="183" s="325" customFormat="1" x14ac:dyDescent="0.2"/>
    <row r="184" s="325" customFormat="1" x14ac:dyDescent="0.2"/>
    <row r="185" s="325" customFormat="1" x14ac:dyDescent="0.2"/>
    <row r="186" s="325" customFormat="1" x14ac:dyDescent="0.2"/>
    <row r="187" s="325" customFormat="1" x14ac:dyDescent="0.2"/>
    <row r="188" s="325" customFormat="1" x14ac:dyDescent="0.2"/>
    <row r="189" s="325" customFormat="1" x14ac:dyDescent="0.2"/>
    <row r="190" s="325" customFormat="1" x14ac:dyDescent="0.2"/>
    <row r="191" s="325" customFormat="1" x14ac:dyDescent="0.2"/>
    <row r="192" s="325" customFormat="1" x14ac:dyDescent="0.2"/>
    <row r="193" s="325" customFormat="1" x14ac:dyDescent="0.2"/>
    <row r="194" s="325" customFormat="1" x14ac:dyDescent="0.2"/>
    <row r="195" s="325" customFormat="1" x14ac:dyDescent="0.2"/>
    <row r="196" s="325" customFormat="1" x14ac:dyDescent="0.2"/>
    <row r="197" s="325" customFormat="1" x14ac:dyDescent="0.2"/>
    <row r="198" s="325" customFormat="1" x14ac:dyDescent="0.2"/>
    <row r="199" s="325" customFormat="1" x14ac:dyDescent="0.2"/>
    <row r="200" s="325" customFormat="1" x14ac:dyDescent="0.2"/>
    <row r="201" s="325" customFormat="1" x14ac:dyDescent="0.2"/>
    <row r="202" s="325" customFormat="1" x14ac:dyDescent="0.2"/>
    <row r="203" s="325" customFormat="1" x14ac:dyDescent="0.2"/>
    <row r="204" s="325" customFormat="1" x14ac:dyDescent="0.2"/>
    <row r="205" s="325" customFormat="1" x14ac:dyDescent="0.2"/>
    <row r="206" s="325" customFormat="1" x14ac:dyDescent="0.2"/>
    <row r="207" s="325" customFormat="1" x14ac:dyDescent="0.2"/>
    <row r="208" s="325" customFormat="1" x14ac:dyDescent="0.2"/>
    <row r="209" s="325" customFormat="1" x14ac:dyDescent="0.2"/>
    <row r="210" s="325" customFormat="1" x14ac:dyDescent="0.2"/>
    <row r="211" s="325" customFormat="1" x14ac:dyDescent="0.2"/>
    <row r="212" s="325" customFormat="1" x14ac:dyDescent="0.2"/>
    <row r="213" s="325" customFormat="1" x14ac:dyDescent="0.2"/>
    <row r="214" s="325" customFormat="1" x14ac:dyDescent="0.2"/>
    <row r="215" s="325" customFormat="1" x14ac:dyDescent="0.2"/>
    <row r="216" s="325" customFormat="1" x14ac:dyDescent="0.2"/>
    <row r="217" s="325" customFormat="1" x14ac:dyDescent="0.2"/>
    <row r="218" s="325" customFormat="1" x14ac:dyDescent="0.2"/>
    <row r="219" s="325" customFormat="1" x14ac:dyDescent="0.2"/>
    <row r="220" s="325" customFormat="1" x14ac:dyDescent="0.2"/>
    <row r="221" s="325" customFormat="1" x14ac:dyDescent="0.2"/>
    <row r="222" s="325" customFormat="1" x14ac:dyDescent="0.2"/>
    <row r="223" s="325" customFormat="1" x14ac:dyDescent="0.2"/>
    <row r="224" s="325" customFormat="1" x14ac:dyDescent="0.2"/>
    <row r="225" s="325" customFormat="1" x14ac:dyDescent="0.2"/>
    <row r="226" s="325" customFormat="1" x14ac:dyDescent="0.2"/>
    <row r="227" s="325" customFormat="1" x14ac:dyDescent="0.2"/>
    <row r="228" s="325" customFormat="1" x14ac:dyDescent="0.2"/>
    <row r="229" s="325" customFormat="1" x14ac:dyDescent="0.2"/>
    <row r="230" s="325" customFormat="1" x14ac:dyDescent="0.2"/>
    <row r="231" s="325" customFormat="1" x14ac:dyDescent="0.2"/>
    <row r="232" s="325" customFormat="1" x14ac:dyDescent="0.2"/>
    <row r="233" s="325" customFormat="1" x14ac:dyDescent="0.2"/>
    <row r="234" s="325" customFormat="1" x14ac:dyDescent="0.2"/>
    <row r="235" s="325" customFormat="1" x14ac:dyDescent="0.2"/>
    <row r="236" s="325" customFormat="1" x14ac:dyDescent="0.2"/>
    <row r="237" s="325" customFormat="1" x14ac:dyDescent="0.2"/>
    <row r="238" s="325" customFormat="1" x14ac:dyDescent="0.2"/>
    <row r="239" s="325" customFormat="1" x14ac:dyDescent="0.2"/>
    <row r="240" s="325" customFormat="1" x14ac:dyDescent="0.2"/>
    <row r="241" s="325" customFormat="1" x14ac:dyDescent="0.2"/>
    <row r="242" s="325" customFormat="1" x14ac:dyDescent="0.2"/>
    <row r="243" s="325" customFormat="1" x14ac:dyDescent="0.2"/>
    <row r="244" s="325" customFormat="1" x14ac:dyDescent="0.2"/>
    <row r="245" s="325" customFormat="1" x14ac:dyDescent="0.2"/>
    <row r="246" s="325" customFormat="1" x14ac:dyDescent="0.2"/>
    <row r="247" s="325" customFormat="1" x14ac:dyDescent="0.2"/>
    <row r="248" s="325" customFormat="1" x14ac:dyDescent="0.2"/>
    <row r="249" s="325" customFormat="1" x14ac:dyDescent="0.2"/>
    <row r="250" s="325" customFormat="1" x14ac:dyDescent="0.2"/>
    <row r="251" s="325" customFormat="1" x14ac:dyDescent="0.2"/>
    <row r="252" s="325" customFormat="1" x14ac:dyDescent="0.2"/>
    <row r="253" s="325" customFormat="1" x14ac:dyDescent="0.2"/>
    <row r="254" s="325" customFormat="1" x14ac:dyDescent="0.2"/>
    <row r="255" s="325" customFormat="1" x14ac:dyDescent="0.2"/>
    <row r="256" s="325" customFormat="1" x14ac:dyDescent="0.2"/>
    <row r="257" s="325" customFormat="1" x14ac:dyDescent="0.2"/>
    <row r="258" s="325" customFormat="1" x14ac:dyDescent="0.2"/>
    <row r="259" s="325" customFormat="1" x14ac:dyDescent="0.2"/>
    <row r="260" s="325" customFormat="1" x14ac:dyDescent="0.2"/>
    <row r="261" s="325" customFormat="1" x14ac:dyDescent="0.2"/>
    <row r="262" s="325" customFormat="1" x14ac:dyDescent="0.2"/>
    <row r="263" s="325" customFormat="1" x14ac:dyDescent="0.2"/>
    <row r="264" s="325" customFormat="1" x14ac:dyDescent="0.2"/>
    <row r="265" s="325" customFormat="1" x14ac:dyDescent="0.2"/>
    <row r="266" s="325" customFormat="1" x14ac:dyDescent="0.2"/>
    <row r="267" s="325" customFormat="1" x14ac:dyDescent="0.2"/>
    <row r="268" s="325" customFormat="1" x14ac:dyDescent="0.2"/>
    <row r="269" s="325" customFormat="1" x14ac:dyDescent="0.2"/>
    <row r="270" s="325" customFormat="1" x14ac:dyDescent="0.2"/>
    <row r="271" s="325" customFormat="1" x14ac:dyDescent="0.2"/>
    <row r="272" s="325" customFormat="1" x14ac:dyDescent="0.2"/>
    <row r="273" s="325" customFormat="1" x14ac:dyDescent="0.2"/>
    <row r="274" s="325" customFormat="1" x14ac:dyDescent="0.2"/>
    <row r="275" s="325" customFormat="1" x14ac:dyDescent="0.2"/>
    <row r="276" s="325" customFormat="1" x14ac:dyDescent="0.2"/>
    <row r="277" s="325" customFormat="1" x14ac:dyDescent="0.2"/>
    <row r="278" s="325" customFormat="1" x14ac:dyDescent="0.2"/>
    <row r="279" s="325" customFormat="1" x14ac:dyDescent="0.2"/>
    <row r="280" s="325" customFormat="1" x14ac:dyDescent="0.2"/>
    <row r="281" s="325" customFormat="1" x14ac:dyDescent="0.2"/>
    <row r="282" s="325" customFormat="1" x14ac:dyDescent="0.2"/>
    <row r="283" s="325" customFormat="1" x14ac:dyDescent="0.2"/>
    <row r="284" s="325" customFormat="1" x14ac:dyDescent="0.2"/>
    <row r="285" s="325" customFormat="1" x14ac:dyDescent="0.2"/>
    <row r="286" s="325" customFormat="1" x14ac:dyDescent="0.2"/>
    <row r="287" s="325" customFormat="1" x14ac:dyDescent="0.2"/>
    <row r="288" s="325" customFormat="1" x14ac:dyDescent="0.2"/>
    <row r="289" s="325" customFormat="1" x14ac:dyDescent="0.2"/>
    <row r="290" s="325" customFormat="1" x14ac:dyDescent="0.2"/>
    <row r="291" s="325" customFormat="1" x14ac:dyDescent="0.2"/>
    <row r="292" s="325" customFormat="1" x14ac:dyDescent="0.2"/>
    <row r="293" s="325" customFormat="1" x14ac:dyDescent="0.2"/>
    <row r="294" s="325" customFormat="1" x14ac:dyDescent="0.2"/>
    <row r="295" s="325" customFormat="1" x14ac:dyDescent="0.2"/>
    <row r="296" s="325" customFormat="1" x14ac:dyDescent="0.2"/>
    <row r="297" s="325" customFormat="1" x14ac:dyDescent="0.2"/>
    <row r="298" s="325" customFormat="1" x14ac:dyDescent="0.2"/>
    <row r="299" s="325" customFormat="1" x14ac:dyDescent="0.2"/>
    <row r="300" s="325" customFormat="1" x14ac:dyDescent="0.2"/>
    <row r="301" s="325" customFormat="1" x14ac:dyDescent="0.2"/>
    <row r="302" s="325" customFormat="1" x14ac:dyDescent="0.2"/>
    <row r="303" s="325" customFormat="1" x14ac:dyDescent="0.2"/>
    <row r="304" s="325" customFormat="1" x14ac:dyDescent="0.2"/>
    <row r="305" s="325" customFormat="1" x14ac:dyDescent="0.2"/>
    <row r="306" s="325" customFormat="1" x14ac:dyDescent="0.2"/>
    <row r="307" s="325" customFormat="1" x14ac:dyDescent="0.2"/>
    <row r="308" s="325" customFormat="1" x14ac:dyDescent="0.2"/>
    <row r="309" s="325" customFormat="1" x14ac:dyDescent="0.2"/>
    <row r="310" s="325" customFormat="1" x14ac:dyDescent="0.2"/>
    <row r="311" s="325" customFormat="1" x14ac:dyDescent="0.2"/>
    <row r="312" s="325" customFormat="1" x14ac:dyDescent="0.2"/>
    <row r="313" s="325" customFormat="1" x14ac:dyDescent="0.2"/>
    <row r="314" s="325" customFormat="1" x14ac:dyDescent="0.2"/>
    <row r="315" s="325" customFormat="1" x14ac:dyDescent="0.2"/>
    <row r="316" s="325" customFormat="1" x14ac:dyDescent="0.2"/>
    <row r="317" s="325" customFormat="1" x14ac:dyDescent="0.2"/>
    <row r="318" s="325" customFormat="1" x14ac:dyDescent="0.2"/>
    <row r="319" s="325" customFormat="1" x14ac:dyDescent="0.2"/>
    <row r="320" s="325" customFormat="1" x14ac:dyDescent="0.2"/>
    <row r="321" s="325" customFormat="1" x14ac:dyDescent="0.2"/>
    <row r="322" s="325" customFormat="1" x14ac:dyDescent="0.2"/>
    <row r="323" s="325" customFormat="1" x14ac:dyDescent="0.2"/>
    <row r="324" s="325" customFormat="1" x14ac:dyDescent="0.2"/>
    <row r="325" s="325" customFormat="1" x14ac:dyDescent="0.2"/>
    <row r="326" s="325" customFormat="1" x14ac:dyDescent="0.2"/>
    <row r="327" s="325" customFormat="1" x14ac:dyDescent="0.2"/>
    <row r="328" s="325" customFormat="1" x14ac:dyDescent="0.2"/>
    <row r="329" s="325" customFormat="1" x14ac:dyDescent="0.2"/>
    <row r="330" s="325" customFormat="1" x14ac:dyDescent="0.2"/>
    <row r="331" s="325" customFormat="1" x14ac:dyDescent="0.2"/>
    <row r="332" s="325" customFormat="1" x14ac:dyDescent="0.2"/>
    <row r="333" s="325" customFormat="1" x14ac:dyDescent="0.2"/>
    <row r="334" s="325" customFormat="1" x14ac:dyDescent="0.2"/>
    <row r="335" s="325" customFormat="1" x14ac:dyDescent="0.2"/>
    <row r="336" s="325" customFormat="1" x14ac:dyDescent="0.2"/>
    <row r="337" s="325" customFormat="1" x14ac:dyDescent="0.2"/>
    <row r="338" s="325" customFormat="1" x14ac:dyDescent="0.2"/>
    <row r="339" s="325" customFormat="1" x14ac:dyDescent="0.2"/>
    <row r="340" s="325" customFormat="1" x14ac:dyDescent="0.2"/>
    <row r="341" s="325" customFormat="1" x14ac:dyDescent="0.2"/>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60" zoomScaleNormal="60" workbookViewId="0">
      <selection activeCell="D7" sqref="D7:H7"/>
    </sheetView>
  </sheetViews>
  <sheetFormatPr defaultColWidth="9.140625" defaultRowHeight="12.75" x14ac:dyDescent="0.2"/>
  <cols>
    <col min="1" max="1" width="3" style="733" customWidth="1"/>
    <col min="2" max="9" width="14.5703125" style="729" customWidth="1"/>
    <col min="10" max="10" width="3.140625" style="729" customWidth="1"/>
    <col min="11" max="16" width="14.5703125" style="729" customWidth="1"/>
    <col min="17" max="17" width="16.140625" style="729" customWidth="1"/>
    <col min="18" max="79" width="14.5703125" style="729" customWidth="1"/>
    <col min="80" max="16384" width="9.140625" style="729"/>
  </cols>
  <sheetData>
    <row r="1" spans="1:21" s="178" customFormat="1" ht="42.6" customHeight="1" x14ac:dyDescent="0.2">
      <c r="A1" s="717" t="s">
        <v>1439</v>
      </c>
      <c r="B1" s="226"/>
    </row>
    <row r="2" spans="1:21" s="178" customFormat="1" ht="15.75" x14ac:dyDescent="0.2">
      <c r="A2" s="717" t="s">
        <v>26</v>
      </c>
      <c r="B2" s="226"/>
      <c r="C2" s="134"/>
      <c r="D2" s="408">
        <f>'Schedule 3A_Income Statement'!D2</f>
        <v>0</v>
      </c>
      <c r="E2" s="409"/>
      <c r="F2" s="409"/>
      <c r="G2" s="409"/>
      <c r="H2" s="410"/>
    </row>
    <row r="3" spans="1:21" s="178" customFormat="1" ht="15.75" x14ac:dyDescent="0.2">
      <c r="A3" s="717" t="s">
        <v>0</v>
      </c>
      <c r="B3" s="226"/>
      <c r="C3" s="134"/>
      <c r="D3" s="539">
        <f>'Schedule 3A_Income Statement'!D3</f>
        <v>0</v>
      </c>
      <c r="E3" s="540"/>
      <c r="F3" s="540"/>
      <c r="G3" s="540"/>
      <c r="H3" s="541"/>
    </row>
    <row r="4" spans="1:21" s="178" customFormat="1" ht="15.75" x14ac:dyDescent="0.2">
      <c r="A4" s="717" t="s">
        <v>27</v>
      </c>
      <c r="B4" s="226"/>
      <c r="C4" s="134"/>
      <c r="D4" s="411">
        <f>'Schedule 3A_Income Statement'!D4</f>
        <v>0</v>
      </c>
      <c r="E4" s="409"/>
      <c r="F4" s="409"/>
      <c r="G4" s="409"/>
      <c r="H4" s="410"/>
    </row>
    <row r="5" spans="1:21" s="178" customFormat="1" ht="15.75" x14ac:dyDescent="0.2">
      <c r="A5" s="717" t="s">
        <v>28</v>
      </c>
      <c r="B5" s="226"/>
      <c r="C5" s="134"/>
      <c r="D5" s="408">
        <f>'Schedule 3A_Income Statement'!D5</f>
        <v>0</v>
      </c>
      <c r="E5" s="409"/>
      <c r="F5" s="409"/>
      <c r="G5" s="409"/>
      <c r="H5" s="410"/>
    </row>
    <row r="6" spans="1:21" s="178" customFormat="1" ht="15.75" x14ac:dyDescent="0.2">
      <c r="A6" s="717" t="s">
        <v>29</v>
      </c>
      <c r="B6" s="226"/>
      <c r="C6" s="134"/>
      <c r="D6" s="411">
        <f>'Schedule 3A_Income Statement'!D6</f>
        <v>0</v>
      </c>
      <c r="E6" s="409"/>
      <c r="F6" s="409"/>
      <c r="G6" s="409"/>
      <c r="H6" s="410"/>
      <c r="O6" s="180"/>
    </row>
    <row r="7" spans="1:21" s="178" customFormat="1" ht="15.75" x14ac:dyDescent="0.2">
      <c r="A7" s="717" t="s">
        <v>1440</v>
      </c>
      <c r="B7" s="226"/>
      <c r="C7" s="226"/>
      <c r="D7" s="905" t="s">
        <v>1441</v>
      </c>
      <c r="E7" s="906"/>
      <c r="F7" s="906"/>
      <c r="G7" s="906"/>
      <c r="H7" s="907"/>
      <c r="O7" s="180"/>
    </row>
    <row r="8" spans="1:21" ht="15.75" x14ac:dyDescent="0.2">
      <c r="A8" s="728" t="s">
        <v>463</v>
      </c>
      <c r="D8" s="738"/>
      <c r="E8" s="738"/>
      <c r="F8" s="738"/>
      <c r="G8" s="738"/>
      <c r="H8" s="738"/>
    </row>
    <row r="9" spans="1:21" x14ac:dyDescent="0.2">
      <c r="A9" s="729"/>
      <c r="B9" s="730"/>
      <c r="C9" s="730"/>
      <c r="D9" s="730"/>
      <c r="E9" s="730"/>
      <c r="F9" s="730"/>
      <c r="G9" s="730"/>
      <c r="H9" s="730"/>
      <c r="I9" s="730"/>
      <c r="K9" s="730"/>
      <c r="L9" s="730"/>
      <c r="M9" s="730"/>
      <c r="N9" s="730"/>
      <c r="O9" s="730"/>
      <c r="P9" s="730"/>
      <c r="Q9" s="730"/>
      <c r="R9" s="730"/>
      <c r="S9" s="730"/>
      <c r="T9" s="730"/>
    </row>
    <row r="10" spans="1:21" ht="27" customHeight="1" x14ac:dyDescent="0.2">
      <c r="A10" s="731"/>
      <c r="B10" s="739" t="s">
        <v>1442</v>
      </c>
      <c r="C10" s="739" t="s">
        <v>1351</v>
      </c>
      <c r="D10" s="739" t="s">
        <v>1354</v>
      </c>
      <c r="E10" s="739" t="s">
        <v>1357</v>
      </c>
      <c r="F10" s="739" t="s">
        <v>1360</v>
      </c>
      <c r="G10" s="739" t="s">
        <v>184</v>
      </c>
      <c r="H10" s="739" t="s">
        <v>1364</v>
      </c>
      <c r="J10" s="732"/>
      <c r="K10" s="739" t="s">
        <v>1366</v>
      </c>
      <c r="L10" s="739" t="s">
        <v>1368</v>
      </c>
      <c r="M10" s="739" t="s">
        <v>1370</v>
      </c>
      <c r="N10" s="739" t="s">
        <v>1373</v>
      </c>
      <c r="O10" s="739" t="s">
        <v>1375</v>
      </c>
      <c r="P10" s="739" t="s">
        <v>1357</v>
      </c>
      <c r="Q10" s="739" t="s">
        <v>245</v>
      </c>
      <c r="R10" s="739" t="s">
        <v>189</v>
      </c>
      <c r="S10" s="739" t="s">
        <v>1364</v>
      </c>
      <c r="U10" s="733"/>
    </row>
    <row r="11" spans="1:21" ht="14.1" customHeight="1" x14ac:dyDescent="0.2">
      <c r="A11" s="731"/>
      <c r="B11" s="734" t="s">
        <v>1443</v>
      </c>
      <c r="C11" s="734" t="s">
        <v>1444</v>
      </c>
      <c r="D11" s="734" t="s">
        <v>1445</v>
      </c>
      <c r="E11" s="734" t="s">
        <v>1444</v>
      </c>
      <c r="F11" s="734" t="s">
        <v>1445</v>
      </c>
      <c r="G11" s="735" t="s">
        <v>1445</v>
      </c>
      <c r="H11" s="734" t="s">
        <v>1445</v>
      </c>
      <c r="J11" s="732"/>
      <c r="K11" s="734" t="s">
        <v>1443</v>
      </c>
      <c r="L11" s="734" t="s">
        <v>1444</v>
      </c>
      <c r="M11" s="734" t="s">
        <v>1445</v>
      </c>
      <c r="N11" s="734" t="s">
        <v>1444</v>
      </c>
      <c r="O11" s="734" t="s">
        <v>1445</v>
      </c>
      <c r="P11" s="734" t="s">
        <v>1444</v>
      </c>
      <c r="Q11" s="736" t="s">
        <v>1445</v>
      </c>
      <c r="R11" s="735" t="s">
        <v>1445</v>
      </c>
      <c r="S11" s="734" t="s">
        <v>1445</v>
      </c>
      <c r="U11" s="733"/>
    </row>
    <row r="12" spans="1:21" ht="15" customHeight="1" x14ac:dyDescent="0.2">
      <c r="A12" s="731"/>
      <c r="B12" s="737">
        <v>1</v>
      </c>
      <c r="C12" s="740">
        <v>0</v>
      </c>
      <c r="D12" s="741">
        <v>9005807.8946136944</v>
      </c>
      <c r="E12" s="740">
        <v>0</v>
      </c>
      <c r="F12" s="741">
        <v>13803534.954255771</v>
      </c>
      <c r="G12" s="742">
        <f>+D12+F12</f>
        <v>22809342.848869465</v>
      </c>
      <c r="H12" s="741">
        <v>22809342.848869465</v>
      </c>
      <c r="J12" s="732"/>
      <c r="K12" s="737">
        <v>1</v>
      </c>
      <c r="L12" s="740">
        <v>0</v>
      </c>
      <c r="M12" s="741">
        <v>3131156.8097340604</v>
      </c>
      <c r="N12" s="740">
        <v>0</v>
      </c>
      <c r="O12" s="741">
        <v>11620161.817327429</v>
      </c>
      <c r="P12" s="740">
        <v>0</v>
      </c>
      <c r="Q12" s="741">
        <v>4271285.1941484418</v>
      </c>
      <c r="R12" s="742">
        <f>+M12+O12+Q12</f>
        <v>19022603.82120993</v>
      </c>
      <c r="S12" s="741">
        <v>19022603.82120993</v>
      </c>
      <c r="U12" s="733"/>
    </row>
    <row r="13" spans="1:21" ht="13.35" customHeight="1" x14ac:dyDescent="0.2">
      <c r="A13" s="731"/>
      <c r="B13" s="737">
        <v>2</v>
      </c>
      <c r="C13" s="740">
        <v>0</v>
      </c>
      <c r="D13" s="741">
        <v>0</v>
      </c>
      <c r="E13" s="740">
        <v>0</v>
      </c>
      <c r="F13" s="741">
        <v>0</v>
      </c>
      <c r="G13" s="742">
        <f t="shared" ref="G13:G18" si="0">+D13+F13</f>
        <v>0</v>
      </c>
      <c r="H13" s="741">
        <v>0</v>
      </c>
      <c r="J13" s="732"/>
      <c r="K13" s="737">
        <v>2</v>
      </c>
      <c r="L13" s="740">
        <v>0</v>
      </c>
      <c r="M13" s="741">
        <v>0</v>
      </c>
      <c r="N13" s="740">
        <v>0</v>
      </c>
      <c r="O13" s="741">
        <v>0</v>
      </c>
      <c r="P13" s="740">
        <v>0</v>
      </c>
      <c r="Q13" s="741">
        <v>0</v>
      </c>
      <c r="R13" s="742">
        <f t="shared" ref="R13:R18" si="1">+M13+O13+Q13</f>
        <v>0</v>
      </c>
      <c r="S13" s="741">
        <v>0</v>
      </c>
      <c r="U13" s="733"/>
    </row>
    <row r="14" spans="1:21" ht="13.35" customHeight="1" x14ac:dyDescent="0.2">
      <c r="A14" s="731"/>
      <c r="B14" s="737">
        <v>3</v>
      </c>
      <c r="C14" s="740">
        <v>0</v>
      </c>
      <c r="D14" s="741">
        <v>0</v>
      </c>
      <c r="E14" s="740">
        <v>0</v>
      </c>
      <c r="F14" s="741">
        <v>0</v>
      </c>
      <c r="G14" s="742">
        <f t="shared" si="0"/>
        <v>0</v>
      </c>
      <c r="H14" s="741">
        <v>0</v>
      </c>
      <c r="J14" s="732"/>
      <c r="K14" s="737">
        <v>3</v>
      </c>
      <c r="L14" s="740">
        <v>0</v>
      </c>
      <c r="M14" s="741">
        <v>0</v>
      </c>
      <c r="N14" s="740">
        <v>0</v>
      </c>
      <c r="O14" s="741">
        <v>0</v>
      </c>
      <c r="P14" s="740">
        <v>0</v>
      </c>
      <c r="Q14" s="741">
        <v>0</v>
      </c>
      <c r="R14" s="742">
        <f t="shared" si="1"/>
        <v>0</v>
      </c>
      <c r="S14" s="741">
        <v>0</v>
      </c>
      <c r="U14" s="733"/>
    </row>
    <row r="15" spans="1:21" ht="13.35" customHeight="1" x14ac:dyDescent="0.2">
      <c r="A15" s="731"/>
      <c r="B15" s="737">
        <v>4</v>
      </c>
      <c r="C15" s="740">
        <v>0</v>
      </c>
      <c r="D15" s="741">
        <v>0</v>
      </c>
      <c r="E15" s="740">
        <v>0</v>
      </c>
      <c r="F15" s="741">
        <v>0</v>
      </c>
      <c r="G15" s="742">
        <f t="shared" si="0"/>
        <v>0</v>
      </c>
      <c r="H15" s="741">
        <v>0</v>
      </c>
      <c r="J15" s="732"/>
      <c r="K15" s="737">
        <v>4</v>
      </c>
      <c r="L15" s="740">
        <v>0</v>
      </c>
      <c r="M15" s="741">
        <v>0</v>
      </c>
      <c r="N15" s="740">
        <v>0</v>
      </c>
      <c r="O15" s="741">
        <v>0</v>
      </c>
      <c r="P15" s="740">
        <v>0</v>
      </c>
      <c r="Q15" s="741">
        <v>0</v>
      </c>
      <c r="R15" s="742">
        <f t="shared" si="1"/>
        <v>0</v>
      </c>
      <c r="S15" s="741">
        <v>0</v>
      </c>
      <c r="U15" s="733"/>
    </row>
    <row r="16" spans="1:21" ht="13.35" customHeight="1" x14ac:dyDescent="0.2">
      <c r="A16" s="731"/>
      <c r="B16" s="737">
        <v>5</v>
      </c>
      <c r="C16" s="740">
        <v>0</v>
      </c>
      <c r="D16" s="741">
        <v>0</v>
      </c>
      <c r="E16" s="740">
        <v>0</v>
      </c>
      <c r="F16" s="741">
        <v>0</v>
      </c>
      <c r="G16" s="742">
        <f t="shared" si="0"/>
        <v>0</v>
      </c>
      <c r="H16" s="741">
        <v>0</v>
      </c>
      <c r="J16" s="732"/>
      <c r="K16" s="737">
        <v>5</v>
      </c>
      <c r="L16" s="740">
        <v>0</v>
      </c>
      <c r="M16" s="741">
        <v>0</v>
      </c>
      <c r="N16" s="740">
        <v>0</v>
      </c>
      <c r="O16" s="741">
        <v>0</v>
      </c>
      <c r="P16" s="740">
        <v>0</v>
      </c>
      <c r="Q16" s="741">
        <v>0</v>
      </c>
      <c r="R16" s="742">
        <f t="shared" si="1"/>
        <v>0</v>
      </c>
      <c r="S16" s="741">
        <v>0</v>
      </c>
      <c r="U16" s="733"/>
    </row>
    <row r="17" spans="1:21" ht="13.35" customHeight="1" x14ac:dyDescent="0.2">
      <c r="A17" s="731"/>
      <c r="B17" s="737">
        <v>6</v>
      </c>
      <c r="C17" s="740">
        <v>0</v>
      </c>
      <c r="D17" s="741">
        <v>0</v>
      </c>
      <c r="E17" s="740">
        <v>0</v>
      </c>
      <c r="F17" s="741">
        <v>0</v>
      </c>
      <c r="G17" s="742">
        <f t="shared" si="0"/>
        <v>0</v>
      </c>
      <c r="H17" s="741">
        <v>0</v>
      </c>
      <c r="J17" s="732"/>
      <c r="K17" s="737">
        <v>6</v>
      </c>
      <c r="L17" s="740">
        <v>0</v>
      </c>
      <c r="M17" s="741">
        <v>0</v>
      </c>
      <c r="N17" s="740">
        <v>0</v>
      </c>
      <c r="O17" s="741">
        <v>0</v>
      </c>
      <c r="P17" s="740">
        <v>0</v>
      </c>
      <c r="Q17" s="741">
        <v>0</v>
      </c>
      <c r="R17" s="742">
        <f t="shared" si="1"/>
        <v>0</v>
      </c>
      <c r="S17" s="741">
        <v>0</v>
      </c>
      <c r="U17" s="733"/>
    </row>
    <row r="18" spans="1:21" ht="14.1" customHeight="1" x14ac:dyDescent="0.2">
      <c r="A18" s="731"/>
      <c r="B18" s="737">
        <v>7</v>
      </c>
      <c r="C18" s="740">
        <v>0</v>
      </c>
      <c r="D18" s="741">
        <v>0</v>
      </c>
      <c r="E18" s="740">
        <v>0</v>
      </c>
      <c r="F18" s="741">
        <v>0</v>
      </c>
      <c r="G18" s="742">
        <f t="shared" si="0"/>
        <v>0</v>
      </c>
      <c r="H18" s="741">
        <v>0</v>
      </c>
      <c r="J18" s="732"/>
      <c r="K18" s="737">
        <v>7</v>
      </c>
      <c r="L18" s="740">
        <v>0</v>
      </c>
      <c r="M18" s="741">
        <v>0</v>
      </c>
      <c r="N18" s="740">
        <v>0</v>
      </c>
      <c r="O18" s="741">
        <v>0</v>
      </c>
      <c r="P18" s="740">
        <v>0</v>
      </c>
      <c r="Q18" s="741">
        <v>0</v>
      </c>
      <c r="R18" s="742">
        <f t="shared" si="1"/>
        <v>0</v>
      </c>
      <c r="S18" s="741">
        <v>0</v>
      </c>
      <c r="U18" s="733"/>
    </row>
    <row r="19" spans="1:21" ht="14.1" customHeight="1" x14ac:dyDescent="0.2">
      <c r="A19" s="731"/>
      <c r="B19" s="737">
        <v>8</v>
      </c>
      <c r="C19" s="740">
        <v>0</v>
      </c>
      <c r="D19" s="741">
        <v>0</v>
      </c>
      <c r="E19" s="740">
        <v>0</v>
      </c>
      <c r="F19" s="741">
        <v>0</v>
      </c>
      <c r="G19" s="742">
        <f t="shared" ref="G19:G20" si="2">+D19+F19</f>
        <v>0</v>
      </c>
      <c r="H19" s="741">
        <v>0</v>
      </c>
      <c r="J19" s="732"/>
      <c r="K19" s="737">
        <v>8</v>
      </c>
      <c r="L19" s="740">
        <v>0</v>
      </c>
      <c r="M19" s="741">
        <v>0</v>
      </c>
      <c r="N19" s="740">
        <v>0</v>
      </c>
      <c r="O19" s="741">
        <v>0</v>
      </c>
      <c r="P19" s="740">
        <v>0</v>
      </c>
      <c r="Q19" s="741">
        <v>0</v>
      </c>
      <c r="R19" s="742">
        <f t="shared" ref="R19:R20" si="3">+M19+O19+Q19</f>
        <v>0</v>
      </c>
      <c r="S19" s="741">
        <v>0</v>
      </c>
      <c r="U19" s="733"/>
    </row>
    <row r="20" spans="1:21" ht="14.1" customHeight="1" x14ac:dyDescent="0.2">
      <c r="A20" s="731"/>
      <c r="B20" s="737">
        <v>9</v>
      </c>
      <c r="C20" s="740">
        <v>0</v>
      </c>
      <c r="D20" s="741">
        <v>0</v>
      </c>
      <c r="E20" s="740">
        <v>0</v>
      </c>
      <c r="F20" s="741">
        <v>0</v>
      </c>
      <c r="G20" s="742">
        <f t="shared" si="2"/>
        <v>0</v>
      </c>
      <c r="H20" s="741">
        <v>0</v>
      </c>
      <c r="J20" s="732"/>
      <c r="K20" s="737">
        <v>9</v>
      </c>
      <c r="L20" s="740">
        <v>0</v>
      </c>
      <c r="M20" s="741">
        <v>0</v>
      </c>
      <c r="N20" s="740">
        <v>0</v>
      </c>
      <c r="O20" s="741">
        <v>0</v>
      </c>
      <c r="P20" s="740">
        <v>0</v>
      </c>
      <c r="Q20" s="741">
        <v>0</v>
      </c>
      <c r="R20" s="742">
        <f t="shared" si="3"/>
        <v>0</v>
      </c>
      <c r="S20" s="741">
        <v>0</v>
      </c>
      <c r="U20" s="733"/>
    </row>
    <row r="21" spans="1:21" ht="15" x14ac:dyDescent="0.2">
      <c r="A21" s="731"/>
      <c r="B21" s="737" t="s">
        <v>189</v>
      </c>
      <c r="C21" s="744"/>
      <c r="D21" s="743">
        <f>SUM(D12:D20)</f>
        <v>9005807.8946136944</v>
      </c>
      <c r="E21" s="744"/>
      <c r="F21" s="743">
        <f>SUM(F12:F20)</f>
        <v>13803534.954255771</v>
      </c>
      <c r="G21" s="743">
        <f>SUM(G12:G20)</f>
        <v>22809342.848869465</v>
      </c>
      <c r="H21" s="743">
        <f t="shared" ref="H21" si="4">G21+F21+D21</f>
        <v>45618685.697738931</v>
      </c>
      <c r="J21" s="732"/>
      <c r="K21" s="737" t="s">
        <v>189</v>
      </c>
      <c r="L21" s="744"/>
      <c r="M21" s="743">
        <f>SUM(M12:M20)</f>
        <v>3131156.8097340604</v>
      </c>
      <c r="N21" s="744"/>
      <c r="O21" s="743">
        <f>SUM(O12:O20)</f>
        <v>11620161.817327429</v>
      </c>
      <c r="P21" s="744"/>
      <c r="Q21" s="743">
        <f t="shared" ref="Q21:R21" si="5">SUM(Q12:Q20)</f>
        <v>4271285.1941484418</v>
      </c>
      <c r="R21" s="743">
        <f t="shared" si="5"/>
        <v>19022603.82120993</v>
      </c>
      <c r="S21" s="743">
        <f t="shared" ref="S21" si="6">R21+Q21+O21+M21</f>
        <v>38045207.64241986</v>
      </c>
      <c r="U21" s="733"/>
    </row>
    <row r="22" spans="1:21" x14ac:dyDescent="0.2">
      <c r="A22" s="729"/>
      <c r="B22" s="738"/>
      <c r="C22" s="738"/>
      <c r="D22" s="738"/>
      <c r="E22" s="738"/>
      <c r="F22" s="738"/>
      <c r="G22" s="738"/>
      <c r="H22" s="738"/>
      <c r="I22" s="738"/>
      <c r="K22" s="738"/>
      <c r="L22" s="738"/>
      <c r="M22" s="738"/>
      <c r="N22" s="738"/>
      <c r="O22" s="738"/>
      <c r="P22" s="738"/>
      <c r="Q22" s="738"/>
      <c r="R22" s="738"/>
      <c r="S22" s="738"/>
      <c r="T22" s="738"/>
    </row>
    <row r="23" spans="1:21" x14ac:dyDescent="0.2">
      <c r="A23" s="729"/>
    </row>
    <row r="24" spans="1:21" x14ac:dyDescent="0.2">
      <c r="A24" s="729"/>
    </row>
    <row r="25" spans="1:21" x14ac:dyDescent="0.2">
      <c r="A25" s="729"/>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12" zoomScale="55" zoomScaleNormal="55" workbookViewId="0">
      <selection activeCell="D22" sqref="D22"/>
    </sheetView>
  </sheetViews>
  <sheetFormatPr defaultColWidth="9.42578125" defaultRowHeight="12.75" x14ac:dyDescent="0.2"/>
  <cols>
    <col min="1" max="1" width="25" style="559" bestFit="1" customWidth="1"/>
    <col min="2" max="2" width="65.5703125" style="559" bestFit="1" customWidth="1"/>
    <col min="3" max="3" width="28.42578125" style="559" customWidth="1"/>
    <col min="4" max="4" width="178" style="559" bestFit="1" customWidth="1"/>
    <col min="5" max="16384" width="9.42578125" style="559"/>
  </cols>
  <sheetData>
    <row r="1" spans="1:7" ht="15.75" x14ac:dyDescent="0.25">
      <c r="A1" s="556" t="s">
        <v>466</v>
      </c>
      <c r="B1" s="557"/>
      <c r="C1" s="558"/>
      <c r="D1" s="558"/>
    </row>
    <row r="2" spans="1:7" x14ac:dyDescent="0.2">
      <c r="A2" s="226" t="s">
        <v>26</v>
      </c>
      <c r="B2" s="408" t="str">
        <f>'Schedule 2_Balance Sheet'!C2</f>
        <v>CCA One Care-Commonwealth Care Alliance</v>
      </c>
      <c r="C2" s="410"/>
      <c r="D2" s="558"/>
    </row>
    <row r="3" spans="1:7" x14ac:dyDescent="0.2">
      <c r="A3" s="226" t="s">
        <v>0</v>
      </c>
      <c r="B3" s="539" t="str">
        <f>'Schedule 2_Balance Sheet'!C3</f>
        <v>January 2024-September 2024</v>
      </c>
      <c r="C3" s="541"/>
      <c r="D3" s="558"/>
    </row>
    <row r="4" spans="1:7" x14ac:dyDescent="0.2">
      <c r="A4" s="226" t="s">
        <v>27</v>
      </c>
      <c r="B4" s="411">
        <f>'Schedule 2_Balance Sheet'!C4</f>
        <v>45565</v>
      </c>
      <c r="C4" s="410"/>
      <c r="D4" s="558"/>
    </row>
    <row r="5" spans="1:7" x14ac:dyDescent="0.2">
      <c r="A5" s="226" t="s">
        <v>28</v>
      </c>
      <c r="B5" s="408" t="str">
        <f>'Schedule 2_Balance Sheet'!C5</f>
        <v>CCA</v>
      </c>
      <c r="C5" s="410"/>
      <c r="D5" s="558"/>
    </row>
    <row r="6" spans="1:7" x14ac:dyDescent="0.2">
      <c r="A6" s="226" t="s">
        <v>29</v>
      </c>
      <c r="B6" s="411">
        <f>'Schedule 2_Balance Sheet'!C6</f>
        <v>45623</v>
      </c>
      <c r="C6" s="410"/>
      <c r="D6" s="558"/>
    </row>
    <row r="7" spans="1:7" ht="15.75" x14ac:dyDescent="0.25">
      <c r="A7" s="556"/>
      <c r="B7" s="560"/>
      <c r="C7" s="560"/>
      <c r="D7" s="558"/>
    </row>
    <row r="8" spans="1:7" ht="38.1" customHeight="1" x14ac:dyDescent="0.2">
      <c r="A8" s="622" t="s">
        <v>248</v>
      </c>
      <c r="B8" s="622" t="s">
        <v>520</v>
      </c>
      <c r="C8" s="623" t="s">
        <v>521</v>
      </c>
      <c r="D8" s="622" t="s">
        <v>522</v>
      </c>
    </row>
    <row r="9" spans="1:7" ht="72.75" customHeight="1" x14ac:dyDescent="0.2">
      <c r="A9" s="561">
        <v>1</v>
      </c>
      <c r="B9" s="562" t="s">
        <v>468</v>
      </c>
      <c r="C9" s="328">
        <v>0</v>
      </c>
      <c r="D9" s="328">
        <v>0</v>
      </c>
      <c r="G9" s="559" t="s">
        <v>1446</v>
      </c>
    </row>
    <row r="10" spans="1:7" ht="60.75" customHeight="1" x14ac:dyDescent="0.2">
      <c r="A10" s="561">
        <v>2</v>
      </c>
      <c r="B10" s="562" t="s">
        <v>471</v>
      </c>
      <c r="C10" s="328">
        <v>0</v>
      </c>
      <c r="D10" s="328">
        <v>0</v>
      </c>
      <c r="G10" s="559" t="s">
        <v>1446</v>
      </c>
    </row>
    <row r="11" spans="1:7" ht="60.75" customHeight="1" x14ac:dyDescent="0.2">
      <c r="A11" s="561">
        <v>3</v>
      </c>
      <c r="B11" s="563" t="s">
        <v>474</v>
      </c>
      <c r="C11" s="328">
        <v>0</v>
      </c>
      <c r="D11" s="328">
        <v>0</v>
      </c>
      <c r="G11" s="559" t="s">
        <v>1446</v>
      </c>
    </row>
    <row r="12" spans="1:7" ht="60.75" customHeight="1" x14ac:dyDescent="0.2">
      <c r="A12" s="561">
        <v>4</v>
      </c>
      <c r="B12" s="562" t="s">
        <v>476</v>
      </c>
      <c r="C12" s="328">
        <v>0</v>
      </c>
      <c r="D12" s="328">
        <v>0</v>
      </c>
      <c r="G12" s="559" t="s">
        <v>1446</v>
      </c>
    </row>
    <row r="13" spans="1:7" ht="60.75" customHeight="1" x14ac:dyDescent="0.2">
      <c r="A13" s="561">
        <v>5</v>
      </c>
      <c r="B13" s="562" t="s">
        <v>479</v>
      </c>
      <c r="C13" s="328">
        <v>0</v>
      </c>
      <c r="D13" s="328">
        <v>0</v>
      </c>
      <c r="G13" s="559" t="s">
        <v>1446</v>
      </c>
    </row>
    <row r="14" spans="1:7" ht="63.75" x14ac:dyDescent="0.2">
      <c r="A14" s="561">
        <v>6</v>
      </c>
      <c r="B14" s="563" t="s">
        <v>1198</v>
      </c>
      <c r="C14" s="328">
        <v>0</v>
      </c>
      <c r="D14" s="328">
        <v>0</v>
      </c>
      <c r="G14" s="559" t="s">
        <v>1446</v>
      </c>
    </row>
    <row r="15" spans="1:7" ht="60.75" customHeight="1" x14ac:dyDescent="0.2">
      <c r="A15" s="561">
        <v>7</v>
      </c>
      <c r="B15" s="562" t="s">
        <v>485</v>
      </c>
      <c r="C15" s="328">
        <v>0</v>
      </c>
      <c r="D15" s="328">
        <v>0</v>
      </c>
      <c r="G15" s="559" t="s">
        <v>1446</v>
      </c>
    </row>
    <row r="16" spans="1:7" ht="60.75" customHeight="1" x14ac:dyDescent="0.2">
      <c r="A16" s="561">
        <v>8</v>
      </c>
      <c r="B16" s="562" t="s">
        <v>488</v>
      </c>
      <c r="C16" s="328">
        <v>0</v>
      </c>
      <c r="D16" s="328">
        <v>0</v>
      </c>
      <c r="G16" s="559" t="s">
        <v>1446</v>
      </c>
    </row>
    <row r="17" spans="1:7" ht="60.75" customHeight="1" x14ac:dyDescent="0.2">
      <c r="A17" s="561">
        <v>9</v>
      </c>
      <c r="B17" s="562" t="s">
        <v>491</v>
      </c>
      <c r="C17" s="328">
        <v>0</v>
      </c>
      <c r="D17" s="328">
        <v>0</v>
      </c>
      <c r="G17" s="559" t="s">
        <v>1446</v>
      </c>
    </row>
    <row r="18" spans="1:7" ht="60.75" customHeight="1" x14ac:dyDescent="0.2">
      <c r="A18" s="561">
        <v>10</v>
      </c>
      <c r="B18" s="562" t="s">
        <v>494</v>
      </c>
      <c r="C18" s="328">
        <v>0</v>
      </c>
      <c r="D18" s="328">
        <v>0</v>
      </c>
      <c r="G18" s="559" t="s">
        <v>1446</v>
      </c>
    </row>
    <row r="19" spans="1:7" ht="60.75" customHeight="1" x14ac:dyDescent="0.2">
      <c r="A19" s="561">
        <v>11</v>
      </c>
      <c r="B19" s="562" t="s">
        <v>497</v>
      </c>
      <c r="C19" s="328">
        <v>0</v>
      </c>
      <c r="D19" s="328">
        <v>0</v>
      </c>
      <c r="G19" s="559" t="s">
        <v>1446</v>
      </c>
    </row>
    <row r="20" spans="1:7" ht="60.75" customHeight="1" x14ac:dyDescent="0.2">
      <c r="A20" s="561">
        <v>12</v>
      </c>
      <c r="B20" s="562" t="s">
        <v>500</v>
      </c>
      <c r="C20" s="328">
        <v>0</v>
      </c>
      <c r="D20" s="328" t="s">
        <v>1621</v>
      </c>
      <c r="G20" s="559" t="s">
        <v>1446</v>
      </c>
    </row>
    <row r="21" spans="1:7" ht="60.75" customHeight="1" x14ac:dyDescent="0.2">
      <c r="A21" s="561">
        <v>13</v>
      </c>
      <c r="B21" s="562" t="s">
        <v>503</v>
      </c>
      <c r="C21" s="328">
        <v>0</v>
      </c>
      <c r="D21" s="328">
        <v>0</v>
      </c>
      <c r="G21" s="559" t="s">
        <v>1446</v>
      </c>
    </row>
    <row r="22" spans="1:7" ht="60.75" customHeight="1" x14ac:dyDescent="0.2">
      <c r="A22" s="561">
        <v>14</v>
      </c>
      <c r="B22" s="562" t="s">
        <v>506</v>
      </c>
      <c r="C22" s="328">
        <v>0</v>
      </c>
      <c r="D22" s="328">
        <v>0</v>
      </c>
      <c r="G22" s="559" t="s">
        <v>1446</v>
      </c>
    </row>
    <row r="23" spans="1:7" ht="60.75" customHeight="1" x14ac:dyDescent="0.2">
      <c r="A23" s="561">
        <v>15</v>
      </c>
      <c r="B23" s="562" t="s">
        <v>1199</v>
      </c>
      <c r="C23" s="328">
        <v>0</v>
      </c>
      <c r="D23" s="328">
        <v>0</v>
      </c>
      <c r="G23" s="559" t="s">
        <v>1446</v>
      </c>
    </row>
    <row r="24" spans="1:7" ht="60.75" customHeight="1" x14ac:dyDescent="0.2">
      <c r="A24" s="561">
        <v>16</v>
      </c>
      <c r="B24" s="562" t="s">
        <v>511</v>
      </c>
      <c r="C24" s="328">
        <v>0</v>
      </c>
      <c r="D24" s="328">
        <v>0</v>
      </c>
      <c r="G24" s="559" t="s">
        <v>1446</v>
      </c>
    </row>
    <row r="25" spans="1:7" ht="60.75" customHeight="1" x14ac:dyDescent="0.2">
      <c r="A25" s="561">
        <v>17</v>
      </c>
      <c r="B25" s="562" t="s">
        <v>513</v>
      </c>
      <c r="C25" s="328">
        <v>0</v>
      </c>
      <c r="D25" s="328">
        <v>0</v>
      </c>
      <c r="G25" s="559" t="s">
        <v>1446</v>
      </c>
    </row>
    <row r="26" spans="1:7" ht="60.75" customHeight="1" x14ac:dyDescent="0.2">
      <c r="A26" s="561">
        <v>18</v>
      </c>
      <c r="B26" s="562" t="s">
        <v>1200</v>
      </c>
      <c r="C26" s="328">
        <v>0</v>
      </c>
      <c r="D26" s="328">
        <v>0</v>
      </c>
      <c r="G26" s="559" t="s">
        <v>1446</v>
      </c>
    </row>
    <row r="27" spans="1:7" x14ac:dyDescent="0.2">
      <c r="A27" s="564"/>
      <c r="B27" s="564"/>
      <c r="C27" s="564"/>
      <c r="D27" s="565"/>
    </row>
    <row r="28" spans="1:7" x14ac:dyDescent="0.2">
      <c r="A28" s="564"/>
      <c r="B28" s="564"/>
      <c r="C28" s="564"/>
      <c r="D28" s="565"/>
    </row>
    <row r="29" spans="1:7" x14ac:dyDescent="0.2">
      <c r="A29" s="564"/>
      <c r="B29" s="564"/>
      <c r="C29" s="564"/>
      <c r="D29" s="565"/>
    </row>
    <row r="30" spans="1:7" x14ac:dyDescent="0.2">
      <c r="A30" s="566"/>
      <c r="B30" s="564"/>
      <c r="C30" s="565"/>
      <c r="D30" s="565"/>
    </row>
    <row r="31" spans="1:7" x14ac:dyDescent="0.2">
      <c r="A31" s="567"/>
      <c r="B31" s="567"/>
      <c r="C31" s="564"/>
      <c r="D31" s="56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85" zoomScaleNormal="85" workbookViewId="0">
      <selection activeCell="S10" sqref="S10"/>
    </sheetView>
  </sheetViews>
  <sheetFormatPr defaultColWidth="9.42578125" defaultRowHeight="12.75" x14ac:dyDescent="0.2"/>
  <cols>
    <col min="1" max="1" width="53" style="184" customWidth="1"/>
    <col min="2" max="2" width="14.5703125" style="184" customWidth="1"/>
    <col min="3" max="3" width="15.140625" style="184" bestFit="1" customWidth="1"/>
    <col min="4" max="5" width="14.5703125" style="184" customWidth="1"/>
    <col min="6" max="6" width="5.42578125" style="330" customWidth="1"/>
    <col min="7" max="7" width="9.42578125" style="330"/>
    <col min="8" max="8" width="15" style="330" bestFit="1" customWidth="1"/>
    <col min="9" max="23" width="9.42578125" style="330"/>
    <col min="24" max="16384" width="9.42578125" style="184"/>
  </cols>
  <sheetData>
    <row r="1" spans="1:23" s="178" customFormat="1" ht="21" customHeight="1" x14ac:dyDescent="0.25">
      <c r="A1" s="20" t="s">
        <v>1203</v>
      </c>
      <c r="D1" s="887"/>
      <c r="E1" s="887"/>
      <c r="F1" s="329"/>
      <c r="G1" s="179"/>
      <c r="H1" s="179"/>
      <c r="I1" s="179"/>
      <c r="J1" s="179"/>
      <c r="K1" s="179"/>
      <c r="L1" s="179"/>
      <c r="M1" s="179"/>
      <c r="N1" s="179"/>
      <c r="O1" s="179"/>
      <c r="P1" s="179"/>
      <c r="Q1" s="179"/>
      <c r="R1" s="179"/>
      <c r="S1" s="179"/>
      <c r="T1" s="179"/>
      <c r="U1" s="179"/>
      <c r="V1" s="179"/>
      <c r="W1" s="179"/>
    </row>
    <row r="2" spans="1:23" s="178" customFormat="1" ht="21" customHeight="1" x14ac:dyDescent="0.2">
      <c r="A2" s="18" t="s">
        <v>26</v>
      </c>
      <c r="B2" s="408" t="str">
        <f>'Schedule 2_Balance Sheet'!C2</f>
        <v>CCA One Care-Commonwealth Care Alliance</v>
      </c>
      <c r="C2" s="409"/>
      <c r="D2" s="409"/>
      <c r="E2" s="409"/>
      <c r="F2" s="410"/>
      <c r="G2" s="179"/>
      <c r="H2" s="179"/>
      <c r="I2" s="179"/>
      <c r="J2" s="179"/>
      <c r="K2" s="179"/>
      <c r="L2" s="179"/>
      <c r="M2" s="179"/>
      <c r="N2" s="179"/>
      <c r="O2" s="179"/>
      <c r="P2" s="179"/>
      <c r="Q2" s="179"/>
      <c r="R2" s="179"/>
      <c r="S2" s="179"/>
      <c r="T2" s="179"/>
      <c r="U2" s="179"/>
      <c r="V2" s="179"/>
      <c r="W2" s="179"/>
    </row>
    <row r="3" spans="1:23" s="178" customFormat="1" ht="21" customHeight="1" x14ac:dyDescent="0.2">
      <c r="A3" s="18" t="s">
        <v>0</v>
      </c>
      <c r="B3" s="539" t="str">
        <f>'Schedule 2_Balance Sheet'!C3</f>
        <v>January 2024-September 2024</v>
      </c>
      <c r="C3" s="540"/>
      <c r="D3" s="540"/>
      <c r="E3" s="540"/>
      <c r="F3" s="541"/>
      <c r="G3" s="179"/>
      <c r="H3" s="179"/>
      <c r="I3" s="179"/>
      <c r="J3" s="179"/>
      <c r="K3" s="179"/>
      <c r="L3" s="179"/>
      <c r="M3" s="179"/>
      <c r="N3" s="179"/>
      <c r="O3" s="179"/>
      <c r="P3" s="179"/>
      <c r="Q3" s="179"/>
      <c r="R3" s="179"/>
      <c r="S3" s="179"/>
      <c r="T3" s="179"/>
      <c r="U3" s="179"/>
      <c r="V3" s="179"/>
      <c r="W3" s="179"/>
    </row>
    <row r="4" spans="1:23" s="178" customFormat="1" ht="21" customHeight="1" x14ac:dyDescent="0.2">
      <c r="A4" s="18" t="s">
        <v>27</v>
      </c>
      <c r="B4" s="411">
        <f>'Schedule 2_Balance Sheet'!C4</f>
        <v>45565</v>
      </c>
      <c r="C4" s="409"/>
      <c r="D4" s="409"/>
      <c r="E4" s="409"/>
      <c r="F4" s="410"/>
      <c r="G4" s="179"/>
      <c r="H4" s="179"/>
      <c r="I4" s="179"/>
      <c r="J4" s="179"/>
      <c r="K4" s="179"/>
      <c r="L4" s="179"/>
      <c r="M4" s="179"/>
      <c r="N4" s="179"/>
      <c r="O4" s="179"/>
      <c r="P4" s="179"/>
      <c r="Q4" s="179"/>
      <c r="R4" s="179"/>
      <c r="S4" s="179"/>
      <c r="T4" s="179"/>
      <c r="U4" s="179"/>
      <c r="V4" s="179"/>
      <c r="W4" s="179"/>
    </row>
    <row r="5" spans="1:23" s="178" customFormat="1" ht="21" customHeight="1" x14ac:dyDescent="0.2">
      <c r="A5" s="18" t="s">
        <v>28</v>
      </c>
      <c r="B5" s="408" t="str">
        <f>'Schedule 2_Balance Sheet'!C5</f>
        <v>CCA</v>
      </c>
      <c r="C5" s="409"/>
      <c r="D5" s="409"/>
      <c r="E5" s="409"/>
      <c r="F5" s="410"/>
      <c r="G5" s="179"/>
      <c r="H5" s="179"/>
      <c r="I5" s="179"/>
      <c r="J5" s="179"/>
      <c r="K5" s="179"/>
      <c r="L5" s="179"/>
      <c r="M5" s="179"/>
      <c r="N5" s="179"/>
      <c r="O5" s="179"/>
      <c r="P5" s="179"/>
      <c r="Q5" s="179"/>
      <c r="R5" s="179"/>
      <c r="S5" s="179"/>
      <c r="T5" s="179"/>
      <c r="U5" s="179"/>
      <c r="V5" s="179"/>
      <c r="W5" s="179"/>
    </row>
    <row r="6" spans="1:23" s="178" customFormat="1" ht="21" customHeight="1" x14ac:dyDescent="0.2">
      <c r="A6" s="18" t="s">
        <v>29</v>
      </c>
      <c r="B6" s="411">
        <f>'Schedule 2_Balance Sheet'!C6</f>
        <v>45623</v>
      </c>
      <c r="C6" s="409"/>
      <c r="D6" s="409"/>
      <c r="E6" s="409"/>
      <c r="F6" s="410"/>
      <c r="G6" s="179"/>
      <c r="H6" s="179"/>
      <c r="I6" s="179"/>
      <c r="J6" s="179"/>
      <c r="K6" s="179"/>
      <c r="L6" s="179"/>
      <c r="M6" s="179"/>
      <c r="N6" s="179"/>
      <c r="O6" s="179"/>
      <c r="P6" s="179"/>
      <c r="Q6" s="179"/>
      <c r="R6" s="179"/>
      <c r="S6" s="179"/>
      <c r="T6" s="179"/>
      <c r="U6" s="179"/>
      <c r="V6" s="179"/>
      <c r="W6" s="179"/>
    </row>
    <row r="7" spans="1:23" x14ac:dyDescent="0.2">
      <c r="A7" s="226" t="s">
        <v>464</v>
      </c>
      <c r="B7" s="131"/>
      <c r="C7" s="131"/>
      <c r="D7" s="131"/>
      <c r="E7" s="131"/>
      <c r="H7" s="179"/>
    </row>
    <row r="8" spans="1:23" x14ac:dyDescent="0.2">
      <c r="A8" s="29"/>
      <c r="B8" s="70"/>
      <c r="C8" s="70"/>
      <c r="D8" s="70"/>
      <c r="E8" s="70"/>
      <c r="H8" s="179"/>
    </row>
    <row r="9" spans="1:23" x14ac:dyDescent="0.2">
      <c r="A9" s="131"/>
      <c r="B9" s="71" t="s">
        <v>125</v>
      </c>
      <c r="C9" s="71" t="s">
        <v>126</v>
      </c>
      <c r="D9" s="71" t="s">
        <v>127</v>
      </c>
      <c r="E9" s="71" t="s">
        <v>128</v>
      </c>
      <c r="H9" s="179"/>
    </row>
    <row r="10" spans="1:23" x14ac:dyDescent="0.2">
      <c r="A10" s="130" t="s">
        <v>49</v>
      </c>
      <c r="B10" s="185">
        <f>'Schedule 3A_Income Statement'!CS91</f>
        <v>-17835105.178763688</v>
      </c>
      <c r="C10" s="185">
        <f>'Schedule 3A_Income Statement'!CT91</f>
        <v>-24128693.436850131</v>
      </c>
      <c r="D10" s="185">
        <f>'Schedule 3A_Income Statement'!CU91</f>
        <v>-20543874.684213161</v>
      </c>
      <c r="E10" s="185">
        <f>'Schedule 3A_Income Statement'!CV91</f>
        <v>0</v>
      </c>
      <c r="H10" s="179"/>
    </row>
    <row r="11" spans="1:23" x14ac:dyDescent="0.2">
      <c r="A11" s="130" t="s">
        <v>144</v>
      </c>
      <c r="B11" s="328">
        <v>4481988.8599999994</v>
      </c>
      <c r="C11" s="328">
        <v>2469773.1500000004</v>
      </c>
      <c r="D11" s="328">
        <v>4769462.4399999995</v>
      </c>
      <c r="E11" s="328">
        <v>0</v>
      </c>
      <c r="H11" s="179"/>
    </row>
    <row r="12" spans="1:23" x14ac:dyDescent="0.2">
      <c r="A12" s="131"/>
      <c r="B12" s="186" t="s">
        <v>32</v>
      </c>
      <c r="C12" s="186" t="s">
        <v>32</v>
      </c>
      <c r="D12" s="186" t="s">
        <v>32</v>
      </c>
      <c r="E12" s="186" t="s">
        <v>32</v>
      </c>
      <c r="H12" s="179"/>
    </row>
    <row r="13" spans="1:23" x14ac:dyDescent="0.2">
      <c r="A13" s="130" t="s">
        <v>50</v>
      </c>
      <c r="B13" s="185">
        <f>+B10+B11</f>
        <v>-13353116.318763688</v>
      </c>
      <c r="C13" s="185">
        <f>+C10+C11</f>
        <v>-21658920.286850132</v>
      </c>
      <c r="D13" s="185">
        <f>+D10+D11</f>
        <v>-15774412.244213162</v>
      </c>
      <c r="E13" s="185">
        <f>+E10+E11</f>
        <v>0</v>
      </c>
      <c r="H13" s="179"/>
    </row>
    <row r="14" spans="1:23" x14ac:dyDescent="0.2">
      <c r="A14" s="131"/>
      <c r="B14" s="182" t="s">
        <v>32</v>
      </c>
      <c r="C14" s="182" t="s">
        <v>32</v>
      </c>
      <c r="D14" s="182" t="s">
        <v>32</v>
      </c>
      <c r="E14" s="182" t="s">
        <v>32</v>
      </c>
      <c r="H14" s="179"/>
    </row>
    <row r="15" spans="1:23" x14ac:dyDescent="0.2">
      <c r="A15" s="130" t="s">
        <v>51</v>
      </c>
      <c r="B15" s="186"/>
      <c r="C15" s="186"/>
      <c r="D15" s="186"/>
      <c r="E15" s="186"/>
      <c r="H15" s="179"/>
    </row>
    <row r="16" spans="1:23" x14ac:dyDescent="0.2">
      <c r="A16" s="187" t="s">
        <v>52</v>
      </c>
      <c r="B16" s="328">
        <v>-5459085.5600000024</v>
      </c>
      <c r="C16" s="328">
        <v>23190745.25</v>
      </c>
      <c r="D16" s="328">
        <v>-12477873</v>
      </c>
      <c r="E16" s="328">
        <v>0</v>
      </c>
      <c r="H16" s="179"/>
    </row>
    <row r="17" spans="1:8" x14ac:dyDescent="0.2">
      <c r="A17" s="187" t="s">
        <v>145</v>
      </c>
      <c r="B17" s="328">
        <v>-25460988.410000015</v>
      </c>
      <c r="C17" s="328">
        <v>-11482628.140909851</v>
      </c>
      <c r="D17" s="328">
        <v>36884491.949999988</v>
      </c>
      <c r="E17" s="328">
        <v>0</v>
      </c>
      <c r="H17" s="179"/>
    </row>
    <row r="18" spans="1:8" x14ac:dyDescent="0.2">
      <c r="A18" s="187" t="s">
        <v>53</v>
      </c>
      <c r="B18" s="328">
        <v>-2282525.7400000002</v>
      </c>
      <c r="C18" s="328">
        <v>-8545508.2500000019</v>
      </c>
      <c r="D18" s="328">
        <v>-994475.89999999851</v>
      </c>
      <c r="E18" s="328">
        <v>0</v>
      </c>
      <c r="H18" s="179"/>
    </row>
    <row r="19" spans="1:8" x14ac:dyDescent="0.2">
      <c r="A19" s="187" t="s">
        <v>146</v>
      </c>
      <c r="B19" s="328">
        <v>-2329331.7299999972</v>
      </c>
      <c r="C19" s="328">
        <v>2318872.280000004</v>
      </c>
      <c r="D19" s="328">
        <v>-5519553.7400000021</v>
      </c>
      <c r="E19" s="328">
        <v>0</v>
      </c>
      <c r="H19" s="179"/>
    </row>
    <row r="20" spans="1:8" x14ac:dyDescent="0.2">
      <c r="A20" s="187" t="s">
        <v>54</v>
      </c>
      <c r="B20" s="328">
        <v>-49223070.540000066</v>
      </c>
      <c r="C20" s="328">
        <v>-43748234.898400001</v>
      </c>
      <c r="D20" s="328">
        <v>211033.24999999488</v>
      </c>
      <c r="E20" s="328">
        <v>0</v>
      </c>
      <c r="H20" s="179"/>
    </row>
    <row r="21" spans="1:8" x14ac:dyDescent="0.2">
      <c r="A21" s="187" t="s">
        <v>55</v>
      </c>
      <c r="B21" s="328">
        <v>6123398.6799999932</v>
      </c>
      <c r="C21" s="328">
        <v>-4277607.4061000012</v>
      </c>
      <c r="D21" s="328">
        <v>38357465.529999986</v>
      </c>
      <c r="E21" s="328">
        <v>0</v>
      </c>
      <c r="H21" s="179"/>
    </row>
    <row r="22" spans="1:8" x14ac:dyDescent="0.2">
      <c r="A22" s="187" t="s">
        <v>147</v>
      </c>
      <c r="B22" s="328">
        <v>6916797.0199999958</v>
      </c>
      <c r="C22" s="328">
        <v>-1432769.9589000149</v>
      </c>
      <c r="D22" s="328">
        <v>-1557798.6999999965</v>
      </c>
      <c r="E22" s="328">
        <v>0</v>
      </c>
      <c r="H22" s="179"/>
    </row>
    <row r="23" spans="1:8" x14ac:dyDescent="0.2">
      <c r="A23" s="187" t="s">
        <v>148</v>
      </c>
      <c r="B23" s="328">
        <v>-31545145.489999998</v>
      </c>
      <c r="C23" s="328">
        <v>39016130.470000118</v>
      </c>
      <c r="D23" s="328">
        <v>-14995508.310000069</v>
      </c>
      <c r="E23" s="328">
        <v>0</v>
      </c>
      <c r="H23" s="179"/>
    </row>
    <row r="24" spans="1:8" x14ac:dyDescent="0.2">
      <c r="A24" s="131"/>
      <c r="B24" s="186" t="s">
        <v>32</v>
      </c>
      <c r="C24" s="186" t="s">
        <v>32</v>
      </c>
      <c r="D24" s="186" t="s">
        <v>32</v>
      </c>
      <c r="E24" s="186" t="s">
        <v>32</v>
      </c>
      <c r="H24" s="179"/>
    </row>
    <row r="25" spans="1:8" x14ac:dyDescent="0.2">
      <c r="A25" s="130" t="s">
        <v>56</v>
      </c>
      <c r="B25" s="185">
        <f>SUM(B16:B23)</f>
        <v>-103259951.77000009</v>
      </c>
      <c r="C25" s="185">
        <f>SUM(C16:C23)</f>
        <v>-4961000.6543097422</v>
      </c>
      <c r="D25" s="185">
        <f>SUM(D16:D23)</f>
        <v>39907781.079999909</v>
      </c>
      <c r="E25" s="185">
        <f>SUM(E16:E23)</f>
        <v>0</v>
      </c>
      <c r="H25" s="179"/>
    </row>
    <row r="26" spans="1:8" x14ac:dyDescent="0.2">
      <c r="A26" s="131"/>
      <c r="B26" s="186" t="s">
        <v>32</v>
      </c>
      <c r="C26" s="186" t="s">
        <v>32</v>
      </c>
      <c r="D26" s="186" t="s">
        <v>32</v>
      </c>
      <c r="E26" s="186" t="s">
        <v>32</v>
      </c>
      <c r="H26" s="179"/>
    </row>
    <row r="27" spans="1:8" x14ac:dyDescent="0.2">
      <c r="A27" s="130" t="s">
        <v>57</v>
      </c>
      <c r="B27" s="185">
        <f>+B25+B13</f>
        <v>-116613068.08876377</v>
      </c>
      <c r="C27" s="185">
        <f>+C25+C13</f>
        <v>-26619920.941159874</v>
      </c>
      <c r="D27" s="185">
        <f>+D25+D13</f>
        <v>24133368.835786745</v>
      </c>
      <c r="E27" s="185">
        <f>+E25+E13</f>
        <v>0</v>
      </c>
      <c r="H27" s="179"/>
    </row>
    <row r="28" spans="1:8" x14ac:dyDescent="0.2">
      <c r="A28" s="131"/>
      <c r="B28" s="186" t="s">
        <v>32</v>
      </c>
      <c r="C28" s="186" t="s">
        <v>32</v>
      </c>
      <c r="D28" s="186" t="s">
        <v>32</v>
      </c>
      <c r="E28" s="186" t="s">
        <v>32</v>
      </c>
      <c r="H28" s="179"/>
    </row>
    <row r="29" spans="1:8" x14ac:dyDescent="0.2">
      <c r="A29" s="130" t="s">
        <v>58</v>
      </c>
      <c r="B29" s="328">
        <v>4027286.8999999501</v>
      </c>
      <c r="C29" s="328">
        <v>18692314.250000004</v>
      </c>
      <c r="D29" s="328">
        <v>535748.24000002479</v>
      </c>
      <c r="E29" s="328">
        <v>0</v>
      </c>
      <c r="H29" s="179"/>
    </row>
    <row r="30" spans="1:8" x14ac:dyDescent="0.2">
      <c r="A30" s="130" t="s">
        <v>149</v>
      </c>
      <c r="B30" s="328">
        <v>-2034086.669999992</v>
      </c>
      <c r="C30" s="328">
        <v>-3185242.4700000044</v>
      </c>
      <c r="D30" s="328">
        <v>-9754462.5099999942</v>
      </c>
      <c r="E30" s="328">
        <v>0</v>
      </c>
      <c r="H30" s="179"/>
    </row>
    <row r="31" spans="1:8" x14ac:dyDescent="0.2">
      <c r="A31" s="130" t="s">
        <v>59</v>
      </c>
      <c r="B31" s="328">
        <v>75000000</v>
      </c>
      <c r="C31" s="328">
        <v>0</v>
      </c>
      <c r="D31" s="328">
        <v>0</v>
      </c>
      <c r="E31" s="328">
        <v>0</v>
      </c>
      <c r="H31" s="179"/>
    </row>
    <row r="32" spans="1:8" x14ac:dyDescent="0.2">
      <c r="A32" s="130" t="s">
        <v>363</v>
      </c>
      <c r="B32" s="328">
        <v>0</v>
      </c>
      <c r="C32" s="328">
        <v>0</v>
      </c>
      <c r="D32" s="328">
        <v>0</v>
      </c>
      <c r="E32" s="328">
        <v>0</v>
      </c>
      <c r="H32" s="179"/>
    </row>
    <row r="33" spans="1:8" x14ac:dyDescent="0.2">
      <c r="A33" s="131"/>
      <c r="B33" s="186" t="s">
        <v>32</v>
      </c>
      <c r="C33" s="186" t="s">
        <v>32</v>
      </c>
      <c r="D33" s="186" t="s">
        <v>32</v>
      </c>
      <c r="E33" s="186" t="s">
        <v>32</v>
      </c>
      <c r="H33" s="179"/>
    </row>
    <row r="34" spans="1:8" x14ac:dyDescent="0.2">
      <c r="A34" s="131"/>
      <c r="B34" s="177"/>
      <c r="C34" s="177"/>
      <c r="D34" s="177"/>
      <c r="E34" s="177"/>
      <c r="H34" s="179"/>
    </row>
    <row r="35" spans="1:8" x14ac:dyDescent="0.2">
      <c r="A35" s="131"/>
      <c r="B35" s="186" t="s">
        <v>32</v>
      </c>
      <c r="C35" s="186" t="s">
        <v>32</v>
      </c>
      <c r="D35" s="186" t="s">
        <v>32</v>
      </c>
      <c r="E35" s="186" t="s">
        <v>32</v>
      </c>
      <c r="H35" s="179"/>
    </row>
    <row r="36" spans="1:8" x14ac:dyDescent="0.2">
      <c r="A36" s="130" t="s">
        <v>60</v>
      </c>
      <c r="B36" s="185">
        <f>SUM(B27:B35)</f>
        <v>-39619867.858763814</v>
      </c>
      <c r="C36" s="185">
        <f>SUM(C27:C35)</f>
        <v>-11112849.161159875</v>
      </c>
      <c r="D36" s="185">
        <f>SUM(D27:D35)</f>
        <v>14914654.565786775</v>
      </c>
      <c r="E36" s="185">
        <f>SUM(E27:E35)</f>
        <v>0</v>
      </c>
      <c r="H36" s="179"/>
    </row>
    <row r="37" spans="1:8" x14ac:dyDescent="0.2">
      <c r="A37" s="131"/>
      <c r="B37" s="183"/>
      <c r="C37" s="183"/>
      <c r="D37" s="183"/>
      <c r="E37" s="183"/>
      <c r="H37" s="179"/>
    </row>
    <row r="38" spans="1:8" x14ac:dyDescent="0.2">
      <c r="A38" s="131"/>
      <c r="B38" s="183"/>
      <c r="C38" s="183"/>
      <c r="D38" s="183"/>
      <c r="E38" s="183"/>
      <c r="H38" s="179"/>
    </row>
    <row r="39" spans="1:8" x14ac:dyDescent="0.2">
      <c r="A39" s="130" t="s">
        <v>61</v>
      </c>
      <c r="B39" s="328">
        <v>56487954</v>
      </c>
      <c r="C39" s="185">
        <f>+B40</f>
        <v>16868086.141236186</v>
      </c>
      <c r="D39" s="185">
        <f>+C40</f>
        <v>5755236.9800763112</v>
      </c>
      <c r="E39" s="185">
        <f>+D40</f>
        <v>20669891.545863084</v>
      </c>
      <c r="H39" s="179"/>
    </row>
    <row r="40" spans="1:8" x14ac:dyDescent="0.2">
      <c r="A40" s="130" t="s">
        <v>62</v>
      </c>
      <c r="B40" s="185">
        <f>+B39+B36</f>
        <v>16868086.141236186</v>
      </c>
      <c r="C40" s="185">
        <f>+C39+C36</f>
        <v>5755236.9800763112</v>
      </c>
      <c r="D40" s="185">
        <f>+D39+D36</f>
        <v>20669891.545863084</v>
      </c>
      <c r="E40" s="185">
        <f>+E39+E36</f>
        <v>20669891.545863084</v>
      </c>
      <c r="H40" s="179"/>
    </row>
    <row r="41" spans="1:8" s="330" customFormat="1" x14ac:dyDescent="0.2">
      <c r="A41" s="331"/>
      <c r="B41" s="332"/>
      <c r="C41" s="332"/>
      <c r="D41" s="332"/>
      <c r="E41" s="332"/>
    </row>
    <row r="42" spans="1:8" s="330" customFormat="1" x14ac:dyDescent="0.2">
      <c r="A42" s="331"/>
    </row>
    <row r="43" spans="1:8" s="330" customFormat="1" x14ac:dyDescent="0.2">
      <c r="B43" s="333"/>
      <c r="C43" s="333"/>
      <c r="D43" s="333"/>
      <c r="E43" s="333"/>
    </row>
    <row r="44" spans="1:8" s="330" customFormat="1" x14ac:dyDescent="0.2"/>
    <row r="45" spans="1:8" s="330" customFormat="1" x14ac:dyDescent="0.2">
      <c r="B45" s="333"/>
      <c r="C45" s="333"/>
      <c r="D45" s="333"/>
      <c r="E45" s="334"/>
    </row>
    <row r="46" spans="1:8" s="330" customFormat="1" x14ac:dyDescent="0.2"/>
    <row r="47" spans="1:8" s="330" customFormat="1" x14ac:dyDescent="0.2">
      <c r="B47" s="334"/>
      <c r="D47" s="334"/>
      <c r="E47" s="334"/>
    </row>
    <row r="48" spans="1:8" s="330" customFormat="1" x14ac:dyDescent="0.2">
      <c r="C48" s="334"/>
    </row>
    <row r="49" spans="4:4" s="330" customFormat="1" x14ac:dyDescent="0.2"/>
    <row r="50" spans="4:4" s="330" customFormat="1" x14ac:dyDescent="0.2"/>
    <row r="51" spans="4:4" s="330" customFormat="1" x14ac:dyDescent="0.2">
      <c r="D51" s="335"/>
    </row>
    <row r="52" spans="4:4" s="330" customFormat="1" x14ac:dyDescent="0.2"/>
    <row r="53" spans="4:4" s="330" customFormat="1" x14ac:dyDescent="0.2"/>
    <row r="54" spans="4:4" s="330" customFormat="1" x14ac:dyDescent="0.2"/>
    <row r="55" spans="4:4" s="330" customFormat="1" x14ac:dyDescent="0.2"/>
    <row r="56" spans="4:4" s="330" customFormat="1" x14ac:dyDescent="0.2"/>
    <row r="57" spans="4:4" s="330" customFormat="1" x14ac:dyDescent="0.2"/>
    <row r="58" spans="4:4" s="330" customFormat="1" x14ac:dyDescent="0.2"/>
    <row r="59" spans="4:4" s="330" customFormat="1" x14ac:dyDescent="0.2"/>
    <row r="60" spans="4:4" s="330" customFormat="1" x14ac:dyDescent="0.2"/>
    <row r="61" spans="4:4" s="330" customFormat="1" x14ac:dyDescent="0.2"/>
    <row r="62" spans="4:4" s="330" customFormat="1" x14ac:dyDescent="0.2"/>
    <row r="63" spans="4:4" s="330" customFormat="1" x14ac:dyDescent="0.2"/>
    <row r="64" spans="4:4" s="330" customFormat="1" x14ac:dyDescent="0.2"/>
    <row r="65" s="330" customFormat="1" x14ac:dyDescent="0.2"/>
    <row r="66" s="330" customFormat="1" x14ac:dyDescent="0.2"/>
    <row r="67" s="330" customFormat="1" x14ac:dyDescent="0.2"/>
    <row r="68" s="330" customFormat="1" x14ac:dyDescent="0.2"/>
    <row r="69" s="330" customFormat="1" x14ac:dyDescent="0.2"/>
    <row r="70" s="330" customFormat="1" x14ac:dyDescent="0.2"/>
    <row r="71" s="330" customFormat="1" x14ac:dyDescent="0.2"/>
    <row r="72" s="330" customFormat="1" x14ac:dyDescent="0.2"/>
    <row r="73" s="330" customFormat="1" x14ac:dyDescent="0.2"/>
    <row r="74" s="330" customFormat="1" x14ac:dyDescent="0.2"/>
    <row r="75" s="330" customFormat="1" x14ac:dyDescent="0.2"/>
    <row r="76" s="330" customFormat="1" x14ac:dyDescent="0.2"/>
    <row r="77" s="330" customFormat="1" x14ac:dyDescent="0.2"/>
    <row r="78" s="330" customFormat="1" x14ac:dyDescent="0.2"/>
    <row r="79" s="330" customFormat="1" x14ac:dyDescent="0.2"/>
    <row r="80" s="330" customFormat="1" x14ac:dyDescent="0.2"/>
    <row r="81" s="330" customFormat="1" x14ac:dyDescent="0.2"/>
    <row r="82" s="330" customFormat="1" x14ac:dyDescent="0.2"/>
    <row r="83" s="330" customFormat="1" x14ac:dyDescent="0.2"/>
    <row r="84" s="330" customFormat="1" x14ac:dyDescent="0.2"/>
    <row r="85" s="330" customFormat="1" x14ac:dyDescent="0.2"/>
    <row r="86" s="330" customFormat="1" x14ac:dyDescent="0.2"/>
    <row r="87" s="330" customFormat="1" x14ac:dyDescent="0.2"/>
    <row r="88" s="330" customFormat="1" x14ac:dyDescent="0.2"/>
    <row r="89" s="330" customFormat="1" x14ac:dyDescent="0.2"/>
    <row r="90" s="330" customFormat="1" x14ac:dyDescent="0.2"/>
    <row r="91" s="330" customFormat="1" x14ac:dyDescent="0.2"/>
    <row r="92" s="330" customFormat="1" x14ac:dyDescent="0.2"/>
    <row r="93" s="330" customFormat="1" x14ac:dyDescent="0.2"/>
    <row r="94" s="330" customFormat="1" x14ac:dyDescent="0.2"/>
    <row r="95" s="330" customFormat="1" x14ac:dyDescent="0.2"/>
    <row r="96" s="330" customFormat="1" x14ac:dyDescent="0.2"/>
    <row r="97" s="330" customFormat="1" x14ac:dyDescent="0.2"/>
    <row r="98" s="330" customFormat="1" x14ac:dyDescent="0.2"/>
    <row r="99" s="330" customFormat="1" x14ac:dyDescent="0.2"/>
    <row r="100" s="330" customFormat="1" x14ac:dyDescent="0.2"/>
    <row r="101" s="330" customFormat="1" x14ac:dyDescent="0.2"/>
    <row r="102" s="330" customFormat="1" x14ac:dyDescent="0.2"/>
    <row r="103" s="330" customFormat="1" x14ac:dyDescent="0.2"/>
    <row r="104" s="330" customFormat="1" x14ac:dyDescent="0.2"/>
    <row r="105" s="330" customFormat="1" x14ac:dyDescent="0.2"/>
    <row r="106" s="330" customFormat="1" x14ac:dyDescent="0.2"/>
    <row r="107" s="330" customFormat="1" x14ac:dyDescent="0.2"/>
    <row r="108" s="330" customFormat="1" x14ac:dyDescent="0.2"/>
    <row r="109" s="330" customFormat="1" x14ac:dyDescent="0.2"/>
    <row r="110" s="330" customFormat="1" x14ac:dyDescent="0.2"/>
    <row r="111" s="330" customFormat="1" x14ac:dyDescent="0.2"/>
    <row r="112" s="330" customFormat="1" x14ac:dyDescent="0.2"/>
    <row r="113" s="330" customFormat="1" x14ac:dyDescent="0.2"/>
    <row r="114" s="330" customFormat="1" x14ac:dyDescent="0.2"/>
    <row r="115" s="330" customFormat="1" x14ac:dyDescent="0.2"/>
    <row r="116" s="330" customFormat="1" x14ac:dyDescent="0.2"/>
    <row r="117" s="330" customFormat="1" x14ac:dyDescent="0.2"/>
    <row r="118" s="330" customFormat="1" x14ac:dyDescent="0.2"/>
    <row r="119" s="330" customFormat="1" x14ac:dyDescent="0.2"/>
    <row r="120" s="330" customFormat="1" x14ac:dyDescent="0.2"/>
    <row r="121" s="330" customFormat="1" x14ac:dyDescent="0.2"/>
    <row r="122" s="330" customFormat="1" x14ac:dyDescent="0.2"/>
    <row r="123" s="330" customFormat="1" x14ac:dyDescent="0.2"/>
    <row r="124" s="330" customFormat="1" x14ac:dyDescent="0.2"/>
    <row r="125" s="330" customFormat="1" x14ac:dyDescent="0.2"/>
    <row r="126" s="330" customFormat="1" x14ac:dyDescent="0.2"/>
    <row r="127" s="330" customFormat="1" x14ac:dyDescent="0.2"/>
    <row r="128" s="330" customFormat="1" x14ac:dyDescent="0.2"/>
    <row r="129" s="330" customFormat="1" x14ac:dyDescent="0.2"/>
    <row r="130" s="330" customFormat="1" x14ac:dyDescent="0.2"/>
    <row r="131" s="330" customFormat="1" x14ac:dyDescent="0.2"/>
    <row r="132" s="330" customFormat="1" x14ac:dyDescent="0.2"/>
    <row r="133" s="330" customFormat="1" x14ac:dyDescent="0.2"/>
    <row r="134" s="330" customFormat="1" x14ac:dyDescent="0.2"/>
    <row r="135" s="330" customFormat="1" x14ac:dyDescent="0.2"/>
    <row r="136" s="330" customFormat="1" x14ac:dyDescent="0.2"/>
    <row r="137" s="330" customFormat="1" x14ac:dyDescent="0.2"/>
    <row r="138" s="330" customFormat="1" x14ac:dyDescent="0.2"/>
    <row r="139" s="330" customFormat="1" x14ac:dyDescent="0.2"/>
    <row r="140" s="330" customFormat="1" x14ac:dyDescent="0.2"/>
    <row r="141" s="330" customFormat="1" x14ac:dyDescent="0.2"/>
    <row r="142" s="330" customFormat="1" x14ac:dyDescent="0.2"/>
    <row r="143" s="330" customFormat="1" x14ac:dyDescent="0.2"/>
    <row r="144" s="330" customFormat="1" x14ac:dyDescent="0.2"/>
    <row r="145" s="330" customFormat="1" x14ac:dyDescent="0.2"/>
    <row r="146" s="330" customFormat="1" x14ac:dyDescent="0.2"/>
    <row r="147" s="330" customFormat="1" x14ac:dyDescent="0.2"/>
    <row r="148" s="330" customFormat="1" x14ac:dyDescent="0.2"/>
    <row r="149" s="330" customFormat="1" x14ac:dyDescent="0.2"/>
    <row r="150" s="330" customFormat="1" x14ac:dyDescent="0.2"/>
    <row r="151" s="330" customFormat="1" x14ac:dyDescent="0.2"/>
    <row r="152" s="330" customFormat="1" x14ac:dyDescent="0.2"/>
    <row r="153" s="330" customFormat="1" x14ac:dyDescent="0.2"/>
    <row r="154" s="330" customFormat="1" x14ac:dyDescent="0.2"/>
    <row r="155" s="330" customFormat="1" x14ac:dyDescent="0.2"/>
    <row r="156" s="330" customFormat="1" x14ac:dyDescent="0.2"/>
    <row r="157" s="330" customFormat="1" x14ac:dyDescent="0.2"/>
    <row r="158" s="330" customFormat="1" x14ac:dyDescent="0.2"/>
    <row r="159" s="330" customFormat="1" x14ac:dyDescent="0.2"/>
    <row r="160" s="330" customFormat="1" x14ac:dyDescent="0.2"/>
    <row r="161" s="330" customFormat="1" x14ac:dyDescent="0.2"/>
    <row r="162" s="330" customFormat="1" x14ac:dyDescent="0.2"/>
    <row r="163" s="330" customFormat="1" x14ac:dyDescent="0.2"/>
    <row r="164" s="330" customFormat="1" x14ac:dyDescent="0.2"/>
    <row r="165" s="330" customFormat="1" x14ac:dyDescent="0.2"/>
    <row r="166" s="330" customFormat="1" x14ac:dyDescent="0.2"/>
    <row r="167" s="330" customFormat="1" x14ac:dyDescent="0.2"/>
    <row r="168" s="330" customFormat="1" x14ac:dyDescent="0.2"/>
    <row r="169" s="330" customFormat="1" x14ac:dyDescent="0.2"/>
    <row r="170" s="330" customFormat="1" x14ac:dyDescent="0.2"/>
    <row r="171" s="330" customFormat="1" x14ac:dyDescent="0.2"/>
    <row r="172" s="330" customFormat="1" x14ac:dyDescent="0.2"/>
    <row r="173" s="330" customFormat="1" x14ac:dyDescent="0.2"/>
    <row r="174" s="330" customFormat="1" x14ac:dyDescent="0.2"/>
    <row r="175" s="330" customFormat="1" x14ac:dyDescent="0.2"/>
    <row r="176" s="330" customFormat="1" x14ac:dyDescent="0.2"/>
    <row r="177" s="330" customFormat="1" x14ac:dyDescent="0.2"/>
    <row r="178" s="330" customFormat="1" x14ac:dyDescent="0.2"/>
    <row r="179" s="330" customFormat="1" x14ac:dyDescent="0.2"/>
    <row r="180" s="330" customFormat="1" x14ac:dyDescent="0.2"/>
    <row r="181" s="330" customFormat="1" x14ac:dyDescent="0.2"/>
    <row r="182" s="330" customFormat="1" x14ac:dyDescent="0.2"/>
    <row r="183" s="330" customFormat="1" x14ac:dyDescent="0.2"/>
    <row r="184" s="330" customFormat="1" x14ac:dyDescent="0.2"/>
    <row r="185" s="330" customFormat="1" x14ac:dyDescent="0.2"/>
    <row r="186" s="330" customFormat="1" x14ac:dyDescent="0.2"/>
    <row r="187" s="330" customFormat="1" x14ac:dyDescent="0.2"/>
    <row r="188" s="330" customFormat="1" x14ac:dyDescent="0.2"/>
    <row r="189" s="330" customFormat="1" x14ac:dyDescent="0.2"/>
    <row r="190" s="330" customFormat="1" x14ac:dyDescent="0.2"/>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B1" zoomScale="60" zoomScaleNormal="60" workbookViewId="0">
      <selection activeCell="AP28" sqref="AK26:AP28"/>
    </sheetView>
  </sheetViews>
  <sheetFormatPr defaultColWidth="9.42578125" defaultRowHeight="12.75" x14ac:dyDescent="0.2"/>
  <cols>
    <col min="1" max="1" width="6.5703125" style="343" customWidth="1"/>
    <col min="2" max="2" width="38.42578125" style="336" customWidth="1"/>
    <col min="3" max="3" width="11.5703125" style="336" bestFit="1" customWidth="1"/>
    <col min="4" max="4" width="14.5703125" style="336" customWidth="1"/>
    <col min="5" max="5" width="18.42578125" style="336" customWidth="1"/>
    <col min="6" max="7" width="14.5703125" style="336" customWidth="1"/>
    <col min="8" max="8" width="17.42578125" style="336" customWidth="1"/>
    <col min="9" max="19" width="14.5703125" style="336" customWidth="1"/>
    <col min="20" max="20" width="17.28515625" style="336" customWidth="1"/>
    <col min="21" max="22" width="14.5703125" style="336" customWidth="1"/>
    <col min="23" max="23" width="17.85546875" style="336" customWidth="1"/>
    <col min="24" max="34" width="14.5703125" style="336" customWidth="1"/>
    <col min="35" max="35" width="17.28515625" style="336" customWidth="1"/>
    <col min="36" max="37" width="14.5703125" style="336" customWidth="1"/>
    <col min="38" max="38" width="17.5703125" style="336" customWidth="1"/>
    <col min="39" max="49" width="14.5703125" style="336" customWidth="1"/>
    <col min="50" max="50" width="17.28515625" style="336" customWidth="1"/>
    <col min="51" max="52" width="14.5703125" style="336" customWidth="1"/>
    <col min="53" max="53" width="16.85546875" style="336" customWidth="1"/>
    <col min="54" max="64" width="14.5703125" style="336" customWidth="1"/>
    <col min="65" max="65" width="17.28515625" style="336" customWidth="1"/>
    <col min="66" max="67" width="14.5703125" style="336" customWidth="1"/>
    <col min="68" max="68" width="16.85546875" style="336" customWidth="1"/>
    <col min="69" max="77" width="14.5703125" style="336" customWidth="1"/>
    <col min="78" max="16384" width="9.42578125" style="336"/>
  </cols>
  <sheetData>
    <row r="1" spans="1:77" ht="15.75" x14ac:dyDescent="0.25">
      <c r="A1" s="20" t="s">
        <v>1204</v>
      </c>
      <c r="B1" s="345"/>
      <c r="C1" s="345"/>
      <c r="D1" s="346"/>
      <c r="E1" s="346"/>
      <c r="F1" s="346"/>
      <c r="G1" s="346"/>
    </row>
    <row r="2" spans="1:77" ht="15.75" x14ac:dyDescent="0.2">
      <c r="A2" s="347"/>
      <c r="B2" s="18" t="s">
        <v>26</v>
      </c>
      <c r="C2" s="18"/>
      <c r="D2" s="408" t="str">
        <f>'Schedule 2_Balance Sheet'!C2</f>
        <v>CCA One Care-Commonwealth Care Alliance</v>
      </c>
      <c r="E2" s="409"/>
      <c r="F2" s="409"/>
      <c r="G2" s="409"/>
      <c r="H2" s="410"/>
    </row>
    <row r="3" spans="1:77" ht="15.75" x14ac:dyDescent="0.2">
      <c r="A3" s="348"/>
      <c r="B3" s="18" t="s">
        <v>0</v>
      </c>
      <c r="C3" s="18"/>
      <c r="D3" s="539" t="str">
        <f>'Schedule 2_Balance Sheet'!C3</f>
        <v>January 2024-September 2024</v>
      </c>
      <c r="E3" s="540"/>
      <c r="F3" s="540"/>
      <c r="G3" s="540"/>
      <c r="H3" s="541"/>
    </row>
    <row r="4" spans="1:77" s="338" customFormat="1" ht="18" customHeight="1" x14ac:dyDescent="0.25">
      <c r="A4" s="233"/>
      <c r="B4" s="18" t="s">
        <v>27</v>
      </c>
      <c r="C4" s="18"/>
      <c r="D4" s="411">
        <f>'Schedule 2_Balance Sheet'!C4</f>
        <v>45565</v>
      </c>
      <c r="E4" s="409"/>
      <c r="F4" s="409"/>
      <c r="G4" s="409"/>
      <c r="H4" s="410"/>
      <c r="I4" s="337"/>
      <c r="J4" s="337"/>
      <c r="K4" s="337"/>
      <c r="L4" s="337"/>
      <c r="M4" s="337"/>
      <c r="U4" s="337"/>
      <c r="V4" s="337"/>
      <c r="X4" s="337"/>
      <c r="AF4" s="337"/>
      <c r="AG4" s="337"/>
      <c r="AI4" s="337"/>
      <c r="AP4" s="337"/>
      <c r="AQ4" s="337"/>
      <c r="AR4" s="337"/>
      <c r="AS4" s="337"/>
      <c r="AT4" s="337"/>
    </row>
    <row r="5" spans="1:77" s="338" customFormat="1" ht="15.75" x14ac:dyDescent="0.25">
      <c r="A5" s="233"/>
      <c r="B5" s="18" t="s">
        <v>28</v>
      </c>
      <c r="C5" s="18"/>
      <c r="D5" s="408" t="str">
        <f>'Schedule 2_Balance Sheet'!C5</f>
        <v>CCA</v>
      </c>
      <c r="E5" s="409"/>
      <c r="F5" s="409"/>
      <c r="G5" s="409"/>
      <c r="H5" s="410"/>
    </row>
    <row r="6" spans="1:77" s="338" customFormat="1" ht="15.75" x14ac:dyDescent="0.25">
      <c r="A6" s="234"/>
      <c r="B6" s="18" t="s">
        <v>29</v>
      </c>
      <c r="C6" s="18"/>
      <c r="D6" s="411">
        <f>'Schedule 2_Balance Sheet'!C6</f>
        <v>45623</v>
      </c>
      <c r="E6" s="409"/>
      <c r="F6" s="409"/>
      <c r="G6" s="409"/>
      <c r="H6" s="410"/>
    </row>
    <row r="7" spans="1:77" s="338" customFormat="1" ht="18" customHeight="1" x14ac:dyDescent="0.25">
      <c r="A7" s="233" t="s">
        <v>269</v>
      </c>
      <c r="B7" s="235"/>
      <c r="C7" s="235"/>
      <c r="D7" s="140"/>
      <c r="E7" s="140"/>
      <c r="F7" s="140"/>
      <c r="G7" s="140"/>
    </row>
    <row r="8" spans="1:77" s="338" customFormat="1" ht="18" customHeight="1" x14ac:dyDescent="0.25">
      <c r="A8" s="233" t="s">
        <v>1614</v>
      </c>
      <c r="B8" s="235"/>
      <c r="C8" s="235"/>
      <c r="D8" s="140"/>
      <c r="E8" s="140"/>
      <c r="F8" s="140"/>
      <c r="G8" s="140"/>
    </row>
    <row r="9" spans="1:77" s="338" customFormat="1" ht="18" customHeight="1" x14ac:dyDescent="0.2">
      <c r="A9" s="339" t="s">
        <v>463</v>
      </c>
    </row>
    <row r="10" spans="1:77" s="338" customFormat="1" ht="11.25" customHeight="1" x14ac:dyDescent="0.2">
      <c r="A10" s="340"/>
    </row>
    <row r="11" spans="1:77" s="338" customFormat="1" ht="14.25" customHeight="1" x14ac:dyDescent="0.2">
      <c r="A11" s="339"/>
    </row>
    <row r="12" spans="1:77" s="338" customFormat="1" ht="15" customHeight="1" x14ac:dyDescent="0.2">
      <c r="A12" s="340"/>
    </row>
    <row r="13" spans="1:77" s="338" customFormat="1" ht="15" customHeight="1" x14ac:dyDescent="0.2">
      <c r="A13" s="224"/>
      <c r="B13" s="141"/>
      <c r="C13" s="629"/>
      <c r="D13" s="146" t="s">
        <v>125</v>
      </c>
      <c r="E13" s="147"/>
      <c r="F13" s="147"/>
      <c r="G13" s="147"/>
      <c r="H13" s="147"/>
      <c r="I13" s="147"/>
      <c r="J13" s="147"/>
      <c r="K13" s="147"/>
      <c r="L13" s="147"/>
      <c r="M13" s="147"/>
      <c r="N13" s="147"/>
      <c r="O13" s="147"/>
      <c r="P13" s="632"/>
      <c r="Q13" s="632"/>
      <c r="R13" s="140"/>
      <c r="S13" s="142" t="s">
        <v>126</v>
      </c>
      <c r="T13" s="143"/>
      <c r="U13" s="143"/>
      <c r="V13" s="143"/>
      <c r="W13" s="143"/>
      <c r="X13" s="143"/>
      <c r="Y13" s="143"/>
      <c r="Z13" s="143"/>
      <c r="AA13" s="143"/>
      <c r="AB13" s="143"/>
      <c r="AC13" s="143"/>
      <c r="AD13" s="143"/>
      <c r="AE13" s="144"/>
      <c r="AF13" s="632"/>
      <c r="AG13" s="140"/>
      <c r="AH13" s="142" t="s">
        <v>127</v>
      </c>
      <c r="AI13" s="143"/>
      <c r="AJ13" s="143"/>
      <c r="AK13" s="143"/>
      <c r="AL13" s="143"/>
      <c r="AM13" s="143"/>
      <c r="AN13" s="143"/>
      <c r="AO13" s="143"/>
      <c r="AP13" s="143"/>
      <c r="AQ13" s="143"/>
      <c r="AR13" s="143"/>
      <c r="AS13" s="143"/>
      <c r="AT13" s="144"/>
      <c r="AU13" s="632"/>
      <c r="AV13" s="140"/>
      <c r="AW13" s="142" t="s">
        <v>128</v>
      </c>
      <c r="AX13" s="143"/>
      <c r="AY13" s="143"/>
      <c r="AZ13" s="143"/>
      <c r="BA13" s="143"/>
      <c r="BB13" s="143"/>
      <c r="BC13" s="143"/>
      <c r="BD13" s="143"/>
      <c r="BE13" s="143"/>
      <c r="BF13" s="143"/>
      <c r="BG13" s="143"/>
      <c r="BH13" s="143"/>
      <c r="BI13" s="144"/>
      <c r="BJ13" s="632"/>
      <c r="BL13" s="142" t="s">
        <v>1274</v>
      </c>
      <c r="BM13" s="143"/>
      <c r="BN13" s="143"/>
      <c r="BO13" s="143"/>
      <c r="BP13" s="143"/>
      <c r="BQ13" s="143"/>
      <c r="BR13" s="143"/>
      <c r="BS13" s="143"/>
      <c r="BT13" s="143"/>
      <c r="BU13" s="143"/>
      <c r="BV13" s="143"/>
      <c r="BW13" s="143"/>
      <c r="BX13" s="144"/>
      <c r="BY13" s="632"/>
    </row>
    <row r="14" spans="1:77" s="341" customFormat="1" ht="15" customHeight="1" x14ac:dyDescent="0.2">
      <c r="A14" s="118" t="s">
        <v>209</v>
      </c>
      <c r="B14" s="145"/>
      <c r="C14" s="145"/>
      <c r="D14" s="908" t="s">
        <v>270</v>
      </c>
      <c r="E14" s="908" t="s">
        <v>1242</v>
      </c>
      <c r="F14" s="908" t="s">
        <v>1240</v>
      </c>
      <c r="G14" s="908" t="s">
        <v>271</v>
      </c>
      <c r="H14" s="908" t="s">
        <v>1243</v>
      </c>
      <c r="I14" s="908" t="s">
        <v>1241</v>
      </c>
      <c r="J14" s="908" t="s">
        <v>230</v>
      </c>
      <c r="K14" s="146" t="s">
        <v>231</v>
      </c>
      <c r="L14" s="147"/>
      <c r="M14" s="147"/>
      <c r="N14" s="147"/>
      <c r="O14" s="143"/>
      <c r="P14" s="910" t="s">
        <v>232</v>
      </c>
      <c r="Q14" s="912" t="s">
        <v>1235</v>
      </c>
      <c r="R14" s="148"/>
      <c r="S14" s="908" t="s">
        <v>270</v>
      </c>
      <c r="T14" s="908" t="s">
        <v>1242</v>
      </c>
      <c r="U14" s="908" t="s">
        <v>1240</v>
      </c>
      <c r="V14" s="908" t="s">
        <v>271</v>
      </c>
      <c r="W14" s="908" t="s">
        <v>1243</v>
      </c>
      <c r="X14" s="908" t="s">
        <v>1241</v>
      </c>
      <c r="Y14" s="908" t="s">
        <v>230</v>
      </c>
      <c r="Z14" s="146" t="s">
        <v>231</v>
      </c>
      <c r="AA14" s="147"/>
      <c r="AB14" s="147"/>
      <c r="AC14" s="147"/>
      <c r="AD14" s="143"/>
      <c r="AE14" s="910" t="s">
        <v>232</v>
      </c>
      <c r="AF14" s="912" t="s">
        <v>1235</v>
      </c>
      <c r="AG14" s="148"/>
      <c r="AH14" s="908" t="s">
        <v>270</v>
      </c>
      <c r="AI14" s="908" t="s">
        <v>1242</v>
      </c>
      <c r="AJ14" s="908" t="s">
        <v>1240</v>
      </c>
      <c r="AK14" s="908" t="s">
        <v>271</v>
      </c>
      <c r="AL14" s="908" t="s">
        <v>1243</v>
      </c>
      <c r="AM14" s="908" t="s">
        <v>1241</v>
      </c>
      <c r="AN14" s="908" t="s">
        <v>230</v>
      </c>
      <c r="AO14" s="146" t="s">
        <v>231</v>
      </c>
      <c r="AP14" s="147"/>
      <c r="AQ14" s="147"/>
      <c r="AR14" s="147"/>
      <c r="AS14" s="143"/>
      <c r="AT14" s="910" t="s">
        <v>232</v>
      </c>
      <c r="AU14" s="912" t="s">
        <v>1235</v>
      </c>
      <c r="AV14" s="148"/>
      <c r="AW14" s="908" t="s">
        <v>270</v>
      </c>
      <c r="AX14" s="908" t="s">
        <v>1242</v>
      </c>
      <c r="AY14" s="908" t="s">
        <v>1240</v>
      </c>
      <c r="AZ14" s="908" t="s">
        <v>271</v>
      </c>
      <c r="BA14" s="908" t="s">
        <v>1243</v>
      </c>
      <c r="BB14" s="908" t="s">
        <v>1241</v>
      </c>
      <c r="BC14" s="908" t="s">
        <v>230</v>
      </c>
      <c r="BD14" s="146" t="s">
        <v>231</v>
      </c>
      <c r="BE14" s="147"/>
      <c r="BF14" s="147"/>
      <c r="BG14" s="147"/>
      <c r="BH14" s="143"/>
      <c r="BI14" s="910" t="s">
        <v>272</v>
      </c>
      <c r="BJ14" s="912" t="s">
        <v>1235</v>
      </c>
      <c r="BL14" s="908" t="s">
        <v>270</v>
      </c>
      <c r="BM14" s="908" t="s">
        <v>1242</v>
      </c>
      <c r="BN14" s="908" t="s">
        <v>1240</v>
      </c>
      <c r="BO14" s="908" t="s">
        <v>271</v>
      </c>
      <c r="BP14" s="908" t="s">
        <v>1243</v>
      </c>
      <c r="BQ14" s="908" t="s">
        <v>1241</v>
      </c>
      <c r="BR14" s="908" t="s">
        <v>230</v>
      </c>
      <c r="BS14" s="146" t="s">
        <v>231</v>
      </c>
      <c r="BT14" s="147"/>
      <c r="BU14" s="147"/>
      <c r="BV14" s="147"/>
      <c r="BW14" s="143"/>
      <c r="BX14" s="910" t="s">
        <v>272</v>
      </c>
      <c r="BY14" s="912" t="s">
        <v>1235</v>
      </c>
    </row>
    <row r="15" spans="1:77" s="342" customFormat="1" ht="35.450000000000003" customHeight="1" x14ac:dyDescent="0.2">
      <c r="A15" s="120" t="s">
        <v>210</v>
      </c>
      <c r="B15" s="149"/>
      <c r="C15" s="149"/>
      <c r="D15" s="909"/>
      <c r="E15" s="909"/>
      <c r="F15" s="909"/>
      <c r="G15" s="909"/>
      <c r="H15" s="909"/>
      <c r="I15" s="909"/>
      <c r="J15" s="909"/>
      <c r="K15" s="619" t="s">
        <v>227</v>
      </c>
      <c r="L15" s="645" t="s">
        <v>1233</v>
      </c>
      <c r="M15" s="619" t="s">
        <v>273</v>
      </c>
      <c r="N15" s="619" t="s">
        <v>1256</v>
      </c>
      <c r="O15" s="619" t="s">
        <v>1257</v>
      </c>
      <c r="P15" s="911"/>
      <c r="Q15" s="913"/>
      <c r="R15" s="150"/>
      <c r="S15" s="909"/>
      <c r="T15" s="909"/>
      <c r="U15" s="909"/>
      <c r="V15" s="909"/>
      <c r="W15" s="909"/>
      <c r="X15" s="909"/>
      <c r="Y15" s="909"/>
      <c r="Z15" s="619" t="s">
        <v>227</v>
      </c>
      <c r="AA15" s="645" t="s">
        <v>1233</v>
      </c>
      <c r="AB15" s="619" t="s">
        <v>273</v>
      </c>
      <c r="AC15" s="619" t="s">
        <v>1256</v>
      </c>
      <c r="AD15" s="619" t="s">
        <v>1257</v>
      </c>
      <c r="AE15" s="911"/>
      <c r="AF15" s="913"/>
      <c r="AG15" s="150"/>
      <c r="AH15" s="909"/>
      <c r="AI15" s="909"/>
      <c r="AJ15" s="909"/>
      <c r="AK15" s="909"/>
      <c r="AL15" s="909"/>
      <c r="AM15" s="909"/>
      <c r="AN15" s="909"/>
      <c r="AO15" s="619" t="s">
        <v>227</v>
      </c>
      <c r="AP15" s="645" t="s">
        <v>1233</v>
      </c>
      <c r="AQ15" s="619" t="s">
        <v>273</v>
      </c>
      <c r="AR15" s="619" t="s">
        <v>1256</v>
      </c>
      <c r="AS15" s="619" t="s">
        <v>1257</v>
      </c>
      <c r="AT15" s="911"/>
      <c r="AU15" s="913"/>
      <c r="AV15" s="150"/>
      <c r="AW15" s="909"/>
      <c r="AX15" s="909"/>
      <c r="AY15" s="909"/>
      <c r="AZ15" s="909"/>
      <c r="BA15" s="909"/>
      <c r="BB15" s="909"/>
      <c r="BC15" s="909"/>
      <c r="BD15" s="619" t="s">
        <v>227</v>
      </c>
      <c r="BE15" s="645" t="s">
        <v>1233</v>
      </c>
      <c r="BF15" s="619" t="s">
        <v>273</v>
      </c>
      <c r="BG15" s="619" t="s">
        <v>1256</v>
      </c>
      <c r="BH15" s="619" t="s">
        <v>1257</v>
      </c>
      <c r="BI15" s="911"/>
      <c r="BJ15" s="913"/>
      <c r="BL15" s="909"/>
      <c r="BM15" s="909"/>
      <c r="BN15" s="909"/>
      <c r="BO15" s="909"/>
      <c r="BP15" s="909"/>
      <c r="BQ15" s="909"/>
      <c r="BR15" s="909"/>
      <c r="BS15" s="619" t="s">
        <v>227</v>
      </c>
      <c r="BT15" s="645" t="s">
        <v>1233</v>
      </c>
      <c r="BU15" s="619" t="s">
        <v>273</v>
      </c>
      <c r="BV15" s="619" t="s">
        <v>1256</v>
      </c>
      <c r="BW15" s="619" t="s">
        <v>1257</v>
      </c>
      <c r="BX15" s="911"/>
      <c r="BY15" s="913"/>
    </row>
    <row r="16" spans="1:77" s="338" customFormat="1" x14ac:dyDescent="0.2">
      <c r="A16" s="151"/>
      <c r="B16" s="152" t="s">
        <v>274</v>
      </c>
      <c r="C16" s="164"/>
      <c r="D16" s="153"/>
      <c r="E16" s="153"/>
      <c r="F16" s="154"/>
      <c r="G16" s="153"/>
      <c r="H16" s="153"/>
      <c r="I16" s="154"/>
      <c r="J16" s="154"/>
      <c r="K16" s="155"/>
      <c r="L16" s="155"/>
      <c r="M16" s="155"/>
      <c r="N16" s="155"/>
      <c r="O16" s="155"/>
      <c r="P16" s="154"/>
      <c r="Q16" s="154"/>
      <c r="R16" s="140"/>
      <c r="S16" s="153"/>
      <c r="T16" s="153"/>
      <c r="U16" s="154"/>
      <c r="V16" s="153"/>
      <c r="W16" s="153"/>
      <c r="X16" s="154"/>
      <c r="Y16" s="154"/>
      <c r="Z16" s="155"/>
      <c r="AA16" s="155"/>
      <c r="AB16" s="155"/>
      <c r="AC16" s="155"/>
      <c r="AD16" s="155"/>
      <c r="AE16" s="154"/>
      <c r="AF16" s="648"/>
      <c r="AG16" s="140"/>
      <c r="AH16" s="153"/>
      <c r="AI16" s="153"/>
      <c r="AJ16" s="154"/>
      <c r="AK16" s="153"/>
      <c r="AL16" s="153"/>
      <c r="AM16" s="154"/>
      <c r="AN16" s="154"/>
      <c r="AO16" s="155"/>
      <c r="AP16" s="155"/>
      <c r="AQ16" s="155"/>
      <c r="AR16" s="155"/>
      <c r="AS16" s="155"/>
      <c r="AT16" s="154"/>
      <c r="AU16" s="648"/>
      <c r="AV16" s="140"/>
      <c r="AW16" s="153"/>
      <c r="AX16" s="153"/>
      <c r="AY16" s="154"/>
      <c r="AZ16" s="153"/>
      <c r="BA16" s="153"/>
      <c r="BB16" s="154"/>
      <c r="BC16" s="154"/>
      <c r="BD16" s="155"/>
      <c r="BE16" s="155"/>
      <c r="BF16" s="155"/>
      <c r="BG16" s="155"/>
      <c r="BH16" s="155"/>
      <c r="BI16" s="154"/>
      <c r="BJ16" s="648"/>
      <c r="BL16" s="153"/>
      <c r="BM16" s="153"/>
      <c r="BN16" s="154"/>
      <c r="BO16" s="153"/>
      <c r="BP16" s="153"/>
      <c r="BQ16" s="154"/>
      <c r="BR16" s="154"/>
      <c r="BS16" s="155"/>
      <c r="BT16" s="155"/>
      <c r="BU16" s="155"/>
      <c r="BV16" s="155"/>
      <c r="BW16" s="155"/>
      <c r="BX16" s="154"/>
      <c r="BY16" s="648"/>
    </row>
    <row r="17" spans="1:77" s="338" customFormat="1" x14ac:dyDescent="0.2">
      <c r="A17" s="156"/>
      <c r="B17" s="157" t="s">
        <v>215</v>
      </c>
      <c r="C17" s="630"/>
      <c r="D17" s="158"/>
      <c r="E17" s="158"/>
      <c r="F17" s="159"/>
      <c r="G17" s="158"/>
      <c r="H17" s="158"/>
      <c r="I17" s="159"/>
      <c r="J17" s="159"/>
      <c r="K17" s="160"/>
      <c r="L17" s="160"/>
      <c r="M17" s="160"/>
      <c r="N17" s="160"/>
      <c r="O17" s="160"/>
      <c r="P17" s="159"/>
      <c r="Q17" s="159"/>
      <c r="R17" s="140"/>
      <c r="S17" s="158"/>
      <c r="T17" s="158"/>
      <c r="U17" s="159"/>
      <c r="V17" s="158"/>
      <c r="W17" s="158"/>
      <c r="X17" s="159"/>
      <c r="Y17" s="159"/>
      <c r="Z17" s="160"/>
      <c r="AA17" s="160"/>
      <c r="AB17" s="160"/>
      <c r="AC17" s="160"/>
      <c r="AD17" s="160"/>
      <c r="AE17" s="159"/>
      <c r="AF17" s="649"/>
      <c r="AG17" s="140"/>
      <c r="AH17" s="158"/>
      <c r="AI17" s="158"/>
      <c r="AJ17" s="159"/>
      <c r="AK17" s="158"/>
      <c r="AL17" s="158"/>
      <c r="AM17" s="159"/>
      <c r="AN17" s="159"/>
      <c r="AO17" s="160"/>
      <c r="AP17" s="160"/>
      <c r="AQ17" s="160"/>
      <c r="AR17" s="160"/>
      <c r="AS17" s="160"/>
      <c r="AT17" s="159"/>
      <c r="AU17" s="649"/>
      <c r="AV17" s="140"/>
      <c r="AW17" s="158"/>
      <c r="AX17" s="158"/>
      <c r="AY17" s="159"/>
      <c r="AZ17" s="158"/>
      <c r="BA17" s="158"/>
      <c r="BB17" s="159"/>
      <c r="BC17" s="159"/>
      <c r="BD17" s="160"/>
      <c r="BE17" s="160"/>
      <c r="BF17" s="160"/>
      <c r="BG17" s="160"/>
      <c r="BH17" s="160"/>
      <c r="BI17" s="159"/>
      <c r="BJ17" s="649"/>
      <c r="BL17" s="158"/>
      <c r="BM17" s="158"/>
      <c r="BN17" s="159"/>
      <c r="BO17" s="158"/>
      <c r="BP17" s="158"/>
      <c r="BQ17" s="159"/>
      <c r="BR17" s="159"/>
      <c r="BS17" s="160"/>
      <c r="BT17" s="160"/>
      <c r="BU17" s="160"/>
      <c r="BV17" s="160"/>
      <c r="BW17" s="160"/>
      <c r="BX17" s="159"/>
      <c r="BY17" s="649"/>
    </row>
    <row r="18" spans="1:77" s="338" customFormat="1" x14ac:dyDescent="0.2">
      <c r="A18" s="161">
        <v>1</v>
      </c>
      <c r="B18" s="113" t="s">
        <v>253</v>
      </c>
      <c r="C18" s="113" t="str">
        <f>INDEX('Medical Services Definitions'!$C$7:$C$33,MATCH($B18,'Medical Services Definitions'!$B$7:$B$33,0))</f>
        <v>Inpatient</v>
      </c>
      <c r="D18" s="227">
        <v>49259777.137316644</v>
      </c>
      <c r="E18" s="227">
        <v>0</v>
      </c>
      <c r="F18" s="349">
        <f>SUM(D18:E18)</f>
        <v>49259777.137316644</v>
      </c>
      <c r="G18" s="227">
        <v>4620284.9726833319</v>
      </c>
      <c r="H18" s="227">
        <v>0</v>
      </c>
      <c r="I18" s="349">
        <f>SUM(G18:H18)</f>
        <v>4620284.9726833319</v>
      </c>
      <c r="J18" s="349">
        <f>F18+I18</f>
        <v>53880062.109999977</v>
      </c>
      <c r="K18" s="227">
        <v>1265511.9195126058</v>
      </c>
      <c r="L18" s="227">
        <v>0</v>
      </c>
      <c r="M18" s="227">
        <v>0</v>
      </c>
      <c r="N18" s="227">
        <v>0</v>
      </c>
      <c r="O18" s="655">
        <v>0</v>
      </c>
      <c r="P18" s="219">
        <f>SUM(J18:N18)</f>
        <v>55145574.029512584</v>
      </c>
      <c r="Q18" s="646">
        <f>P18-O18-'Schedule 3A_Income Statement'!CS34</f>
        <v>0</v>
      </c>
      <c r="R18" s="220"/>
      <c r="S18" s="227">
        <v>46735685.198405311</v>
      </c>
      <c r="T18" s="227">
        <v>0</v>
      </c>
      <c r="U18" s="349">
        <f>SUM(S18:T18)</f>
        <v>46735685.198405311</v>
      </c>
      <c r="V18" s="227">
        <v>3748859.8915946996</v>
      </c>
      <c r="W18" s="227">
        <v>0</v>
      </c>
      <c r="X18" s="349">
        <f>SUM(V18:W18)</f>
        <v>3748859.8915946996</v>
      </c>
      <c r="Y18" s="349">
        <f>U18+X18</f>
        <v>50484545.090000011</v>
      </c>
      <c r="Z18" s="227">
        <v>1912566.9944379849</v>
      </c>
      <c r="AA18" s="227">
        <v>0</v>
      </c>
      <c r="AB18" s="227">
        <v>0</v>
      </c>
      <c r="AC18" s="227">
        <v>0</v>
      </c>
      <c r="AD18" s="655">
        <v>0</v>
      </c>
      <c r="AE18" s="219">
        <f>SUM(Y18:AC18)</f>
        <v>52397112.084437996</v>
      </c>
      <c r="AF18" s="646">
        <f>AE18-AD18-'Schedule 3A_Income Statement'!CT34</f>
        <v>0</v>
      </c>
      <c r="AG18" s="220"/>
      <c r="AH18" s="227">
        <v>35998504.144699991</v>
      </c>
      <c r="AI18" s="227">
        <v>0</v>
      </c>
      <c r="AJ18" s="349">
        <f>SUM(AH18:AI18)</f>
        <v>35998504.144699991</v>
      </c>
      <c r="AK18" s="227">
        <v>2934545.7453000015</v>
      </c>
      <c r="AL18" s="227">
        <v>0</v>
      </c>
      <c r="AM18" s="349">
        <f>SUM(AK18:AL18)</f>
        <v>2934545.7453000015</v>
      </c>
      <c r="AN18" s="349">
        <f>AJ18+AM18</f>
        <v>38933049.889999993</v>
      </c>
      <c r="AO18" s="227">
        <v>7222694.6163733536</v>
      </c>
      <c r="AP18" s="227">
        <v>0</v>
      </c>
      <c r="AQ18" s="227">
        <v>0</v>
      </c>
      <c r="AR18" s="227">
        <v>0</v>
      </c>
      <c r="AS18" s="655">
        <v>0</v>
      </c>
      <c r="AT18" s="219">
        <f>SUM(AN18:AR18)</f>
        <v>46155744.506373346</v>
      </c>
      <c r="AU18" s="646">
        <f>AT18-AS18-'Schedule 3A_Income Statement'!CU34</f>
        <v>0</v>
      </c>
      <c r="AV18" s="220"/>
      <c r="AW18" s="227">
        <v>0</v>
      </c>
      <c r="AX18" s="227">
        <v>0</v>
      </c>
      <c r="AY18" s="349">
        <f>SUM(AW18:AX18)</f>
        <v>0</v>
      </c>
      <c r="AZ18" s="227">
        <v>0</v>
      </c>
      <c r="BA18" s="227">
        <v>0</v>
      </c>
      <c r="BB18" s="349">
        <f>SUM(AZ18:BA18)</f>
        <v>0</v>
      </c>
      <c r="BC18" s="349">
        <f>AY18+BB18</f>
        <v>0</v>
      </c>
      <c r="BD18" s="227">
        <v>0</v>
      </c>
      <c r="BE18" s="227">
        <v>0</v>
      </c>
      <c r="BF18" s="227">
        <v>0</v>
      </c>
      <c r="BG18" s="227">
        <v>0</v>
      </c>
      <c r="BH18" s="655">
        <v>0</v>
      </c>
      <c r="BI18" s="219">
        <f>SUM(BC18:BG18)</f>
        <v>0</v>
      </c>
      <c r="BJ18" s="646">
        <f>BI18-BH18-'Schedule 3A_Income Statement'!CV34</f>
        <v>0</v>
      </c>
      <c r="BL18" s="349">
        <f>D18+S18+AH18+AW18</f>
        <v>131993966.48042195</v>
      </c>
      <c r="BM18" s="349">
        <f t="shared" ref="BM18:BM45" si="0">E18+T18+AI18+AX18</f>
        <v>0</v>
      </c>
      <c r="BN18" s="349">
        <f t="shared" ref="BN18:BN45" si="1">F18+U18+AJ18+AY18</f>
        <v>131993966.48042195</v>
      </c>
      <c r="BO18" s="349">
        <f t="shared" ref="BO18:BO45" si="2">G18+V18+AK18+AZ18</f>
        <v>11303690.609578032</v>
      </c>
      <c r="BP18" s="349">
        <f t="shared" ref="BP18:BP45" si="3">H18+W18+AL18+BA18</f>
        <v>0</v>
      </c>
      <c r="BQ18" s="349">
        <f t="shared" ref="BQ18:BQ45" si="4">I18+X18+AM18+BB18</f>
        <v>11303690.609578032</v>
      </c>
      <c r="BR18" s="349">
        <f t="shared" ref="BR18:BR45" si="5">J18+Y18+AN18+BC18</f>
        <v>143297657.08999997</v>
      </c>
      <c r="BS18" s="349">
        <f t="shared" ref="BS18:BS45" si="6">K18+Z18+AO18+BD18</f>
        <v>10400773.530323945</v>
      </c>
      <c r="BT18" s="349">
        <f t="shared" ref="BT18:BT45" si="7">L18+AA18+AP18+BE18</f>
        <v>0</v>
      </c>
      <c r="BU18" s="349">
        <f t="shared" ref="BU18:BU45" si="8">M18+AB18+AQ18+BF18</f>
        <v>0</v>
      </c>
      <c r="BV18" s="349">
        <f t="shared" ref="BV18:BV45" si="9">N18+AC18+AR18+BG18</f>
        <v>0</v>
      </c>
      <c r="BW18" s="349">
        <f t="shared" ref="BW18:BW45" si="10">O18+AD18+AS18+BH18</f>
        <v>0</v>
      </c>
      <c r="BX18" s="349">
        <f t="shared" ref="BX18:BX45" si="11">P18+AE18+AT18+BI18</f>
        <v>153698430.62032393</v>
      </c>
      <c r="BY18" s="349">
        <f t="shared" ref="BY18:BY45" si="12">Q18+AF18+AU18+BJ18</f>
        <v>0</v>
      </c>
    </row>
    <row r="19" spans="1:77" s="338" customFormat="1" x14ac:dyDescent="0.2">
      <c r="A19" s="162">
        <v>2</v>
      </c>
      <c r="B19" s="115" t="s">
        <v>254</v>
      </c>
      <c r="C19" s="115" t="str">
        <f>INDEX('Medical Services Definitions'!$C$7:$C$33,MATCH($B19,'Medical Services Definitions'!$B$7:$B$33,0))</f>
        <v>Inpatient</v>
      </c>
      <c r="D19" s="227">
        <v>19632929.883577857</v>
      </c>
      <c r="E19" s="227">
        <v>0</v>
      </c>
      <c r="F19" s="349">
        <f t="shared" ref="F19:F52" si="13">SUM(D19:E19)</f>
        <v>19632929.883577857</v>
      </c>
      <c r="G19" s="227">
        <v>2337193.9464221466</v>
      </c>
      <c r="H19" s="227">
        <v>0</v>
      </c>
      <c r="I19" s="349">
        <f t="shared" ref="I19:I45" si="14">SUM(G19:H19)</f>
        <v>2337193.9464221466</v>
      </c>
      <c r="J19" s="349">
        <f t="shared" ref="J19:J45" si="15">F19+I19</f>
        <v>21970123.830000006</v>
      </c>
      <c r="K19" s="227">
        <v>515313.7903594799</v>
      </c>
      <c r="L19" s="227">
        <v>0</v>
      </c>
      <c r="M19" s="227">
        <v>0</v>
      </c>
      <c r="N19" s="227">
        <v>0</v>
      </c>
      <c r="O19" s="655">
        <v>0</v>
      </c>
      <c r="P19" s="219">
        <f t="shared" ref="P19:P45" si="16">SUM(J19:N19)</f>
        <v>22485437.620359484</v>
      </c>
      <c r="Q19" s="646">
        <f>P19-O19-'Schedule 3A_Income Statement'!CS35</f>
        <v>0</v>
      </c>
      <c r="R19" s="220"/>
      <c r="S19" s="227">
        <v>18678944.180771604</v>
      </c>
      <c r="T19" s="227">
        <v>0</v>
      </c>
      <c r="U19" s="349">
        <f t="shared" ref="U19:U45" si="17">SUM(S19:T19)</f>
        <v>18678944.180771604</v>
      </c>
      <c r="V19" s="227">
        <v>1921440.1392284029</v>
      </c>
      <c r="W19" s="227">
        <v>0</v>
      </c>
      <c r="X19" s="349">
        <f t="shared" ref="X19:X45" si="18">SUM(V19:W19)</f>
        <v>1921440.1392284029</v>
      </c>
      <c r="Y19" s="349">
        <f t="shared" ref="Y19:Y45" si="19">U19+X19</f>
        <v>20600384.320000008</v>
      </c>
      <c r="Z19" s="227">
        <v>787505.31832113932</v>
      </c>
      <c r="AA19" s="227">
        <v>0</v>
      </c>
      <c r="AB19" s="227">
        <v>0</v>
      </c>
      <c r="AC19" s="227">
        <v>0</v>
      </c>
      <c r="AD19" s="655">
        <v>0</v>
      </c>
      <c r="AE19" s="219">
        <f t="shared" ref="AE19:AE45" si="20">SUM(Y19:AC19)</f>
        <v>21387889.638321146</v>
      </c>
      <c r="AF19" s="646">
        <f>AE19-AD19-'Schedule 3A_Income Statement'!CT35</f>
        <v>0</v>
      </c>
      <c r="AG19" s="220"/>
      <c r="AH19" s="227">
        <v>13382800.573432706</v>
      </c>
      <c r="AI19" s="227">
        <v>0</v>
      </c>
      <c r="AJ19" s="349">
        <f t="shared" ref="AJ19:AJ45" si="21">SUM(AH19:AI19)</f>
        <v>13382800.573432706</v>
      </c>
      <c r="AK19" s="227">
        <v>1452968.4165673021</v>
      </c>
      <c r="AL19" s="227">
        <v>0</v>
      </c>
      <c r="AM19" s="349">
        <f t="shared" ref="AM19:AM45" si="22">SUM(AK19:AL19)</f>
        <v>1452968.4165673021</v>
      </c>
      <c r="AN19" s="349">
        <f t="shared" ref="AN19:AN45" si="23">AJ19+AM19</f>
        <v>14835768.990000008</v>
      </c>
      <c r="AO19" s="227">
        <v>2493110.0298575507</v>
      </c>
      <c r="AP19" s="227">
        <v>0</v>
      </c>
      <c r="AQ19" s="227">
        <v>0</v>
      </c>
      <c r="AR19" s="227">
        <v>0</v>
      </c>
      <c r="AS19" s="655">
        <v>0</v>
      </c>
      <c r="AT19" s="219">
        <f t="shared" ref="AT19:AT45" si="24">SUM(AN19:AR19)</f>
        <v>17328879.019857559</v>
      </c>
      <c r="AU19" s="646">
        <f>AT19-AS19-'Schedule 3A_Income Statement'!CU35</f>
        <v>0</v>
      </c>
      <c r="AV19" s="220"/>
      <c r="AW19" s="227">
        <v>0</v>
      </c>
      <c r="AX19" s="227">
        <v>0</v>
      </c>
      <c r="AY19" s="349">
        <f t="shared" ref="AY19:AY45" si="25">SUM(AW19:AX19)</f>
        <v>0</v>
      </c>
      <c r="AZ19" s="227">
        <v>0</v>
      </c>
      <c r="BA19" s="227">
        <v>0</v>
      </c>
      <c r="BB19" s="349">
        <f t="shared" ref="BB19:BB45" si="26">SUM(AZ19:BA19)</f>
        <v>0</v>
      </c>
      <c r="BC19" s="349">
        <f t="shared" ref="BC19:BC45" si="27">AY19+BB19</f>
        <v>0</v>
      </c>
      <c r="BD19" s="227">
        <v>0</v>
      </c>
      <c r="BE19" s="227">
        <v>0</v>
      </c>
      <c r="BF19" s="227">
        <v>0</v>
      </c>
      <c r="BG19" s="227">
        <v>0</v>
      </c>
      <c r="BH19" s="655">
        <v>0</v>
      </c>
      <c r="BI19" s="219">
        <f t="shared" ref="BI19:BI45" si="28">SUM(BC19:BG19)</f>
        <v>0</v>
      </c>
      <c r="BJ19" s="646">
        <f>BI19-BH19-'Schedule 3A_Income Statement'!CV35</f>
        <v>0</v>
      </c>
      <c r="BL19" s="349">
        <f t="shared" ref="BL19:BL45" si="29">D19+S19+AH19+AW19</f>
        <v>51694674.637782164</v>
      </c>
      <c r="BM19" s="349">
        <f t="shared" si="0"/>
        <v>0</v>
      </c>
      <c r="BN19" s="349">
        <f t="shared" si="1"/>
        <v>51694674.637782164</v>
      </c>
      <c r="BO19" s="349">
        <f t="shared" si="2"/>
        <v>5711602.5022178516</v>
      </c>
      <c r="BP19" s="349">
        <f t="shared" si="3"/>
        <v>0</v>
      </c>
      <c r="BQ19" s="349">
        <f t="shared" si="4"/>
        <v>5711602.5022178516</v>
      </c>
      <c r="BR19" s="349">
        <f t="shared" si="5"/>
        <v>57406277.140000023</v>
      </c>
      <c r="BS19" s="349">
        <f t="shared" si="6"/>
        <v>3795929.1385381697</v>
      </c>
      <c r="BT19" s="349">
        <f t="shared" si="7"/>
        <v>0</v>
      </c>
      <c r="BU19" s="349">
        <f t="shared" si="8"/>
        <v>0</v>
      </c>
      <c r="BV19" s="349">
        <f t="shared" si="9"/>
        <v>0</v>
      </c>
      <c r="BW19" s="349">
        <f t="shared" si="10"/>
        <v>0</v>
      </c>
      <c r="BX19" s="349">
        <f t="shared" si="11"/>
        <v>61202206.278538182</v>
      </c>
      <c r="BY19" s="349">
        <f t="shared" si="12"/>
        <v>0</v>
      </c>
    </row>
    <row r="20" spans="1:77" s="338" customFormat="1" x14ac:dyDescent="0.2">
      <c r="A20" s="161">
        <v>3</v>
      </c>
      <c r="B20" s="113" t="s">
        <v>255</v>
      </c>
      <c r="C20" s="113" t="str">
        <f>INDEX('Medical Services Definitions'!$C$7:$C$33,MATCH($B20,'Medical Services Definitions'!$B$7:$B$33,0))</f>
        <v>Outpatient</v>
      </c>
      <c r="D20" s="227">
        <v>38268143.67756176</v>
      </c>
      <c r="E20" s="227">
        <v>0</v>
      </c>
      <c r="F20" s="349">
        <f t="shared" si="13"/>
        <v>38268143.67756176</v>
      </c>
      <c r="G20" s="227">
        <v>8301787.6924382458</v>
      </c>
      <c r="H20" s="227">
        <v>0</v>
      </c>
      <c r="I20" s="349">
        <f t="shared" si="14"/>
        <v>8301787.6924382458</v>
      </c>
      <c r="J20" s="349">
        <f t="shared" si="15"/>
        <v>46569931.370000005</v>
      </c>
      <c r="K20" s="227">
        <v>1097714.2430963437</v>
      </c>
      <c r="L20" s="227">
        <v>1138161.4460767275</v>
      </c>
      <c r="M20" s="227">
        <v>0</v>
      </c>
      <c r="N20" s="227">
        <v>0</v>
      </c>
      <c r="O20" s="655">
        <v>0</v>
      </c>
      <c r="P20" s="219">
        <f t="shared" si="16"/>
        <v>48805807.059173077</v>
      </c>
      <c r="Q20" s="646">
        <f>P20-O20-'Schedule 3A_Income Statement'!CS36</f>
        <v>0</v>
      </c>
      <c r="R20" s="220"/>
      <c r="S20" s="227">
        <v>39130197.38020505</v>
      </c>
      <c r="T20" s="227">
        <v>0</v>
      </c>
      <c r="U20" s="349">
        <f t="shared" si="17"/>
        <v>39130197.38020505</v>
      </c>
      <c r="V20" s="227">
        <v>6445177.1697949404</v>
      </c>
      <c r="W20" s="227">
        <v>0</v>
      </c>
      <c r="X20" s="349">
        <f t="shared" si="18"/>
        <v>6445177.1697949404</v>
      </c>
      <c r="Y20" s="349">
        <f t="shared" si="19"/>
        <v>45575374.54999999</v>
      </c>
      <c r="Z20" s="227">
        <v>1729967.2216046916</v>
      </c>
      <c r="AA20" s="227">
        <v>1089529.935847807</v>
      </c>
      <c r="AB20" s="227">
        <v>0</v>
      </c>
      <c r="AC20" s="227">
        <v>0</v>
      </c>
      <c r="AD20" s="655">
        <v>0</v>
      </c>
      <c r="AE20" s="219">
        <f t="shared" si="20"/>
        <v>48394871.707452483</v>
      </c>
      <c r="AF20" s="646">
        <f>AE20-AD20-'Schedule 3A_Income Statement'!CT36</f>
        <v>0</v>
      </c>
      <c r="AG20" s="220"/>
      <c r="AH20" s="227">
        <v>36465940.075400591</v>
      </c>
      <c r="AI20" s="227">
        <v>0</v>
      </c>
      <c r="AJ20" s="349">
        <f t="shared" si="21"/>
        <v>36465940.075400591</v>
      </c>
      <c r="AK20" s="227">
        <v>5857163.8745994205</v>
      </c>
      <c r="AL20" s="227">
        <v>0</v>
      </c>
      <c r="AM20" s="349">
        <f t="shared" si="22"/>
        <v>5857163.8745994205</v>
      </c>
      <c r="AN20" s="349">
        <f t="shared" si="23"/>
        <v>42323103.95000001</v>
      </c>
      <c r="AO20" s="227">
        <v>8767956.4586825501</v>
      </c>
      <c r="AP20" s="227">
        <v>1073461.1180754639</v>
      </c>
      <c r="AQ20" s="227">
        <v>0</v>
      </c>
      <c r="AR20" s="227">
        <v>0</v>
      </c>
      <c r="AS20" s="655">
        <v>0</v>
      </c>
      <c r="AT20" s="219">
        <f t="shared" si="24"/>
        <v>52164521.52675803</v>
      </c>
      <c r="AU20" s="646">
        <f>AT20-AS20-'Schedule 3A_Income Statement'!CU36</f>
        <v>0</v>
      </c>
      <c r="AV20" s="220"/>
      <c r="AW20" s="227">
        <v>0</v>
      </c>
      <c r="AX20" s="227">
        <v>0</v>
      </c>
      <c r="AY20" s="349">
        <f t="shared" si="25"/>
        <v>0</v>
      </c>
      <c r="AZ20" s="227">
        <v>0</v>
      </c>
      <c r="BA20" s="227">
        <v>0</v>
      </c>
      <c r="BB20" s="349">
        <f t="shared" si="26"/>
        <v>0</v>
      </c>
      <c r="BC20" s="349">
        <f t="shared" si="27"/>
        <v>0</v>
      </c>
      <c r="BD20" s="227">
        <v>0</v>
      </c>
      <c r="BE20" s="227">
        <v>0</v>
      </c>
      <c r="BF20" s="227">
        <v>0</v>
      </c>
      <c r="BG20" s="227">
        <v>0</v>
      </c>
      <c r="BH20" s="655">
        <v>0</v>
      </c>
      <c r="BI20" s="219">
        <f t="shared" si="28"/>
        <v>0</v>
      </c>
      <c r="BJ20" s="646">
        <f>BI20-BH20-'Schedule 3A_Income Statement'!CV36</f>
        <v>0</v>
      </c>
      <c r="BL20" s="349">
        <f t="shared" si="29"/>
        <v>113864281.1331674</v>
      </c>
      <c r="BM20" s="349">
        <f t="shared" si="0"/>
        <v>0</v>
      </c>
      <c r="BN20" s="349">
        <f t="shared" si="1"/>
        <v>113864281.1331674</v>
      </c>
      <c r="BO20" s="349">
        <f t="shared" si="2"/>
        <v>20604128.736832608</v>
      </c>
      <c r="BP20" s="349">
        <f t="shared" si="3"/>
        <v>0</v>
      </c>
      <c r="BQ20" s="349">
        <f t="shared" si="4"/>
        <v>20604128.736832608</v>
      </c>
      <c r="BR20" s="349">
        <f t="shared" si="5"/>
        <v>134468409.87</v>
      </c>
      <c r="BS20" s="349">
        <f t="shared" si="6"/>
        <v>11595637.923383586</v>
      </c>
      <c r="BT20" s="349">
        <f t="shared" si="7"/>
        <v>3301152.4999999981</v>
      </c>
      <c r="BU20" s="349">
        <f t="shared" si="8"/>
        <v>0</v>
      </c>
      <c r="BV20" s="349">
        <f t="shared" si="9"/>
        <v>0</v>
      </c>
      <c r="BW20" s="349">
        <f t="shared" si="10"/>
        <v>0</v>
      </c>
      <c r="BX20" s="349">
        <f t="shared" si="11"/>
        <v>149365200.2933836</v>
      </c>
      <c r="BY20" s="349">
        <f t="shared" si="12"/>
        <v>0</v>
      </c>
    </row>
    <row r="21" spans="1:77" s="338" customFormat="1" x14ac:dyDescent="0.2">
      <c r="A21" s="162">
        <v>4</v>
      </c>
      <c r="B21" s="115" t="s">
        <v>256</v>
      </c>
      <c r="C21" s="650" t="str">
        <f>INDEX('Medical Services Definitions'!$C$7:$C$33,MATCH($B21,'Medical Services Definitions'!$B$7:$B$33,0))</f>
        <v>Professional</v>
      </c>
      <c r="D21" s="227">
        <v>7182542.7993241921</v>
      </c>
      <c r="E21" s="229">
        <v>0</v>
      </c>
      <c r="F21" s="349">
        <f t="shared" si="13"/>
        <v>7182542.7993241921</v>
      </c>
      <c r="G21" s="229">
        <v>10865489.750675812</v>
      </c>
      <c r="H21" s="229">
        <v>0</v>
      </c>
      <c r="I21" s="349">
        <f t="shared" si="14"/>
        <v>10865489.750675812</v>
      </c>
      <c r="J21" s="349">
        <f t="shared" si="15"/>
        <v>18048032.550000004</v>
      </c>
      <c r="K21" s="227">
        <v>425340.94481805421</v>
      </c>
      <c r="L21" s="227">
        <v>0</v>
      </c>
      <c r="M21" s="227">
        <v>0</v>
      </c>
      <c r="N21" s="227">
        <v>0</v>
      </c>
      <c r="O21" s="655">
        <v>0</v>
      </c>
      <c r="P21" s="219">
        <f t="shared" si="16"/>
        <v>18473373.494818058</v>
      </c>
      <c r="Q21" s="646">
        <f>P21-O21-'Schedule 3A_Income Statement'!CS37</f>
        <v>0</v>
      </c>
      <c r="R21" s="220"/>
      <c r="S21" s="227">
        <v>7828400.3723766068</v>
      </c>
      <c r="T21" s="229">
        <v>0</v>
      </c>
      <c r="U21" s="349">
        <f t="shared" si="17"/>
        <v>7828400.3723766068</v>
      </c>
      <c r="V21" s="229">
        <v>10096172.817623386</v>
      </c>
      <c r="W21" s="229">
        <v>0</v>
      </c>
      <c r="X21" s="349">
        <f t="shared" si="18"/>
        <v>10096172.817623386</v>
      </c>
      <c r="Y21" s="349">
        <f t="shared" si="19"/>
        <v>17924573.189999994</v>
      </c>
      <c r="Z21" s="227">
        <v>684420.29858998675</v>
      </c>
      <c r="AA21" s="227">
        <v>0</v>
      </c>
      <c r="AB21" s="227">
        <v>0</v>
      </c>
      <c r="AC21" s="227">
        <v>0</v>
      </c>
      <c r="AD21" s="655">
        <v>0</v>
      </c>
      <c r="AE21" s="219">
        <f t="shared" si="20"/>
        <v>18608993.48858998</v>
      </c>
      <c r="AF21" s="646">
        <f>AE21-AD21-'Schedule 3A_Income Statement'!CT37</f>
        <v>0</v>
      </c>
      <c r="AG21" s="220"/>
      <c r="AH21" s="227">
        <v>7218648.8667000001</v>
      </c>
      <c r="AI21" s="229">
        <v>0</v>
      </c>
      <c r="AJ21" s="349">
        <f t="shared" si="21"/>
        <v>7218648.8667000001</v>
      </c>
      <c r="AK21" s="229">
        <v>9668675.2932999954</v>
      </c>
      <c r="AL21" s="229">
        <v>0</v>
      </c>
      <c r="AM21" s="349">
        <f t="shared" si="22"/>
        <v>9668675.2932999954</v>
      </c>
      <c r="AN21" s="349">
        <f t="shared" si="23"/>
        <v>16887324.159999996</v>
      </c>
      <c r="AO21" s="227">
        <v>3387340.8764066556</v>
      </c>
      <c r="AP21" s="227">
        <v>0</v>
      </c>
      <c r="AQ21" s="227">
        <v>0</v>
      </c>
      <c r="AR21" s="227">
        <v>0</v>
      </c>
      <c r="AS21" s="655">
        <v>0</v>
      </c>
      <c r="AT21" s="219">
        <f t="shared" si="24"/>
        <v>20274665.036406651</v>
      </c>
      <c r="AU21" s="646">
        <f>AT21-AS21-'Schedule 3A_Income Statement'!CU37</f>
        <v>0</v>
      </c>
      <c r="AV21" s="220"/>
      <c r="AW21" s="227">
        <v>0</v>
      </c>
      <c r="AX21" s="229">
        <v>0</v>
      </c>
      <c r="AY21" s="349">
        <f t="shared" si="25"/>
        <v>0</v>
      </c>
      <c r="AZ21" s="229">
        <v>0</v>
      </c>
      <c r="BA21" s="229">
        <v>0</v>
      </c>
      <c r="BB21" s="349">
        <f t="shared" si="26"/>
        <v>0</v>
      </c>
      <c r="BC21" s="349">
        <f t="shared" si="27"/>
        <v>0</v>
      </c>
      <c r="BD21" s="227">
        <v>0</v>
      </c>
      <c r="BE21" s="227">
        <v>0</v>
      </c>
      <c r="BF21" s="227">
        <v>0</v>
      </c>
      <c r="BG21" s="227">
        <v>0</v>
      </c>
      <c r="BH21" s="655">
        <v>0</v>
      </c>
      <c r="BI21" s="219">
        <f t="shared" si="28"/>
        <v>0</v>
      </c>
      <c r="BJ21" s="646">
        <f>BI21-BH21-'Schedule 3A_Income Statement'!CV37</f>
        <v>0</v>
      </c>
      <c r="BL21" s="349">
        <f t="shared" si="29"/>
        <v>22229592.038400799</v>
      </c>
      <c r="BM21" s="349">
        <f t="shared" si="0"/>
        <v>0</v>
      </c>
      <c r="BN21" s="349">
        <f t="shared" si="1"/>
        <v>22229592.038400799</v>
      </c>
      <c r="BO21" s="349">
        <f t="shared" si="2"/>
        <v>30630337.861599192</v>
      </c>
      <c r="BP21" s="349">
        <f t="shared" si="3"/>
        <v>0</v>
      </c>
      <c r="BQ21" s="349">
        <f t="shared" si="4"/>
        <v>30630337.861599192</v>
      </c>
      <c r="BR21" s="349">
        <f t="shared" si="5"/>
        <v>52859929.899999991</v>
      </c>
      <c r="BS21" s="349">
        <f t="shared" si="6"/>
        <v>4497102.1198146967</v>
      </c>
      <c r="BT21" s="349">
        <f t="shared" si="7"/>
        <v>0</v>
      </c>
      <c r="BU21" s="349">
        <f t="shared" si="8"/>
        <v>0</v>
      </c>
      <c r="BV21" s="349">
        <f t="shared" si="9"/>
        <v>0</v>
      </c>
      <c r="BW21" s="349">
        <f t="shared" si="10"/>
        <v>0</v>
      </c>
      <c r="BX21" s="349">
        <f t="shared" si="11"/>
        <v>57357032.019814685</v>
      </c>
      <c r="BY21" s="349">
        <f t="shared" si="12"/>
        <v>0</v>
      </c>
    </row>
    <row r="22" spans="1:77" s="338" customFormat="1" x14ac:dyDescent="0.2">
      <c r="A22" s="161">
        <v>5</v>
      </c>
      <c r="B22" s="113" t="s">
        <v>217</v>
      </c>
      <c r="C22" s="635" t="str">
        <f>INDEX('Medical Services Definitions'!$C$7:$C$33,MATCH($B22,'Medical Services Definitions'!$B$7:$B$33,0))</f>
        <v>Professional</v>
      </c>
      <c r="D22" s="227">
        <v>15469814.064127767</v>
      </c>
      <c r="E22" s="227">
        <v>537636.41391055484</v>
      </c>
      <c r="F22" s="349">
        <f t="shared" si="13"/>
        <v>16007450.478038322</v>
      </c>
      <c r="G22" s="227">
        <v>5052794.3058722382</v>
      </c>
      <c r="H22" s="227">
        <v>124101.62902951919</v>
      </c>
      <c r="I22" s="349">
        <f t="shared" si="14"/>
        <v>5176895.9349017572</v>
      </c>
      <c r="J22" s="349">
        <f t="shared" si="15"/>
        <v>21184346.412940077</v>
      </c>
      <c r="K22" s="227">
        <v>483140.78860608203</v>
      </c>
      <c r="L22" s="227">
        <v>3276082.5858901329</v>
      </c>
      <c r="M22" s="227">
        <v>0</v>
      </c>
      <c r="N22" s="227">
        <v>0</v>
      </c>
      <c r="O22" s="655">
        <v>0</v>
      </c>
      <c r="P22" s="219">
        <f t="shared" si="16"/>
        <v>24943569.787436292</v>
      </c>
      <c r="Q22" s="646">
        <f>P22-O22-'Schedule 3A_Income Statement'!CS38</f>
        <v>0</v>
      </c>
      <c r="R22" s="220"/>
      <c r="S22" s="227">
        <v>16211047.339170374</v>
      </c>
      <c r="T22" s="227">
        <v>511127.03009355889</v>
      </c>
      <c r="U22" s="349">
        <f t="shared" si="17"/>
        <v>16722174.369263932</v>
      </c>
      <c r="V22" s="227">
        <v>3236036.4708296242</v>
      </c>
      <c r="W22" s="227">
        <v>123491.38817844889</v>
      </c>
      <c r="X22" s="349">
        <f t="shared" si="18"/>
        <v>3359527.8590080729</v>
      </c>
      <c r="Y22" s="349">
        <f t="shared" si="19"/>
        <v>20081702.228272006</v>
      </c>
      <c r="Z22" s="227">
        <v>738854.35504058958</v>
      </c>
      <c r="AA22" s="227">
        <v>3141820.8020032835</v>
      </c>
      <c r="AB22" s="227">
        <v>0</v>
      </c>
      <c r="AC22" s="227">
        <v>0</v>
      </c>
      <c r="AD22" s="655">
        <v>0</v>
      </c>
      <c r="AE22" s="219">
        <f t="shared" si="20"/>
        <v>23962377.38531588</v>
      </c>
      <c r="AF22" s="646">
        <f>AE22-AD22-'Schedule 3A_Income Statement'!CT38</f>
        <v>0</v>
      </c>
      <c r="AG22" s="220"/>
      <c r="AH22" s="227">
        <v>15296907.924236186</v>
      </c>
      <c r="AI22" s="227">
        <v>501379.75955294137</v>
      </c>
      <c r="AJ22" s="349">
        <f t="shared" si="21"/>
        <v>15798287.683789127</v>
      </c>
      <c r="AK22" s="227">
        <v>2986014.2057638168</v>
      </c>
      <c r="AL22" s="227">
        <v>124600.47923497573</v>
      </c>
      <c r="AM22" s="349">
        <f t="shared" si="22"/>
        <v>3110614.6849987926</v>
      </c>
      <c r="AN22" s="349">
        <f t="shared" si="23"/>
        <v>18908902.368787918</v>
      </c>
      <c r="AO22" s="227">
        <v>3811291.9870028207</v>
      </c>
      <c r="AP22" s="227">
        <v>3099055.5572307613</v>
      </c>
      <c r="AQ22" s="227">
        <v>0</v>
      </c>
      <c r="AR22" s="227">
        <v>0</v>
      </c>
      <c r="AS22" s="655">
        <v>0</v>
      </c>
      <c r="AT22" s="219">
        <f t="shared" si="24"/>
        <v>25819249.913021497</v>
      </c>
      <c r="AU22" s="646">
        <f>AT22-AS22-'Schedule 3A_Income Statement'!CU38</f>
        <v>0</v>
      </c>
      <c r="AV22" s="220"/>
      <c r="AW22" s="227">
        <v>0</v>
      </c>
      <c r="AX22" s="227">
        <v>0</v>
      </c>
      <c r="AY22" s="349">
        <f t="shared" si="25"/>
        <v>0</v>
      </c>
      <c r="AZ22" s="227">
        <v>0</v>
      </c>
      <c r="BA22" s="227">
        <v>0</v>
      </c>
      <c r="BB22" s="349">
        <f t="shared" si="26"/>
        <v>0</v>
      </c>
      <c r="BC22" s="349">
        <f t="shared" si="27"/>
        <v>0</v>
      </c>
      <c r="BD22" s="227">
        <v>0</v>
      </c>
      <c r="BE22" s="227">
        <v>0</v>
      </c>
      <c r="BF22" s="227">
        <v>0</v>
      </c>
      <c r="BG22" s="227">
        <v>0</v>
      </c>
      <c r="BH22" s="655">
        <v>0</v>
      </c>
      <c r="BI22" s="219">
        <f t="shared" si="28"/>
        <v>0</v>
      </c>
      <c r="BJ22" s="646">
        <f>BI22-BH22-'Schedule 3A_Income Statement'!CV38</f>
        <v>0</v>
      </c>
      <c r="BL22" s="349">
        <f t="shared" si="29"/>
        <v>46977769.327534325</v>
      </c>
      <c r="BM22" s="349">
        <f t="shared" si="0"/>
        <v>1550143.2035570552</v>
      </c>
      <c r="BN22" s="349">
        <f t="shared" si="1"/>
        <v>48527912.531091377</v>
      </c>
      <c r="BO22" s="349">
        <f t="shared" si="2"/>
        <v>11274844.982465679</v>
      </c>
      <c r="BP22" s="349">
        <f t="shared" si="3"/>
        <v>372193.49644294381</v>
      </c>
      <c r="BQ22" s="349">
        <f t="shared" si="4"/>
        <v>11647038.478908621</v>
      </c>
      <c r="BR22" s="349">
        <f t="shared" si="5"/>
        <v>60174951.010000005</v>
      </c>
      <c r="BS22" s="349">
        <f t="shared" si="6"/>
        <v>5033287.1306494921</v>
      </c>
      <c r="BT22" s="349">
        <f t="shared" si="7"/>
        <v>9516958.9451241773</v>
      </c>
      <c r="BU22" s="349">
        <f t="shared" si="8"/>
        <v>0</v>
      </c>
      <c r="BV22" s="349">
        <f t="shared" si="9"/>
        <v>0</v>
      </c>
      <c r="BW22" s="349">
        <f t="shared" si="10"/>
        <v>0</v>
      </c>
      <c r="BX22" s="349">
        <f t="shared" si="11"/>
        <v>74725197.085773677</v>
      </c>
      <c r="BY22" s="349">
        <f t="shared" si="12"/>
        <v>0</v>
      </c>
    </row>
    <row r="23" spans="1:77" s="338" customFormat="1" x14ac:dyDescent="0.2">
      <c r="A23" s="161">
        <v>6</v>
      </c>
      <c r="B23" s="113" t="s">
        <v>219</v>
      </c>
      <c r="C23" s="635" t="str">
        <f>INDEX('Medical Services Definitions'!$C$7:$C$33,MATCH($B23,'Medical Services Definitions'!$B$7:$B$33,0))</f>
        <v>Professional</v>
      </c>
      <c r="D23" s="227">
        <v>638484.44525021501</v>
      </c>
      <c r="E23" s="227">
        <v>0</v>
      </c>
      <c r="F23" s="349">
        <f t="shared" si="13"/>
        <v>638484.44525021501</v>
      </c>
      <c r="G23" s="227">
        <v>357603.80810592324</v>
      </c>
      <c r="H23" s="227">
        <v>0</v>
      </c>
      <c r="I23" s="349">
        <f t="shared" si="14"/>
        <v>357603.80810592324</v>
      </c>
      <c r="J23" s="349">
        <f t="shared" si="15"/>
        <v>996088.25335613824</v>
      </c>
      <c r="K23" s="227">
        <v>8688.3794787811967</v>
      </c>
      <c r="L23" s="227">
        <v>0</v>
      </c>
      <c r="M23" s="227">
        <v>0</v>
      </c>
      <c r="N23" s="227">
        <v>0</v>
      </c>
      <c r="O23" s="655">
        <v>0</v>
      </c>
      <c r="P23" s="219">
        <f t="shared" si="16"/>
        <v>1004776.6328349195</v>
      </c>
      <c r="Q23" s="646">
        <f>P23-O23-'Schedule 3A_Income Statement'!CS39</f>
        <v>0</v>
      </c>
      <c r="R23" s="220"/>
      <c r="S23" s="227">
        <v>681814.82272705156</v>
      </c>
      <c r="T23" s="227">
        <v>0</v>
      </c>
      <c r="U23" s="349">
        <f t="shared" si="17"/>
        <v>681814.82272705156</v>
      </c>
      <c r="V23" s="227">
        <v>295885.36031596386</v>
      </c>
      <c r="W23" s="227">
        <v>0</v>
      </c>
      <c r="X23" s="349">
        <f t="shared" si="18"/>
        <v>295885.36031596386</v>
      </c>
      <c r="Y23" s="349">
        <f t="shared" si="19"/>
        <v>977700.18304301542</v>
      </c>
      <c r="Z23" s="227">
        <v>14176.117776686993</v>
      </c>
      <c r="AA23" s="227">
        <v>0</v>
      </c>
      <c r="AB23" s="227">
        <v>0</v>
      </c>
      <c r="AC23" s="227">
        <v>0</v>
      </c>
      <c r="AD23" s="655">
        <v>0</v>
      </c>
      <c r="AE23" s="219">
        <f t="shared" si="20"/>
        <v>991876.30081970245</v>
      </c>
      <c r="AF23" s="646">
        <f>AE23-AD23-'Schedule 3A_Income Statement'!CT39</f>
        <v>0</v>
      </c>
      <c r="AG23" s="220"/>
      <c r="AH23" s="227">
        <v>655104.27870856004</v>
      </c>
      <c r="AI23" s="227">
        <v>0</v>
      </c>
      <c r="AJ23" s="349">
        <f t="shared" si="21"/>
        <v>655104.27870856004</v>
      </c>
      <c r="AK23" s="227">
        <v>297878.30489228584</v>
      </c>
      <c r="AL23" s="227">
        <v>0</v>
      </c>
      <c r="AM23" s="349">
        <f t="shared" si="22"/>
        <v>297878.30489228584</v>
      </c>
      <c r="AN23" s="349">
        <f t="shared" si="23"/>
        <v>952982.58360084589</v>
      </c>
      <c r="AO23" s="227">
        <v>77408.135339515953</v>
      </c>
      <c r="AP23" s="227">
        <v>0</v>
      </c>
      <c r="AQ23" s="227">
        <v>0</v>
      </c>
      <c r="AR23" s="227">
        <v>0</v>
      </c>
      <c r="AS23" s="655">
        <v>0</v>
      </c>
      <c r="AT23" s="219">
        <f t="shared" si="24"/>
        <v>1030390.7189403619</v>
      </c>
      <c r="AU23" s="646">
        <f>AT23-AS23-'Schedule 3A_Income Statement'!CU39</f>
        <v>0</v>
      </c>
      <c r="AV23" s="220"/>
      <c r="AW23" s="227">
        <v>0</v>
      </c>
      <c r="AX23" s="227">
        <v>0</v>
      </c>
      <c r="AY23" s="349">
        <f t="shared" si="25"/>
        <v>0</v>
      </c>
      <c r="AZ23" s="227">
        <v>0</v>
      </c>
      <c r="BA23" s="227">
        <v>0</v>
      </c>
      <c r="BB23" s="349">
        <f t="shared" si="26"/>
        <v>0</v>
      </c>
      <c r="BC23" s="349">
        <f t="shared" si="27"/>
        <v>0</v>
      </c>
      <c r="BD23" s="227">
        <v>0</v>
      </c>
      <c r="BE23" s="227">
        <v>0</v>
      </c>
      <c r="BF23" s="227">
        <v>0</v>
      </c>
      <c r="BG23" s="227">
        <v>0</v>
      </c>
      <c r="BH23" s="655">
        <v>0</v>
      </c>
      <c r="BI23" s="219">
        <f t="shared" si="28"/>
        <v>0</v>
      </c>
      <c r="BJ23" s="646">
        <f>BI23-BH23-'Schedule 3A_Income Statement'!CV39</f>
        <v>0</v>
      </c>
      <c r="BL23" s="349">
        <f t="shared" si="29"/>
        <v>1975403.5466858265</v>
      </c>
      <c r="BM23" s="349">
        <f t="shared" si="0"/>
        <v>0</v>
      </c>
      <c r="BN23" s="349">
        <f t="shared" si="1"/>
        <v>1975403.5466858265</v>
      </c>
      <c r="BO23" s="349">
        <f t="shared" si="2"/>
        <v>951367.47331417294</v>
      </c>
      <c r="BP23" s="349">
        <f t="shared" si="3"/>
        <v>0</v>
      </c>
      <c r="BQ23" s="349">
        <f t="shared" si="4"/>
        <v>951367.47331417294</v>
      </c>
      <c r="BR23" s="349">
        <f t="shared" si="5"/>
        <v>2926771.0199999996</v>
      </c>
      <c r="BS23" s="349">
        <f t="shared" si="6"/>
        <v>100272.63259498414</v>
      </c>
      <c r="BT23" s="349">
        <f t="shared" si="7"/>
        <v>0</v>
      </c>
      <c r="BU23" s="349">
        <f t="shared" si="8"/>
        <v>0</v>
      </c>
      <c r="BV23" s="349">
        <f t="shared" si="9"/>
        <v>0</v>
      </c>
      <c r="BW23" s="349">
        <f t="shared" si="10"/>
        <v>0</v>
      </c>
      <c r="BX23" s="349">
        <f t="shared" si="11"/>
        <v>3027043.6525949836</v>
      </c>
      <c r="BY23" s="349">
        <f t="shared" si="12"/>
        <v>0</v>
      </c>
    </row>
    <row r="24" spans="1:77" s="338" customFormat="1" x14ac:dyDescent="0.2">
      <c r="A24" s="643">
        <v>7</v>
      </c>
      <c r="B24" s="115" t="s">
        <v>185</v>
      </c>
      <c r="C24" s="650" t="str">
        <f>INDEX('Medical Services Definitions'!$C$7:$C$33,MATCH($B24,'Medical Services Definitions'!$B$7:$B$33,0))</f>
        <v>Dental</v>
      </c>
      <c r="D24" s="227">
        <v>0</v>
      </c>
      <c r="E24" s="227">
        <v>0</v>
      </c>
      <c r="F24" s="349">
        <f t="shared" si="13"/>
        <v>0</v>
      </c>
      <c r="G24" s="227">
        <v>3461965.8200000008</v>
      </c>
      <c r="H24" s="227">
        <v>0</v>
      </c>
      <c r="I24" s="349">
        <f t="shared" si="14"/>
        <v>3461965.8200000008</v>
      </c>
      <c r="J24" s="349">
        <f t="shared" si="15"/>
        <v>3461965.8200000008</v>
      </c>
      <c r="K24" s="227">
        <v>0</v>
      </c>
      <c r="L24" s="227">
        <v>0</v>
      </c>
      <c r="M24" s="227">
        <v>0</v>
      </c>
      <c r="N24" s="227">
        <v>0</v>
      </c>
      <c r="O24" s="655">
        <v>0</v>
      </c>
      <c r="P24" s="219">
        <f t="shared" si="16"/>
        <v>3461965.8200000008</v>
      </c>
      <c r="Q24" s="646">
        <f>P24-O24-'Schedule 3A_Income Statement'!CS40</f>
        <v>0</v>
      </c>
      <c r="R24" s="220"/>
      <c r="S24" s="227">
        <v>0</v>
      </c>
      <c r="T24" s="227">
        <v>0</v>
      </c>
      <c r="U24" s="349">
        <f t="shared" si="17"/>
        <v>0</v>
      </c>
      <c r="V24" s="227">
        <v>3866406.9699999997</v>
      </c>
      <c r="W24" s="227">
        <v>0</v>
      </c>
      <c r="X24" s="349">
        <f t="shared" si="18"/>
        <v>3866406.9699999997</v>
      </c>
      <c r="Y24" s="349">
        <f t="shared" si="19"/>
        <v>3866406.9699999997</v>
      </c>
      <c r="Z24" s="227">
        <v>0</v>
      </c>
      <c r="AA24" s="227">
        <v>0</v>
      </c>
      <c r="AB24" s="227">
        <v>0</v>
      </c>
      <c r="AC24" s="227">
        <v>0</v>
      </c>
      <c r="AD24" s="655">
        <v>0</v>
      </c>
      <c r="AE24" s="219">
        <f t="shared" si="20"/>
        <v>3866406.9699999997</v>
      </c>
      <c r="AF24" s="646">
        <f>AE24-AD24-'Schedule 3A_Income Statement'!CT40</f>
        <v>0</v>
      </c>
      <c r="AG24" s="220"/>
      <c r="AH24" s="227">
        <v>0</v>
      </c>
      <c r="AI24" s="227">
        <v>0</v>
      </c>
      <c r="AJ24" s="349">
        <f t="shared" si="21"/>
        <v>0</v>
      </c>
      <c r="AK24" s="227">
        <v>3067609.3699999992</v>
      </c>
      <c r="AL24" s="227">
        <v>0</v>
      </c>
      <c r="AM24" s="349">
        <f t="shared" si="22"/>
        <v>3067609.3699999992</v>
      </c>
      <c r="AN24" s="349">
        <f t="shared" si="23"/>
        <v>3067609.3699999992</v>
      </c>
      <c r="AO24" s="227">
        <v>0</v>
      </c>
      <c r="AP24" s="227">
        <v>0</v>
      </c>
      <c r="AQ24" s="227">
        <v>0</v>
      </c>
      <c r="AR24" s="227">
        <v>0</v>
      </c>
      <c r="AS24" s="655">
        <v>0</v>
      </c>
      <c r="AT24" s="219">
        <f t="shared" si="24"/>
        <v>3067609.3699999992</v>
      </c>
      <c r="AU24" s="646">
        <f>AT24-AS24-'Schedule 3A_Income Statement'!CU40</f>
        <v>0</v>
      </c>
      <c r="AV24" s="220"/>
      <c r="AW24" s="227">
        <v>0</v>
      </c>
      <c r="AX24" s="227">
        <v>0</v>
      </c>
      <c r="AY24" s="349">
        <f t="shared" si="25"/>
        <v>0</v>
      </c>
      <c r="AZ24" s="227">
        <v>0</v>
      </c>
      <c r="BA24" s="227">
        <v>0</v>
      </c>
      <c r="BB24" s="349">
        <f t="shared" si="26"/>
        <v>0</v>
      </c>
      <c r="BC24" s="349">
        <f t="shared" si="27"/>
        <v>0</v>
      </c>
      <c r="BD24" s="227">
        <v>0</v>
      </c>
      <c r="BE24" s="227">
        <v>0</v>
      </c>
      <c r="BF24" s="227">
        <v>0</v>
      </c>
      <c r="BG24" s="227">
        <v>0</v>
      </c>
      <c r="BH24" s="655">
        <v>0</v>
      </c>
      <c r="BI24" s="219">
        <f t="shared" si="28"/>
        <v>0</v>
      </c>
      <c r="BJ24" s="646">
        <f>BI24-BH24-'Schedule 3A_Income Statement'!CV40</f>
        <v>0</v>
      </c>
      <c r="BL24" s="349">
        <f t="shared" si="29"/>
        <v>0</v>
      </c>
      <c r="BM24" s="349">
        <f t="shared" si="0"/>
        <v>0</v>
      </c>
      <c r="BN24" s="349">
        <f t="shared" si="1"/>
        <v>0</v>
      </c>
      <c r="BO24" s="349">
        <f t="shared" si="2"/>
        <v>10395982.16</v>
      </c>
      <c r="BP24" s="349">
        <f t="shared" si="3"/>
        <v>0</v>
      </c>
      <c r="BQ24" s="349">
        <f t="shared" si="4"/>
        <v>10395982.16</v>
      </c>
      <c r="BR24" s="349">
        <f t="shared" si="5"/>
        <v>10395982.16</v>
      </c>
      <c r="BS24" s="349">
        <f t="shared" si="6"/>
        <v>0</v>
      </c>
      <c r="BT24" s="349">
        <f t="shared" si="7"/>
        <v>0</v>
      </c>
      <c r="BU24" s="349">
        <f t="shared" si="8"/>
        <v>0</v>
      </c>
      <c r="BV24" s="349">
        <f t="shared" si="9"/>
        <v>0</v>
      </c>
      <c r="BW24" s="349">
        <f t="shared" si="10"/>
        <v>0</v>
      </c>
      <c r="BX24" s="349">
        <f t="shared" si="11"/>
        <v>10395982.16</v>
      </c>
      <c r="BY24" s="349">
        <f t="shared" si="12"/>
        <v>0</v>
      </c>
    </row>
    <row r="25" spans="1:77" s="338" customFormat="1" x14ac:dyDescent="0.2">
      <c r="A25" s="644">
        <v>8</v>
      </c>
      <c r="B25" s="113" t="s">
        <v>222</v>
      </c>
      <c r="C25" s="635" t="str">
        <f>INDEX('Medical Services Definitions'!$C$7:$C$33,MATCH($B25,'Medical Services Definitions'!$B$7:$B$33,0))</f>
        <v>Professional</v>
      </c>
      <c r="D25" s="227">
        <v>730093.96246340137</v>
      </c>
      <c r="E25" s="227">
        <v>0</v>
      </c>
      <c r="F25" s="349">
        <f t="shared" si="13"/>
        <v>730093.96246340137</v>
      </c>
      <c r="G25" s="227">
        <v>282895.94753659796</v>
      </c>
      <c r="H25" s="227">
        <v>0</v>
      </c>
      <c r="I25" s="349">
        <f t="shared" si="14"/>
        <v>282895.94753659796</v>
      </c>
      <c r="J25" s="349">
        <f t="shared" si="15"/>
        <v>1012989.9099999993</v>
      </c>
      <c r="K25" s="227">
        <v>23927.829226197726</v>
      </c>
      <c r="L25" s="227">
        <v>0</v>
      </c>
      <c r="M25" s="227">
        <v>0</v>
      </c>
      <c r="N25" s="227">
        <v>0</v>
      </c>
      <c r="O25" s="655">
        <v>0</v>
      </c>
      <c r="P25" s="219">
        <f t="shared" si="16"/>
        <v>1036917.739226197</v>
      </c>
      <c r="Q25" s="646">
        <f>P25-O25-'Schedule 3A_Income Statement'!CS41</f>
        <v>0</v>
      </c>
      <c r="R25" s="220"/>
      <c r="S25" s="227">
        <v>723700.99036819616</v>
      </c>
      <c r="T25" s="227">
        <v>0</v>
      </c>
      <c r="U25" s="349">
        <f t="shared" si="17"/>
        <v>723700.99036819616</v>
      </c>
      <c r="V25" s="227">
        <v>218859.22963180416</v>
      </c>
      <c r="W25" s="227">
        <v>0</v>
      </c>
      <c r="X25" s="349">
        <f t="shared" si="18"/>
        <v>218859.22963180416</v>
      </c>
      <c r="Y25" s="349">
        <f t="shared" si="19"/>
        <v>942560.22000000032</v>
      </c>
      <c r="Z25" s="227">
        <v>35406.102468825047</v>
      </c>
      <c r="AA25" s="227">
        <v>0</v>
      </c>
      <c r="AB25" s="227">
        <v>0</v>
      </c>
      <c r="AC25" s="227">
        <v>0</v>
      </c>
      <c r="AD25" s="655">
        <v>0</v>
      </c>
      <c r="AE25" s="219">
        <f t="shared" si="20"/>
        <v>977966.32246882538</v>
      </c>
      <c r="AF25" s="646">
        <f>AE25-AD25-'Schedule 3A_Income Statement'!CT41</f>
        <v>0</v>
      </c>
      <c r="AG25" s="220"/>
      <c r="AH25" s="227">
        <v>602749.36986040033</v>
      </c>
      <c r="AI25" s="227">
        <v>0</v>
      </c>
      <c r="AJ25" s="349">
        <f t="shared" si="21"/>
        <v>602749.36986040033</v>
      </c>
      <c r="AK25" s="227">
        <v>194818.45013959965</v>
      </c>
      <c r="AL25" s="227">
        <v>0</v>
      </c>
      <c r="AM25" s="349">
        <f t="shared" si="22"/>
        <v>194818.45013959965</v>
      </c>
      <c r="AN25" s="349">
        <f t="shared" si="23"/>
        <v>797567.82</v>
      </c>
      <c r="AO25" s="227">
        <v>174590.14785146478</v>
      </c>
      <c r="AP25" s="227">
        <v>0</v>
      </c>
      <c r="AQ25" s="227">
        <v>0</v>
      </c>
      <c r="AR25" s="227">
        <v>0</v>
      </c>
      <c r="AS25" s="655">
        <v>0</v>
      </c>
      <c r="AT25" s="219">
        <f t="shared" si="24"/>
        <v>972157.96785146475</v>
      </c>
      <c r="AU25" s="646">
        <f>AT25-AS25-'Schedule 3A_Income Statement'!CU41</f>
        <v>0</v>
      </c>
      <c r="AV25" s="220"/>
      <c r="AW25" s="227">
        <v>0</v>
      </c>
      <c r="AX25" s="227">
        <v>0</v>
      </c>
      <c r="AY25" s="349">
        <f t="shared" si="25"/>
        <v>0</v>
      </c>
      <c r="AZ25" s="227">
        <v>0</v>
      </c>
      <c r="BA25" s="227">
        <v>0</v>
      </c>
      <c r="BB25" s="349">
        <f t="shared" si="26"/>
        <v>0</v>
      </c>
      <c r="BC25" s="349">
        <f t="shared" si="27"/>
        <v>0</v>
      </c>
      <c r="BD25" s="227">
        <v>0</v>
      </c>
      <c r="BE25" s="227">
        <v>0</v>
      </c>
      <c r="BF25" s="227">
        <v>0</v>
      </c>
      <c r="BG25" s="227">
        <v>0</v>
      </c>
      <c r="BH25" s="655">
        <v>0</v>
      </c>
      <c r="BI25" s="219">
        <f t="shared" si="28"/>
        <v>0</v>
      </c>
      <c r="BJ25" s="646">
        <f>BI25-BH25-'Schedule 3A_Income Statement'!CV41</f>
        <v>0</v>
      </c>
      <c r="BL25" s="349">
        <f t="shared" si="29"/>
        <v>2056544.322691998</v>
      </c>
      <c r="BM25" s="349">
        <f t="shared" si="0"/>
        <v>0</v>
      </c>
      <c r="BN25" s="349">
        <f t="shared" si="1"/>
        <v>2056544.322691998</v>
      </c>
      <c r="BO25" s="349">
        <f t="shared" si="2"/>
        <v>696573.62730800174</v>
      </c>
      <c r="BP25" s="349">
        <f t="shared" si="3"/>
        <v>0</v>
      </c>
      <c r="BQ25" s="349">
        <f t="shared" si="4"/>
        <v>696573.62730800174</v>
      </c>
      <c r="BR25" s="349">
        <f t="shared" si="5"/>
        <v>2753117.9499999997</v>
      </c>
      <c r="BS25" s="349">
        <f t="shared" si="6"/>
        <v>233924.07954648754</v>
      </c>
      <c r="BT25" s="349">
        <f t="shared" si="7"/>
        <v>0</v>
      </c>
      <c r="BU25" s="349">
        <f t="shared" si="8"/>
        <v>0</v>
      </c>
      <c r="BV25" s="349">
        <f t="shared" si="9"/>
        <v>0</v>
      </c>
      <c r="BW25" s="349">
        <f t="shared" si="10"/>
        <v>0</v>
      </c>
      <c r="BX25" s="349">
        <f t="shared" si="11"/>
        <v>2987042.0295464871</v>
      </c>
      <c r="BY25" s="349">
        <f t="shared" si="12"/>
        <v>0</v>
      </c>
    </row>
    <row r="26" spans="1:77" s="338" customFormat="1" x14ac:dyDescent="0.2">
      <c r="A26" s="643">
        <v>9</v>
      </c>
      <c r="B26" s="608" t="s">
        <v>1231</v>
      </c>
      <c r="C26" s="650" t="str">
        <f>INDEX('Medical Services Definitions'!$C$7:$C$33,MATCH($B26,'Medical Services Definitions'!$B$7:$B$33,0))</f>
        <v>Pharmacy</v>
      </c>
      <c r="D26" s="227">
        <v>51483348.368500009</v>
      </c>
      <c r="E26" s="227">
        <v>0</v>
      </c>
      <c r="F26" s="349">
        <f t="shared" si="13"/>
        <v>51483348.368500009</v>
      </c>
      <c r="G26" s="227">
        <v>0</v>
      </c>
      <c r="H26" s="227">
        <v>0</v>
      </c>
      <c r="I26" s="349">
        <f t="shared" si="14"/>
        <v>0</v>
      </c>
      <c r="J26" s="349">
        <f t="shared" si="15"/>
        <v>51483348.368500009</v>
      </c>
      <c r="K26" s="227">
        <v>0</v>
      </c>
      <c r="L26" s="227">
        <v>0</v>
      </c>
      <c r="M26" s="227">
        <v>0</v>
      </c>
      <c r="N26" s="227">
        <v>0</v>
      </c>
      <c r="O26" s="655">
        <v>0</v>
      </c>
      <c r="P26" s="219">
        <f t="shared" si="16"/>
        <v>51483348.368500009</v>
      </c>
      <c r="Q26" s="646">
        <f>P26-O26-'Schedule 3A_Income Statement'!CS42</f>
        <v>0</v>
      </c>
      <c r="R26" s="220"/>
      <c r="S26" s="227">
        <v>58111463.452500008</v>
      </c>
      <c r="T26" s="227">
        <v>0</v>
      </c>
      <c r="U26" s="349">
        <f t="shared" si="17"/>
        <v>58111463.452500008</v>
      </c>
      <c r="V26" s="227">
        <v>0</v>
      </c>
      <c r="W26" s="227">
        <v>0</v>
      </c>
      <c r="X26" s="349">
        <f t="shared" si="18"/>
        <v>0</v>
      </c>
      <c r="Y26" s="349">
        <f t="shared" si="19"/>
        <v>58111463.452500008</v>
      </c>
      <c r="Z26" s="227">
        <v>0</v>
      </c>
      <c r="AA26" s="227">
        <v>0</v>
      </c>
      <c r="AB26" s="227">
        <v>0</v>
      </c>
      <c r="AC26" s="227">
        <v>0</v>
      </c>
      <c r="AD26" s="655">
        <v>0</v>
      </c>
      <c r="AE26" s="219">
        <f t="shared" si="20"/>
        <v>58111463.452500008</v>
      </c>
      <c r="AF26" s="646">
        <f>AE26-AD26-'Schedule 3A_Income Statement'!CT42</f>
        <v>0</v>
      </c>
      <c r="AG26" s="220"/>
      <c r="AH26" s="227">
        <v>61013540.557999969</v>
      </c>
      <c r="AI26" s="227">
        <v>0</v>
      </c>
      <c r="AJ26" s="349">
        <f t="shared" si="21"/>
        <v>61013540.557999969</v>
      </c>
      <c r="AK26" s="227">
        <v>0</v>
      </c>
      <c r="AL26" s="227">
        <v>0</v>
      </c>
      <c r="AM26" s="349">
        <f t="shared" si="22"/>
        <v>0</v>
      </c>
      <c r="AN26" s="349">
        <f t="shared" si="23"/>
        <v>61013540.557999969</v>
      </c>
      <c r="AO26" s="227">
        <v>0</v>
      </c>
      <c r="AP26" s="227">
        <v>0</v>
      </c>
      <c r="AQ26" s="227">
        <v>0</v>
      </c>
      <c r="AR26" s="227">
        <v>0</v>
      </c>
      <c r="AS26" s="655">
        <v>0</v>
      </c>
      <c r="AT26" s="219">
        <f t="shared" si="24"/>
        <v>61013540.557999969</v>
      </c>
      <c r="AU26" s="646">
        <f>AT26-AS26-'Schedule 3A_Income Statement'!CU42</f>
        <v>0</v>
      </c>
      <c r="AV26" s="220"/>
      <c r="AW26" s="227">
        <v>0</v>
      </c>
      <c r="AX26" s="227">
        <v>0</v>
      </c>
      <c r="AY26" s="349">
        <f t="shared" si="25"/>
        <v>0</v>
      </c>
      <c r="AZ26" s="227">
        <v>0</v>
      </c>
      <c r="BA26" s="227">
        <v>0</v>
      </c>
      <c r="BB26" s="349">
        <f t="shared" si="26"/>
        <v>0</v>
      </c>
      <c r="BC26" s="349">
        <f t="shared" si="27"/>
        <v>0</v>
      </c>
      <c r="BD26" s="227">
        <v>0</v>
      </c>
      <c r="BE26" s="227">
        <v>0</v>
      </c>
      <c r="BF26" s="227">
        <v>0</v>
      </c>
      <c r="BG26" s="227">
        <v>0</v>
      </c>
      <c r="BH26" s="655">
        <v>0</v>
      </c>
      <c r="BI26" s="219">
        <f t="shared" si="28"/>
        <v>0</v>
      </c>
      <c r="BJ26" s="646">
        <f>BI26-BH26-'Schedule 3A_Income Statement'!CV42</f>
        <v>0</v>
      </c>
      <c r="BL26" s="349">
        <f t="shared" si="29"/>
        <v>170608352.37899998</v>
      </c>
      <c r="BM26" s="349">
        <f t="shared" si="0"/>
        <v>0</v>
      </c>
      <c r="BN26" s="349">
        <f t="shared" si="1"/>
        <v>170608352.37899998</v>
      </c>
      <c r="BO26" s="349">
        <f t="shared" si="2"/>
        <v>0</v>
      </c>
      <c r="BP26" s="349">
        <f t="shared" si="3"/>
        <v>0</v>
      </c>
      <c r="BQ26" s="349">
        <f t="shared" si="4"/>
        <v>0</v>
      </c>
      <c r="BR26" s="349">
        <f t="shared" si="5"/>
        <v>170608352.37899998</v>
      </c>
      <c r="BS26" s="349">
        <f t="shared" si="6"/>
        <v>0</v>
      </c>
      <c r="BT26" s="349">
        <f t="shared" si="7"/>
        <v>0</v>
      </c>
      <c r="BU26" s="349">
        <f t="shared" si="8"/>
        <v>0</v>
      </c>
      <c r="BV26" s="349">
        <f t="shared" si="9"/>
        <v>0</v>
      </c>
      <c r="BW26" s="349">
        <f t="shared" si="10"/>
        <v>0</v>
      </c>
      <c r="BX26" s="349">
        <f t="shared" si="11"/>
        <v>170608352.37899998</v>
      </c>
      <c r="BY26" s="349">
        <f t="shared" si="12"/>
        <v>0</v>
      </c>
    </row>
    <row r="27" spans="1:77" s="338" customFormat="1" x14ac:dyDescent="0.2">
      <c r="A27" s="644" t="s">
        <v>1213</v>
      </c>
      <c r="B27" s="608" t="s">
        <v>1209</v>
      </c>
      <c r="C27" s="654" t="str">
        <f>INDEX('Medical Services Definitions'!$C$7:$C$33,MATCH($B27,'Medical Services Definitions'!$B$7:$B$33,0))</f>
        <v>Pharmacy</v>
      </c>
      <c r="D27" s="227">
        <v>37692298.351500005</v>
      </c>
      <c r="E27" s="227">
        <v>0</v>
      </c>
      <c r="F27" s="349">
        <f t="shared" si="13"/>
        <v>37692298.351500005</v>
      </c>
      <c r="G27" s="227">
        <v>0</v>
      </c>
      <c r="H27" s="227">
        <v>0</v>
      </c>
      <c r="I27" s="349">
        <f t="shared" si="14"/>
        <v>0</v>
      </c>
      <c r="J27" s="349">
        <f t="shared" si="15"/>
        <v>37692298.351500005</v>
      </c>
      <c r="K27" s="227">
        <v>0</v>
      </c>
      <c r="L27" s="227">
        <v>-51085.339008213756</v>
      </c>
      <c r="M27" s="227">
        <v>0</v>
      </c>
      <c r="N27" s="227">
        <v>0</v>
      </c>
      <c r="O27" s="655">
        <v>0</v>
      </c>
      <c r="P27" s="219">
        <f t="shared" si="16"/>
        <v>37641213.012491792</v>
      </c>
      <c r="Q27" s="646">
        <f>P27-O27-'Schedule 3A_Income Statement'!CS43</f>
        <v>0</v>
      </c>
      <c r="R27" s="220"/>
      <c r="S27" s="227">
        <v>31611273.207499973</v>
      </c>
      <c r="T27" s="227">
        <v>0</v>
      </c>
      <c r="U27" s="349">
        <f t="shared" si="17"/>
        <v>31611273.207499973</v>
      </c>
      <c r="V27" s="227">
        <v>0</v>
      </c>
      <c r="W27" s="227">
        <v>0</v>
      </c>
      <c r="X27" s="349">
        <f t="shared" si="18"/>
        <v>0</v>
      </c>
      <c r="Y27" s="349">
        <f t="shared" si="19"/>
        <v>31611273.207499973</v>
      </c>
      <c r="Z27" s="227">
        <v>0</v>
      </c>
      <c r="AA27" s="227">
        <v>-48566.460405219063</v>
      </c>
      <c r="AB27" s="227">
        <v>0</v>
      </c>
      <c r="AC27" s="227">
        <v>0</v>
      </c>
      <c r="AD27" s="655">
        <v>0</v>
      </c>
      <c r="AE27" s="219">
        <f t="shared" si="20"/>
        <v>31562706.747094754</v>
      </c>
      <c r="AF27" s="646">
        <f>AE27-AD27-'Schedule 3A_Income Statement'!CT43</f>
        <v>-3.3527612686157227E-8</v>
      </c>
      <c r="AG27" s="220"/>
      <c r="AH27" s="227">
        <v>30700094.201999992</v>
      </c>
      <c r="AI27" s="227">
        <v>0</v>
      </c>
      <c r="AJ27" s="349">
        <f t="shared" si="21"/>
        <v>30700094.201999992</v>
      </c>
      <c r="AK27" s="227">
        <v>0</v>
      </c>
      <c r="AL27" s="227">
        <v>0</v>
      </c>
      <c r="AM27" s="349">
        <f t="shared" si="22"/>
        <v>0</v>
      </c>
      <c r="AN27" s="349">
        <f t="shared" si="23"/>
        <v>30700094.201999992</v>
      </c>
      <c r="AO27" s="227">
        <v>0</v>
      </c>
      <c r="AP27" s="227">
        <v>-47640.290586567113</v>
      </c>
      <c r="AQ27" s="227">
        <v>0</v>
      </c>
      <c r="AR27" s="227">
        <v>0</v>
      </c>
      <c r="AS27" s="655">
        <v>0</v>
      </c>
      <c r="AT27" s="219">
        <f t="shared" si="24"/>
        <v>30652453.911413424</v>
      </c>
      <c r="AU27" s="646">
        <f>AT27-AS27-'Schedule 3A_Income Statement'!CU43</f>
        <v>0</v>
      </c>
      <c r="AV27" s="220"/>
      <c r="AW27" s="227">
        <v>0</v>
      </c>
      <c r="AX27" s="227">
        <v>0</v>
      </c>
      <c r="AY27" s="349">
        <f t="shared" si="25"/>
        <v>0</v>
      </c>
      <c r="AZ27" s="227">
        <v>0</v>
      </c>
      <c r="BA27" s="227">
        <v>0</v>
      </c>
      <c r="BB27" s="349">
        <f t="shared" si="26"/>
        <v>0</v>
      </c>
      <c r="BC27" s="349">
        <f t="shared" si="27"/>
        <v>0</v>
      </c>
      <c r="BD27" s="227">
        <v>0</v>
      </c>
      <c r="BE27" s="227">
        <v>0</v>
      </c>
      <c r="BF27" s="227">
        <v>0</v>
      </c>
      <c r="BG27" s="227">
        <v>0</v>
      </c>
      <c r="BH27" s="655">
        <v>0</v>
      </c>
      <c r="BI27" s="219">
        <f t="shared" si="28"/>
        <v>0</v>
      </c>
      <c r="BJ27" s="646">
        <f>BI27-BH27-'Schedule 3A_Income Statement'!CV43</f>
        <v>0</v>
      </c>
      <c r="BL27" s="349">
        <f t="shared" si="29"/>
        <v>100003665.76099998</v>
      </c>
      <c r="BM27" s="349">
        <f t="shared" si="0"/>
        <v>0</v>
      </c>
      <c r="BN27" s="349">
        <f t="shared" si="1"/>
        <v>100003665.76099998</v>
      </c>
      <c r="BO27" s="349">
        <f t="shared" si="2"/>
        <v>0</v>
      </c>
      <c r="BP27" s="349">
        <f t="shared" si="3"/>
        <v>0</v>
      </c>
      <c r="BQ27" s="349">
        <f t="shared" si="4"/>
        <v>0</v>
      </c>
      <c r="BR27" s="349">
        <f t="shared" si="5"/>
        <v>100003665.76099998</v>
      </c>
      <c r="BS27" s="349">
        <f t="shared" si="6"/>
        <v>0</v>
      </c>
      <c r="BT27" s="349">
        <f t="shared" si="7"/>
        <v>-147292.08999999994</v>
      </c>
      <c r="BU27" s="349">
        <f t="shared" si="8"/>
        <v>0</v>
      </c>
      <c r="BV27" s="349">
        <f t="shared" si="9"/>
        <v>0</v>
      </c>
      <c r="BW27" s="349">
        <f t="shared" si="10"/>
        <v>0</v>
      </c>
      <c r="BX27" s="349">
        <f t="shared" si="11"/>
        <v>99856373.670999974</v>
      </c>
      <c r="BY27" s="349">
        <f t="shared" si="12"/>
        <v>-3.3527612686157227E-8</v>
      </c>
    </row>
    <row r="28" spans="1:77" s="338" customFormat="1" x14ac:dyDescent="0.2">
      <c r="A28" s="644" t="s">
        <v>1214</v>
      </c>
      <c r="B28" s="606" t="s">
        <v>1210</v>
      </c>
      <c r="C28" s="654" t="str">
        <f>INDEX('Medical Services Definitions'!$C$7:$C$33,MATCH($B28,'Medical Services Definitions'!$B$7:$B$33,0))</f>
        <v>Exclude</v>
      </c>
      <c r="D28" s="227">
        <v>20681195.595684454</v>
      </c>
      <c r="E28" s="227">
        <v>0</v>
      </c>
      <c r="F28" s="349">
        <f t="shared" si="13"/>
        <v>20681195.595684454</v>
      </c>
      <c r="G28" s="227">
        <v>0</v>
      </c>
      <c r="H28" s="227">
        <v>0</v>
      </c>
      <c r="I28" s="349">
        <f t="shared" si="14"/>
        <v>0</v>
      </c>
      <c r="J28" s="349">
        <f t="shared" si="15"/>
        <v>20681195.595684454</v>
      </c>
      <c r="K28" s="227">
        <v>0</v>
      </c>
      <c r="L28" s="227">
        <v>-51085.339008213756</v>
      </c>
      <c r="M28" s="227">
        <v>0</v>
      </c>
      <c r="N28" s="227">
        <v>0</v>
      </c>
      <c r="O28" s="655">
        <v>0</v>
      </c>
      <c r="P28" s="219">
        <f t="shared" si="16"/>
        <v>20630110.256676242</v>
      </c>
      <c r="Q28" s="646">
        <f>P28-O28-'Schedule 3A_Income Statement'!CS44</f>
        <v>0</v>
      </c>
      <c r="R28" s="220"/>
      <c r="S28" s="227">
        <v>14495807.842291363</v>
      </c>
      <c r="T28" s="227">
        <v>0</v>
      </c>
      <c r="U28" s="349">
        <f t="shared" si="17"/>
        <v>14495807.842291363</v>
      </c>
      <c r="V28" s="227">
        <v>0</v>
      </c>
      <c r="W28" s="227">
        <v>0</v>
      </c>
      <c r="X28" s="349">
        <f t="shared" si="18"/>
        <v>0</v>
      </c>
      <c r="Y28" s="349">
        <f t="shared" si="19"/>
        <v>14495807.842291363</v>
      </c>
      <c r="Z28" s="227">
        <v>0</v>
      </c>
      <c r="AA28" s="227">
        <v>-48566.460405219063</v>
      </c>
      <c r="AB28" s="227">
        <v>0</v>
      </c>
      <c r="AC28" s="227">
        <v>0</v>
      </c>
      <c r="AD28" s="655">
        <v>0</v>
      </c>
      <c r="AE28" s="219">
        <f t="shared" si="20"/>
        <v>14447241.381886143</v>
      </c>
      <c r="AF28" s="646">
        <f>AE28-AD28-'Schedule 3A_Income Statement'!CT44</f>
        <v>-4.0978193283081055E-8</v>
      </c>
      <c r="AG28" s="220"/>
      <c r="AH28" s="227">
        <v>13204846.088909581</v>
      </c>
      <c r="AI28" s="227">
        <v>0</v>
      </c>
      <c r="AJ28" s="349">
        <f t="shared" si="21"/>
        <v>13204846.088909581</v>
      </c>
      <c r="AK28" s="227">
        <v>0</v>
      </c>
      <c r="AL28" s="227">
        <v>0</v>
      </c>
      <c r="AM28" s="349">
        <f t="shared" si="22"/>
        <v>0</v>
      </c>
      <c r="AN28" s="349">
        <f t="shared" si="23"/>
        <v>13204846.088909581</v>
      </c>
      <c r="AO28" s="227">
        <v>0</v>
      </c>
      <c r="AP28" s="227">
        <v>-47640.290586567113</v>
      </c>
      <c r="AQ28" s="227">
        <v>0</v>
      </c>
      <c r="AR28" s="227">
        <v>0</v>
      </c>
      <c r="AS28" s="655">
        <v>0</v>
      </c>
      <c r="AT28" s="219">
        <f t="shared" si="24"/>
        <v>13157205.798323015</v>
      </c>
      <c r="AU28" s="646">
        <f>AT28-AS28-'Schedule 3A_Income Statement'!CU44</f>
        <v>-2.6077032089233398E-8</v>
      </c>
      <c r="AV28" s="220"/>
      <c r="AW28" s="227">
        <v>0</v>
      </c>
      <c r="AX28" s="227">
        <v>0</v>
      </c>
      <c r="AY28" s="349">
        <f t="shared" si="25"/>
        <v>0</v>
      </c>
      <c r="AZ28" s="227">
        <v>0</v>
      </c>
      <c r="BA28" s="227">
        <v>0</v>
      </c>
      <c r="BB28" s="349">
        <f t="shared" si="26"/>
        <v>0</v>
      </c>
      <c r="BC28" s="349">
        <f t="shared" si="27"/>
        <v>0</v>
      </c>
      <c r="BD28" s="227">
        <v>0</v>
      </c>
      <c r="BE28" s="227">
        <v>0</v>
      </c>
      <c r="BF28" s="227">
        <v>0</v>
      </c>
      <c r="BG28" s="227">
        <v>0</v>
      </c>
      <c r="BH28" s="655">
        <v>0</v>
      </c>
      <c r="BI28" s="219">
        <f t="shared" si="28"/>
        <v>0</v>
      </c>
      <c r="BJ28" s="646">
        <f>BI28-BH28-'Schedule 3A_Income Statement'!CV44</f>
        <v>0</v>
      </c>
      <c r="BL28" s="349">
        <f t="shared" si="29"/>
        <v>48381849.526885398</v>
      </c>
      <c r="BM28" s="349">
        <f t="shared" si="0"/>
        <v>0</v>
      </c>
      <c r="BN28" s="349">
        <f t="shared" si="1"/>
        <v>48381849.526885398</v>
      </c>
      <c r="BO28" s="349">
        <f t="shared" si="2"/>
        <v>0</v>
      </c>
      <c r="BP28" s="349">
        <f t="shared" si="3"/>
        <v>0</v>
      </c>
      <c r="BQ28" s="349">
        <f t="shared" si="4"/>
        <v>0</v>
      </c>
      <c r="BR28" s="349">
        <f t="shared" si="5"/>
        <v>48381849.526885398</v>
      </c>
      <c r="BS28" s="349">
        <f t="shared" si="6"/>
        <v>0</v>
      </c>
      <c r="BT28" s="349">
        <f t="shared" si="7"/>
        <v>-147292.08999999994</v>
      </c>
      <c r="BU28" s="349">
        <f t="shared" si="8"/>
        <v>0</v>
      </c>
      <c r="BV28" s="349">
        <f t="shared" si="9"/>
        <v>0</v>
      </c>
      <c r="BW28" s="349">
        <f t="shared" si="10"/>
        <v>0</v>
      </c>
      <c r="BX28" s="349">
        <f t="shared" si="11"/>
        <v>48234557.436885394</v>
      </c>
      <c r="BY28" s="349">
        <f t="shared" si="12"/>
        <v>-6.7055225372314453E-8</v>
      </c>
    </row>
    <row r="29" spans="1:77" s="338" customFormat="1" x14ac:dyDescent="0.2">
      <c r="A29" s="644" t="s">
        <v>1215</v>
      </c>
      <c r="B29" s="606" t="s">
        <v>1211</v>
      </c>
      <c r="C29" s="654" t="str">
        <f>INDEX('Medical Services Definitions'!$C$7:$C$33,MATCH($B29,'Medical Services Definitions'!$B$7:$B$33,0))</f>
        <v>Pharmacy</v>
      </c>
      <c r="D29" s="227">
        <v>5219398.0081000002</v>
      </c>
      <c r="E29" s="227">
        <v>0</v>
      </c>
      <c r="F29" s="349">
        <f t="shared" si="13"/>
        <v>5219398.0081000002</v>
      </c>
      <c r="G29" s="227">
        <v>979634.78189999971</v>
      </c>
      <c r="H29" s="227">
        <v>0</v>
      </c>
      <c r="I29" s="349">
        <f t="shared" si="14"/>
        <v>979634.78189999971</v>
      </c>
      <c r="J29" s="349">
        <f t="shared" si="15"/>
        <v>6199032.79</v>
      </c>
      <c r="K29" s="227">
        <v>60723.1553829521</v>
      </c>
      <c r="L29" s="227">
        <v>0</v>
      </c>
      <c r="M29" s="227">
        <v>0</v>
      </c>
      <c r="N29" s="227">
        <v>0</v>
      </c>
      <c r="O29" s="655">
        <v>0</v>
      </c>
      <c r="P29" s="219">
        <f t="shared" si="16"/>
        <v>6259755.9453829518</v>
      </c>
      <c r="Q29" s="646">
        <f>P29-O29-'Schedule 3A_Income Statement'!CS45</f>
        <v>0</v>
      </c>
      <c r="R29" s="220"/>
      <c r="S29" s="227">
        <v>6412023.9602212142</v>
      </c>
      <c r="T29" s="227">
        <v>0</v>
      </c>
      <c r="U29" s="349">
        <f t="shared" si="17"/>
        <v>6412023.9602212142</v>
      </c>
      <c r="V29" s="227">
        <v>835267.96977878758</v>
      </c>
      <c r="W29" s="227">
        <v>0</v>
      </c>
      <c r="X29" s="349">
        <f t="shared" si="18"/>
        <v>835267.96977878758</v>
      </c>
      <c r="Y29" s="349">
        <f t="shared" si="19"/>
        <v>7247291.9300000016</v>
      </c>
      <c r="Z29" s="227">
        <v>97254.057893162812</v>
      </c>
      <c r="AA29" s="227">
        <v>0</v>
      </c>
      <c r="AB29" s="227">
        <v>0</v>
      </c>
      <c r="AC29" s="227">
        <v>0</v>
      </c>
      <c r="AD29" s="655">
        <v>0</v>
      </c>
      <c r="AE29" s="219">
        <f t="shared" si="20"/>
        <v>7344545.9878931642</v>
      </c>
      <c r="AF29" s="646">
        <f>AE29-AD29-'Schedule 3A_Income Statement'!CT45</f>
        <v>0</v>
      </c>
      <c r="AG29" s="220"/>
      <c r="AH29" s="227">
        <v>7940903.9212224092</v>
      </c>
      <c r="AI29" s="227">
        <v>0</v>
      </c>
      <c r="AJ29" s="349">
        <f t="shared" si="21"/>
        <v>7940903.9212224092</v>
      </c>
      <c r="AK29" s="227">
        <v>840498.20877758728</v>
      </c>
      <c r="AL29" s="227">
        <v>0</v>
      </c>
      <c r="AM29" s="349">
        <f t="shared" si="22"/>
        <v>840498.20877758728</v>
      </c>
      <c r="AN29" s="349">
        <f t="shared" si="23"/>
        <v>8781402.1299999971</v>
      </c>
      <c r="AO29" s="227">
        <v>481614.4072389151</v>
      </c>
      <c r="AP29" s="227">
        <v>0</v>
      </c>
      <c r="AQ29" s="227">
        <v>0</v>
      </c>
      <c r="AR29" s="227">
        <v>0</v>
      </c>
      <c r="AS29" s="655">
        <v>0</v>
      </c>
      <c r="AT29" s="219">
        <f t="shared" si="24"/>
        <v>9263016.5372389127</v>
      </c>
      <c r="AU29" s="646">
        <f>AT29-AS29-'Schedule 3A_Income Statement'!CU45</f>
        <v>0</v>
      </c>
      <c r="AV29" s="220"/>
      <c r="AW29" s="227">
        <v>0</v>
      </c>
      <c r="AX29" s="227">
        <v>0</v>
      </c>
      <c r="AY29" s="349">
        <f t="shared" si="25"/>
        <v>0</v>
      </c>
      <c r="AZ29" s="227">
        <v>0</v>
      </c>
      <c r="BA29" s="227">
        <v>0</v>
      </c>
      <c r="BB29" s="349">
        <f t="shared" si="26"/>
        <v>0</v>
      </c>
      <c r="BC29" s="349">
        <f t="shared" si="27"/>
        <v>0</v>
      </c>
      <c r="BD29" s="227">
        <v>0</v>
      </c>
      <c r="BE29" s="227">
        <v>0</v>
      </c>
      <c r="BF29" s="227">
        <v>0</v>
      </c>
      <c r="BG29" s="227">
        <v>0</v>
      </c>
      <c r="BH29" s="655">
        <v>0</v>
      </c>
      <c r="BI29" s="219">
        <f t="shared" si="28"/>
        <v>0</v>
      </c>
      <c r="BJ29" s="646">
        <f>BI29-BH29-'Schedule 3A_Income Statement'!CV45</f>
        <v>0</v>
      </c>
      <c r="BL29" s="349">
        <f t="shared" si="29"/>
        <v>19572325.889543623</v>
      </c>
      <c r="BM29" s="349">
        <f t="shared" si="0"/>
        <v>0</v>
      </c>
      <c r="BN29" s="349">
        <f t="shared" si="1"/>
        <v>19572325.889543623</v>
      </c>
      <c r="BO29" s="349">
        <f t="shared" si="2"/>
        <v>2655400.9604563746</v>
      </c>
      <c r="BP29" s="349">
        <f t="shared" si="3"/>
        <v>0</v>
      </c>
      <c r="BQ29" s="349">
        <f t="shared" si="4"/>
        <v>2655400.9604563746</v>
      </c>
      <c r="BR29" s="349">
        <f t="shared" si="5"/>
        <v>22227726.850000001</v>
      </c>
      <c r="BS29" s="349">
        <f t="shared" si="6"/>
        <v>639591.62051502999</v>
      </c>
      <c r="BT29" s="349">
        <f t="shared" si="7"/>
        <v>0</v>
      </c>
      <c r="BU29" s="349">
        <f t="shared" si="8"/>
        <v>0</v>
      </c>
      <c r="BV29" s="349">
        <f t="shared" si="9"/>
        <v>0</v>
      </c>
      <c r="BW29" s="349">
        <f t="shared" si="10"/>
        <v>0</v>
      </c>
      <c r="BX29" s="349">
        <f t="shared" si="11"/>
        <v>22867318.470515028</v>
      </c>
      <c r="BY29" s="349">
        <f t="shared" si="12"/>
        <v>0</v>
      </c>
    </row>
    <row r="30" spans="1:77" s="338" customFormat="1" x14ac:dyDescent="0.2">
      <c r="A30" s="644" t="s">
        <v>1216</v>
      </c>
      <c r="B30" s="606" t="s">
        <v>1212</v>
      </c>
      <c r="C30" s="654" t="str">
        <f>INDEX('Medical Services Definitions'!$C$7:$C$33,MATCH($B30,'Medical Services Definitions'!$B$7:$B$33,0))</f>
        <v>Exclude</v>
      </c>
      <c r="D30" s="227">
        <v>4705494.5439627795</v>
      </c>
      <c r="E30" s="227">
        <v>0</v>
      </c>
      <c r="F30" s="349">
        <f t="shared" si="13"/>
        <v>4705494.5439627795</v>
      </c>
      <c r="G30" s="227">
        <v>906556.0301364396</v>
      </c>
      <c r="H30" s="227">
        <v>0</v>
      </c>
      <c r="I30" s="349">
        <f t="shared" si="14"/>
        <v>906556.0301364396</v>
      </c>
      <c r="J30" s="349">
        <f t="shared" si="15"/>
        <v>5612050.5740992194</v>
      </c>
      <c r="K30" s="227">
        <v>60723.1553829521</v>
      </c>
      <c r="L30" s="227">
        <v>0</v>
      </c>
      <c r="M30" s="227">
        <v>0</v>
      </c>
      <c r="N30" s="227">
        <v>0</v>
      </c>
      <c r="O30" s="655">
        <v>0</v>
      </c>
      <c r="P30" s="219">
        <f t="shared" si="16"/>
        <v>5672773.7294821711</v>
      </c>
      <c r="Q30" s="646">
        <f>P30-O30-'Schedule 3A_Income Statement'!CS46</f>
        <v>0</v>
      </c>
      <c r="R30" s="220"/>
      <c r="S30" s="227">
        <v>5718361.0490230974</v>
      </c>
      <c r="T30" s="227">
        <v>0</v>
      </c>
      <c r="U30" s="349">
        <f t="shared" si="17"/>
        <v>5718361.0490230974</v>
      </c>
      <c r="V30" s="227">
        <v>771536.92367388401</v>
      </c>
      <c r="W30" s="227">
        <v>0</v>
      </c>
      <c r="X30" s="349">
        <f t="shared" si="18"/>
        <v>771536.92367388401</v>
      </c>
      <c r="Y30" s="349">
        <f t="shared" si="19"/>
        <v>6489897.9726969814</v>
      </c>
      <c r="Z30" s="227">
        <v>97254.057893162812</v>
      </c>
      <c r="AA30" s="227">
        <v>0</v>
      </c>
      <c r="AB30" s="227">
        <v>0</v>
      </c>
      <c r="AC30" s="227">
        <v>0</v>
      </c>
      <c r="AD30" s="655">
        <v>0</v>
      </c>
      <c r="AE30" s="219">
        <f t="shared" si="20"/>
        <v>6587152.030590144</v>
      </c>
      <c r="AF30" s="646">
        <f>AE30-AD30-'Schedule 3A_Income Statement'!CT46</f>
        <v>0</v>
      </c>
      <c r="AG30" s="220"/>
      <c r="AH30" s="227">
        <v>6963376.1346827317</v>
      </c>
      <c r="AI30" s="227">
        <v>0</v>
      </c>
      <c r="AJ30" s="349">
        <f t="shared" si="21"/>
        <v>6963376.1346827317</v>
      </c>
      <c r="AK30" s="227">
        <v>760494.08127113758</v>
      </c>
      <c r="AL30" s="227">
        <v>0</v>
      </c>
      <c r="AM30" s="349">
        <f t="shared" si="22"/>
        <v>760494.08127113758</v>
      </c>
      <c r="AN30" s="349">
        <f t="shared" si="23"/>
        <v>7723870.2159538697</v>
      </c>
      <c r="AO30" s="227">
        <v>481614.4072389151</v>
      </c>
      <c r="AP30" s="227">
        <v>0</v>
      </c>
      <c r="AQ30" s="227">
        <v>0</v>
      </c>
      <c r="AR30" s="227">
        <v>0</v>
      </c>
      <c r="AS30" s="655">
        <v>0</v>
      </c>
      <c r="AT30" s="219">
        <f t="shared" si="24"/>
        <v>8205484.6231927853</v>
      </c>
      <c r="AU30" s="646">
        <f>AT30-AS30-'Schedule 3A_Income Statement'!CU46</f>
        <v>0</v>
      </c>
      <c r="AV30" s="220"/>
      <c r="AW30" s="227">
        <v>0</v>
      </c>
      <c r="AX30" s="227">
        <v>0</v>
      </c>
      <c r="AY30" s="349">
        <f t="shared" si="25"/>
        <v>0</v>
      </c>
      <c r="AZ30" s="227">
        <v>0</v>
      </c>
      <c r="BA30" s="227">
        <v>0</v>
      </c>
      <c r="BB30" s="349">
        <f t="shared" si="26"/>
        <v>0</v>
      </c>
      <c r="BC30" s="349">
        <f t="shared" si="27"/>
        <v>0</v>
      </c>
      <c r="BD30" s="227">
        <v>0</v>
      </c>
      <c r="BE30" s="227">
        <v>0</v>
      </c>
      <c r="BF30" s="227">
        <v>0</v>
      </c>
      <c r="BG30" s="227">
        <v>0</v>
      </c>
      <c r="BH30" s="655">
        <v>0</v>
      </c>
      <c r="BI30" s="219">
        <f t="shared" si="28"/>
        <v>0</v>
      </c>
      <c r="BJ30" s="646">
        <f>BI30-BH30-'Schedule 3A_Income Statement'!CV46</f>
        <v>0</v>
      </c>
      <c r="BL30" s="349">
        <f t="shared" si="29"/>
        <v>17387231.727668606</v>
      </c>
      <c r="BM30" s="349">
        <f t="shared" si="0"/>
        <v>0</v>
      </c>
      <c r="BN30" s="349">
        <f t="shared" si="1"/>
        <v>17387231.727668606</v>
      </c>
      <c r="BO30" s="349">
        <f t="shared" si="2"/>
        <v>2438587.0350814611</v>
      </c>
      <c r="BP30" s="349">
        <f t="shared" si="3"/>
        <v>0</v>
      </c>
      <c r="BQ30" s="349">
        <f t="shared" si="4"/>
        <v>2438587.0350814611</v>
      </c>
      <c r="BR30" s="349">
        <f t="shared" si="5"/>
        <v>19825818.762750071</v>
      </c>
      <c r="BS30" s="349">
        <f t="shared" si="6"/>
        <v>639591.62051502999</v>
      </c>
      <c r="BT30" s="349">
        <f t="shared" si="7"/>
        <v>0</v>
      </c>
      <c r="BU30" s="349">
        <f t="shared" si="8"/>
        <v>0</v>
      </c>
      <c r="BV30" s="349">
        <f t="shared" si="9"/>
        <v>0</v>
      </c>
      <c r="BW30" s="349">
        <f t="shared" si="10"/>
        <v>0</v>
      </c>
      <c r="BX30" s="349">
        <f t="shared" si="11"/>
        <v>20465410.3832651</v>
      </c>
      <c r="BY30" s="349">
        <f t="shared" si="12"/>
        <v>0</v>
      </c>
    </row>
    <row r="31" spans="1:77" s="338" customFormat="1" x14ac:dyDescent="0.2">
      <c r="A31" s="643">
        <v>12</v>
      </c>
      <c r="B31" s="113" t="s">
        <v>211</v>
      </c>
      <c r="C31" s="635" t="str">
        <f>INDEX('Medical Services Definitions'!$C$7:$C$33,MATCH($B31,'Medical Services Definitions'!$B$7:$B$33,0))</f>
        <v>Outpatient</v>
      </c>
      <c r="D31" s="227">
        <v>3901440.7824238031</v>
      </c>
      <c r="E31" s="227">
        <v>0</v>
      </c>
      <c r="F31" s="349">
        <f t="shared" si="13"/>
        <v>3901440.7824238031</v>
      </c>
      <c r="G31" s="227">
        <v>511553.0675761968</v>
      </c>
      <c r="H31" s="227">
        <v>0</v>
      </c>
      <c r="I31" s="349">
        <f t="shared" si="14"/>
        <v>511553.0675761968</v>
      </c>
      <c r="J31" s="349">
        <f t="shared" si="15"/>
        <v>4412993.8499999996</v>
      </c>
      <c r="K31" s="227">
        <v>104045.51324766941</v>
      </c>
      <c r="L31" s="227">
        <v>0</v>
      </c>
      <c r="M31" s="227">
        <v>0</v>
      </c>
      <c r="N31" s="227">
        <v>0</v>
      </c>
      <c r="O31" s="655">
        <v>0</v>
      </c>
      <c r="P31" s="219">
        <f t="shared" si="16"/>
        <v>4517039.3632476693</v>
      </c>
      <c r="Q31" s="646">
        <f>P31-O31-'Schedule 3A_Income Statement'!CS47</f>
        <v>0</v>
      </c>
      <c r="R31" s="220"/>
      <c r="S31" s="227">
        <v>3893785.2705554743</v>
      </c>
      <c r="T31" s="227">
        <v>0</v>
      </c>
      <c r="U31" s="349">
        <f t="shared" si="17"/>
        <v>3893785.2705554743</v>
      </c>
      <c r="V31" s="227">
        <v>346909.74944452225</v>
      </c>
      <c r="W31" s="227">
        <v>0</v>
      </c>
      <c r="X31" s="349">
        <f t="shared" si="18"/>
        <v>346909.74944452225</v>
      </c>
      <c r="Y31" s="349">
        <f t="shared" si="19"/>
        <v>4240695.0199999968</v>
      </c>
      <c r="Z31" s="227">
        <v>160684.55072335992</v>
      </c>
      <c r="AA31" s="227">
        <v>0</v>
      </c>
      <c r="AB31" s="227">
        <v>0</v>
      </c>
      <c r="AC31" s="227">
        <v>0</v>
      </c>
      <c r="AD31" s="655">
        <v>0</v>
      </c>
      <c r="AE31" s="219">
        <f t="shared" si="20"/>
        <v>4401379.5707233567</v>
      </c>
      <c r="AF31" s="646">
        <f>AE31-AD31-'Schedule 3A_Income Statement'!CT47</f>
        <v>0</v>
      </c>
      <c r="AG31" s="220"/>
      <c r="AH31" s="227">
        <v>3327598.9750115774</v>
      </c>
      <c r="AI31" s="227">
        <v>0</v>
      </c>
      <c r="AJ31" s="349">
        <f t="shared" si="21"/>
        <v>3327598.9750115774</v>
      </c>
      <c r="AK31" s="227">
        <v>328020.64498842316</v>
      </c>
      <c r="AL31" s="227">
        <v>0</v>
      </c>
      <c r="AM31" s="349">
        <f t="shared" si="22"/>
        <v>328020.64498842316</v>
      </c>
      <c r="AN31" s="349">
        <f t="shared" si="23"/>
        <v>3655619.6200000006</v>
      </c>
      <c r="AO31" s="227">
        <v>758033.55763185222</v>
      </c>
      <c r="AP31" s="227">
        <v>0</v>
      </c>
      <c r="AQ31" s="227">
        <v>0</v>
      </c>
      <c r="AR31" s="227">
        <v>0</v>
      </c>
      <c r="AS31" s="655">
        <v>0</v>
      </c>
      <c r="AT31" s="219">
        <f t="shared" si="24"/>
        <v>4413653.1776318531</v>
      </c>
      <c r="AU31" s="646">
        <f>AT31-AS31-'Schedule 3A_Income Statement'!CU47</f>
        <v>0</v>
      </c>
      <c r="AV31" s="220"/>
      <c r="AW31" s="227">
        <v>0</v>
      </c>
      <c r="AX31" s="227">
        <v>0</v>
      </c>
      <c r="AY31" s="349">
        <f t="shared" si="25"/>
        <v>0</v>
      </c>
      <c r="AZ31" s="227">
        <v>0</v>
      </c>
      <c r="BA31" s="227">
        <v>0</v>
      </c>
      <c r="BB31" s="349">
        <f t="shared" si="26"/>
        <v>0</v>
      </c>
      <c r="BC31" s="349">
        <f t="shared" si="27"/>
        <v>0</v>
      </c>
      <c r="BD31" s="227">
        <v>0</v>
      </c>
      <c r="BE31" s="227">
        <v>0</v>
      </c>
      <c r="BF31" s="227">
        <v>0</v>
      </c>
      <c r="BG31" s="227">
        <v>0</v>
      </c>
      <c r="BH31" s="655">
        <v>0</v>
      </c>
      <c r="BI31" s="219">
        <f t="shared" si="28"/>
        <v>0</v>
      </c>
      <c r="BJ31" s="646">
        <f>BI31-BH31-'Schedule 3A_Income Statement'!CV47</f>
        <v>0</v>
      </c>
      <c r="BL31" s="349">
        <f t="shared" si="29"/>
        <v>11122825.027990855</v>
      </c>
      <c r="BM31" s="349">
        <f t="shared" si="0"/>
        <v>0</v>
      </c>
      <c r="BN31" s="349">
        <f t="shared" si="1"/>
        <v>11122825.027990855</v>
      </c>
      <c r="BO31" s="349">
        <f t="shared" si="2"/>
        <v>1186483.4620091422</v>
      </c>
      <c r="BP31" s="349">
        <f t="shared" si="3"/>
        <v>0</v>
      </c>
      <c r="BQ31" s="349">
        <f t="shared" si="4"/>
        <v>1186483.4620091422</v>
      </c>
      <c r="BR31" s="349">
        <f t="shared" si="5"/>
        <v>12309308.489999998</v>
      </c>
      <c r="BS31" s="349">
        <f t="shared" si="6"/>
        <v>1022763.6216028816</v>
      </c>
      <c r="BT31" s="349">
        <f t="shared" si="7"/>
        <v>0</v>
      </c>
      <c r="BU31" s="349">
        <f t="shared" si="8"/>
        <v>0</v>
      </c>
      <c r="BV31" s="349">
        <f t="shared" si="9"/>
        <v>0</v>
      </c>
      <c r="BW31" s="349">
        <f t="shared" si="10"/>
        <v>0</v>
      </c>
      <c r="BX31" s="349">
        <f t="shared" si="11"/>
        <v>13332072.111602878</v>
      </c>
      <c r="BY31" s="349">
        <f t="shared" si="12"/>
        <v>0</v>
      </c>
    </row>
    <row r="32" spans="1:77" s="338" customFormat="1" x14ac:dyDescent="0.2">
      <c r="A32" s="644">
        <v>13</v>
      </c>
      <c r="B32" s="115" t="s">
        <v>212</v>
      </c>
      <c r="C32" s="650" t="str">
        <f>INDEX('Medical Services Definitions'!$C$7:$C$33,MATCH($B32,'Medical Services Definitions'!$B$7:$B$33,0))</f>
        <v>Long Term</v>
      </c>
      <c r="D32" s="227">
        <v>4375886.4572000001</v>
      </c>
      <c r="E32" s="227">
        <v>0</v>
      </c>
      <c r="F32" s="349">
        <f t="shared" si="13"/>
        <v>4375886.4572000001</v>
      </c>
      <c r="G32" s="227">
        <v>5676282.1128000002</v>
      </c>
      <c r="H32" s="227">
        <v>0</v>
      </c>
      <c r="I32" s="349">
        <f t="shared" si="14"/>
        <v>5676282.1128000002</v>
      </c>
      <c r="J32" s="349">
        <f t="shared" si="15"/>
        <v>10052168.57</v>
      </c>
      <c r="K32" s="227">
        <v>237515.97857732055</v>
      </c>
      <c r="L32" s="227">
        <v>0</v>
      </c>
      <c r="M32" s="227">
        <v>0</v>
      </c>
      <c r="N32" s="227">
        <v>0</v>
      </c>
      <c r="O32" s="655">
        <v>0</v>
      </c>
      <c r="P32" s="219">
        <f t="shared" si="16"/>
        <v>10289684.548577322</v>
      </c>
      <c r="Q32" s="646">
        <f>P32-O32-'Schedule 3A_Income Statement'!CS48</f>
        <v>0</v>
      </c>
      <c r="R32" s="220"/>
      <c r="S32" s="227">
        <v>4064859.6352938018</v>
      </c>
      <c r="T32" s="227">
        <v>0</v>
      </c>
      <c r="U32" s="349">
        <f t="shared" si="17"/>
        <v>4064859.6352938018</v>
      </c>
      <c r="V32" s="227">
        <v>6176943.964706202</v>
      </c>
      <c r="W32" s="227">
        <v>0</v>
      </c>
      <c r="X32" s="349">
        <f t="shared" si="18"/>
        <v>6176943.964706202</v>
      </c>
      <c r="Y32" s="349">
        <f t="shared" si="19"/>
        <v>10241803.600000003</v>
      </c>
      <c r="Z32" s="227">
        <v>390777.4804822976</v>
      </c>
      <c r="AA32" s="227">
        <v>0</v>
      </c>
      <c r="AB32" s="227">
        <v>0</v>
      </c>
      <c r="AC32" s="227">
        <v>0</v>
      </c>
      <c r="AD32" s="655">
        <v>0</v>
      </c>
      <c r="AE32" s="219">
        <f t="shared" si="20"/>
        <v>10632581.0804823</v>
      </c>
      <c r="AF32" s="646">
        <f>AE32-AD32-'Schedule 3A_Income Statement'!CT48</f>
        <v>0</v>
      </c>
      <c r="AG32" s="220"/>
      <c r="AH32" s="227">
        <v>5235885.4746144768</v>
      </c>
      <c r="AI32" s="227">
        <v>0</v>
      </c>
      <c r="AJ32" s="349">
        <f t="shared" si="21"/>
        <v>5235885.4746144768</v>
      </c>
      <c r="AK32" s="227">
        <v>4411376.6753855255</v>
      </c>
      <c r="AL32" s="227">
        <v>0</v>
      </c>
      <c r="AM32" s="349">
        <f t="shared" si="22"/>
        <v>4411376.6753855255</v>
      </c>
      <c r="AN32" s="349">
        <f t="shared" si="23"/>
        <v>9647262.1500000022</v>
      </c>
      <c r="AO32" s="227">
        <v>1959154.6330676668</v>
      </c>
      <c r="AP32" s="227">
        <v>0</v>
      </c>
      <c r="AQ32" s="227">
        <v>0</v>
      </c>
      <c r="AR32" s="227">
        <v>0</v>
      </c>
      <c r="AS32" s="655">
        <v>0</v>
      </c>
      <c r="AT32" s="219">
        <f t="shared" si="24"/>
        <v>11606416.78306767</v>
      </c>
      <c r="AU32" s="646">
        <f>AT32-AS32-'Schedule 3A_Income Statement'!CU48</f>
        <v>0</v>
      </c>
      <c r="AV32" s="220"/>
      <c r="AW32" s="227">
        <v>0</v>
      </c>
      <c r="AX32" s="227">
        <v>0</v>
      </c>
      <c r="AY32" s="349">
        <f t="shared" si="25"/>
        <v>0</v>
      </c>
      <c r="AZ32" s="227">
        <v>0</v>
      </c>
      <c r="BA32" s="227">
        <v>0</v>
      </c>
      <c r="BB32" s="349">
        <f t="shared" si="26"/>
        <v>0</v>
      </c>
      <c r="BC32" s="349">
        <f t="shared" si="27"/>
        <v>0</v>
      </c>
      <c r="BD32" s="227">
        <v>0</v>
      </c>
      <c r="BE32" s="227">
        <v>0</v>
      </c>
      <c r="BF32" s="227">
        <v>0</v>
      </c>
      <c r="BG32" s="227">
        <v>0</v>
      </c>
      <c r="BH32" s="655">
        <v>0</v>
      </c>
      <c r="BI32" s="219">
        <f t="shared" si="28"/>
        <v>0</v>
      </c>
      <c r="BJ32" s="646">
        <f>BI32-BH32-'Schedule 3A_Income Statement'!CV48</f>
        <v>0</v>
      </c>
      <c r="BL32" s="349">
        <f t="shared" si="29"/>
        <v>13676631.567108279</v>
      </c>
      <c r="BM32" s="349">
        <f t="shared" si="0"/>
        <v>0</v>
      </c>
      <c r="BN32" s="349">
        <f t="shared" si="1"/>
        <v>13676631.567108279</v>
      </c>
      <c r="BO32" s="349">
        <f t="shared" si="2"/>
        <v>16264602.752891729</v>
      </c>
      <c r="BP32" s="349">
        <f t="shared" si="3"/>
        <v>0</v>
      </c>
      <c r="BQ32" s="349">
        <f t="shared" si="4"/>
        <v>16264602.752891729</v>
      </c>
      <c r="BR32" s="349">
        <f t="shared" si="5"/>
        <v>29941234.320000004</v>
      </c>
      <c r="BS32" s="349">
        <f t="shared" si="6"/>
        <v>2587448.092127285</v>
      </c>
      <c r="BT32" s="349">
        <f t="shared" si="7"/>
        <v>0</v>
      </c>
      <c r="BU32" s="349">
        <f t="shared" si="8"/>
        <v>0</v>
      </c>
      <c r="BV32" s="349">
        <f t="shared" si="9"/>
        <v>0</v>
      </c>
      <c r="BW32" s="349">
        <f t="shared" si="10"/>
        <v>0</v>
      </c>
      <c r="BX32" s="349">
        <f t="shared" si="11"/>
        <v>32528682.41212729</v>
      </c>
      <c r="BY32" s="349">
        <f t="shared" si="12"/>
        <v>0</v>
      </c>
    </row>
    <row r="33" spans="1:77" s="338" customFormat="1" x14ac:dyDescent="0.2">
      <c r="A33" s="643">
        <v>14</v>
      </c>
      <c r="B33" s="113" t="s">
        <v>1260</v>
      </c>
      <c r="C33" s="650" t="str">
        <f>INDEX('Medical Services Definitions'!$C$7:$C$33,MATCH($B33,'Medical Services Definitions'!$B$7:$B$33,0))</f>
        <v>Professional</v>
      </c>
      <c r="D33" s="227">
        <v>123576.99960000007</v>
      </c>
      <c r="E33" s="227">
        <v>0</v>
      </c>
      <c r="F33" s="349">
        <f t="shared" si="13"/>
        <v>123576.99960000007</v>
      </c>
      <c r="G33" s="227">
        <v>40278200.930400006</v>
      </c>
      <c r="H33" s="227">
        <v>0</v>
      </c>
      <c r="I33" s="349">
        <f t="shared" si="14"/>
        <v>40278200.930400006</v>
      </c>
      <c r="J33" s="349">
        <f t="shared" si="15"/>
        <v>40401777.930000007</v>
      </c>
      <c r="K33" s="227">
        <v>49192.729420899021</v>
      </c>
      <c r="L33" s="227">
        <v>0</v>
      </c>
      <c r="M33" s="227">
        <v>0</v>
      </c>
      <c r="N33" s="227">
        <v>0</v>
      </c>
      <c r="O33" s="655">
        <v>0</v>
      </c>
      <c r="P33" s="219">
        <f t="shared" si="16"/>
        <v>40450970.659420907</v>
      </c>
      <c r="Q33" s="646">
        <f>P33-O33-'Schedule 3A_Income Statement'!CS49</f>
        <v>0</v>
      </c>
      <c r="R33" s="220"/>
      <c r="S33" s="227">
        <v>122618.88679999998</v>
      </c>
      <c r="T33" s="227">
        <v>0</v>
      </c>
      <c r="U33" s="349">
        <f t="shared" si="17"/>
        <v>122618.88679999998</v>
      </c>
      <c r="V33" s="227">
        <v>40088223.983200021</v>
      </c>
      <c r="W33" s="227">
        <v>0</v>
      </c>
      <c r="X33" s="349">
        <f t="shared" si="18"/>
        <v>40088223.983200021</v>
      </c>
      <c r="Y33" s="349">
        <f t="shared" si="19"/>
        <v>40210842.87000002</v>
      </c>
      <c r="Z33" s="227">
        <v>82545.364343925467</v>
      </c>
      <c r="AA33" s="227">
        <v>0</v>
      </c>
      <c r="AB33" s="227">
        <v>0</v>
      </c>
      <c r="AC33" s="227">
        <v>0</v>
      </c>
      <c r="AD33" s="655">
        <v>0</v>
      </c>
      <c r="AE33" s="219">
        <f t="shared" si="20"/>
        <v>40293388.234343946</v>
      </c>
      <c r="AF33" s="646">
        <f>AE33-AD33-'Schedule 3A_Income Statement'!CT49</f>
        <v>0</v>
      </c>
      <c r="AG33" s="220"/>
      <c r="AH33" s="227">
        <v>93425.980400000015</v>
      </c>
      <c r="AI33" s="227">
        <v>0</v>
      </c>
      <c r="AJ33" s="349">
        <f t="shared" si="21"/>
        <v>93425.980400000015</v>
      </c>
      <c r="AK33" s="227">
        <v>40328857.589600004</v>
      </c>
      <c r="AL33" s="227">
        <v>0</v>
      </c>
      <c r="AM33" s="349">
        <f t="shared" si="22"/>
        <v>40328857.589600004</v>
      </c>
      <c r="AN33" s="349">
        <f t="shared" si="23"/>
        <v>40422283.570000008</v>
      </c>
      <c r="AO33" s="227">
        <v>1068700.597855407</v>
      </c>
      <c r="AP33" s="227">
        <v>0</v>
      </c>
      <c r="AQ33" s="227">
        <v>0</v>
      </c>
      <c r="AR33" s="227">
        <v>0</v>
      </c>
      <c r="AS33" s="655">
        <v>0</v>
      </c>
      <c r="AT33" s="219">
        <f t="shared" si="24"/>
        <v>41490984.167855412</v>
      </c>
      <c r="AU33" s="646">
        <f>AT33-AS33-'Schedule 3A_Income Statement'!CU49</f>
        <v>0</v>
      </c>
      <c r="AV33" s="220"/>
      <c r="AW33" s="227">
        <v>0</v>
      </c>
      <c r="AX33" s="227">
        <v>0</v>
      </c>
      <c r="AY33" s="349">
        <f t="shared" si="25"/>
        <v>0</v>
      </c>
      <c r="AZ33" s="227">
        <v>0</v>
      </c>
      <c r="BA33" s="227">
        <v>0</v>
      </c>
      <c r="BB33" s="349">
        <f t="shared" si="26"/>
        <v>0</v>
      </c>
      <c r="BC33" s="349">
        <f t="shared" si="27"/>
        <v>0</v>
      </c>
      <c r="BD33" s="227">
        <v>0</v>
      </c>
      <c r="BE33" s="227">
        <v>0</v>
      </c>
      <c r="BF33" s="227">
        <v>0</v>
      </c>
      <c r="BG33" s="227">
        <v>0</v>
      </c>
      <c r="BH33" s="655">
        <v>0</v>
      </c>
      <c r="BI33" s="219">
        <f t="shared" si="28"/>
        <v>0</v>
      </c>
      <c r="BJ33" s="646">
        <f>BI33-BH33-'Schedule 3A_Income Statement'!CV49</f>
        <v>0</v>
      </c>
      <c r="BL33" s="349">
        <f t="shared" si="29"/>
        <v>339621.86680000008</v>
      </c>
      <c r="BM33" s="349">
        <f t="shared" si="0"/>
        <v>0</v>
      </c>
      <c r="BN33" s="349">
        <f t="shared" si="1"/>
        <v>339621.86680000008</v>
      </c>
      <c r="BO33" s="349">
        <f t="shared" si="2"/>
        <v>120695282.50320002</v>
      </c>
      <c r="BP33" s="349">
        <f t="shared" si="3"/>
        <v>0</v>
      </c>
      <c r="BQ33" s="349">
        <f t="shared" si="4"/>
        <v>120695282.50320002</v>
      </c>
      <c r="BR33" s="349">
        <f t="shared" si="5"/>
        <v>121034904.37000003</v>
      </c>
      <c r="BS33" s="349">
        <f t="shared" si="6"/>
        <v>1200438.6916202316</v>
      </c>
      <c r="BT33" s="349">
        <f t="shared" si="7"/>
        <v>0</v>
      </c>
      <c r="BU33" s="349">
        <f t="shared" si="8"/>
        <v>0</v>
      </c>
      <c r="BV33" s="349">
        <f t="shared" si="9"/>
        <v>0</v>
      </c>
      <c r="BW33" s="349">
        <f t="shared" si="10"/>
        <v>0</v>
      </c>
      <c r="BX33" s="349">
        <f t="shared" si="11"/>
        <v>122235343.06162027</v>
      </c>
      <c r="BY33" s="349">
        <f t="shared" si="12"/>
        <v>0</v>
      </c>
    </row>
    <row r="34" spans="1:77" s="338" customFormat="1" x14ac:dyDescent="0.2">
      <c r="A34" s="644">
        <v>15</v>
      </c>
      <c r="B34" s="113" t="s">
        <v>397</v>
      </c>
      <c r="C34" s="650" t="str">
        <f>INDEX('Medical Services Definitions'!$C$7:$C$33,MATCH($B34,'Medical Services Definitions'!$B$7:$B$33,0))</f>
        <v>Professional</v>
      </c>
      <c r="D34" s="227">
        <v>17838632.923185956</v>
      </c>
      <c r="E34" s="227">
        <v>0</v>
      </c>
      <c r="F34" s="349">
        <f t="shared" ref="F34:F37" si="30">SUM(D34:E34)</f>
        <v>17838632.923185956</v>
      </c>
      <c r="G34" s="227">
        <v>4094603.0268140547</v>
      </c>
      <c r="H34" s="227">
        <v>0</v>
      </c>
      <c r="I34" s="349">
        <f t="shared" ref="I34:I37" si="31">SUM(G34:H34)</f>
        <v>4094603.0268140547</v>
      </c>
      <c r="J34" s="349">
        <f t="shared" ref="J34:J37" si="32">F34+I34</f>
        <v>21933235.95000001</v>
      </c>
      <c r="K34" s="227">
        <v>515288.55424197385</v>
      </c>
      <c r="L34" s="227">
        <v>0</v>
      </c>
      <c r="M34" s="227">
        <v>0</v>
      </c>
      <c r="N34" s="227">
        <v>0</v>
      </c>
      <c r="O34" s="655">
        <v>0</v>
      </c>
      <c r="P34" s="219">
        <f t="shared" ref="P34:P37" si="33">SUM(J34:N34)</f>
        <v>22448524.504241984</v>
      </c>
      <c r="Q34" s="646">
        <f>P34-O34-'Schedule 3A_Income Statement'!CS50</f>
        <v>0</v>
      </c>
      <c r="R34" s="220"/>
      <c r="S34" s="227">
        <v>17431260.882106654</v>
      </c>
      <c r="T34" s="227">
        <v>0</v>
      </c>
      <c r="U34" s="349">
        <f t="shared" ref="U34:U37" si="34">SUM(S34:T34)</f>
        <v>17431260.882106654</v>
      </c>
      <c r="V34" s="227">
        <v>3945952.1978933541</v>
      </c>
      <c r="W34" s="227">
        <v>0</v>
      </c>
      <c r="X34" s="349">
        <f t="shared" ref="X34:X37" si="35">SUM(V34:W34)</f>
        <v>3945952.1978933541</v>
      </c>
      <c r="Y34" s="349">
        <f t="shared" ref="Y34:Y37" si="36">U34+X34</f>
        <v>21377213.080000009</v>
      </c>
      <c r="Z34" s="227">
        <v>816926.52661196748</v>
      </c>
      <c r="AA34" s="227">
        <v>0</v>
      </c>
      <c r="AB34" s="227">
        <v>0</v>
      </c>
      <c r="AC34" s="227">
        <v>0</v>
      </c>
      <c r="AD34" s="655">
        <v>0</v>
      </c>
      <c r="AE34" s="219">
        <f t="shared" ref="AE34:AE37" si="37">SUM(Y34:AC34)</f>
        <v>22194139.606611978</v>
      </c>
      <c r="AF34" s="646">
        <f>AE34-AD34-'Schedule 3A_Income Statement'!CT50</f>
        <v>0</v>
      </c>
      <c r="AG34" s="220"/>
      <c r="AH34" s="227">
        <v>15198871.722856821</v>
      </c>
      <c r="AI34" s="227">
        <v>0</v>
      </c>
      <c r="AJ34" s="349">
        <f t="shared" ref="AJ34:AJ37" si="38">SUM(AH34:AI34)</f>
        <v>15198871.722856821</v>
      </c>
      <c r="AK34" s="227">
        <v>3388280.8871431751</v>
      </c>
      <c r="AL34" s="227">
        <v>0</v>
      </c>
      <c r="AM34" s="349">
        <f t="shared" ref="AM34:AM37" si="39">SUM(AK34:AL34)</f>
        <v>3388280.8871431751</v>
      </c>
      <c r="AN34" s="349">
        <f t="shared" ref="AN34:AN37" si="40">AJ34+AM34</f>
        <v>18587152.609999996</v>
      </c>
      <c r="AO34" s="227">
        <v>3716916.1905004922</v>
      </c>
      <c r="AP34" s="227">
        <v>0</v>
      </c>
      <c r="AQ34" s="227">
        <v>0</v>
      </c>
      <c r="AR34" s="227">
        <v>0</v>
      </c>
      <c r="AS34" s="655">
        <v>0</v>
      </c>
      <c r="AT34" s="219">
        <f t="shared" ref="AT34:AT37" si="41">SUM(AN34:AR34)</f>
        <v>22304068.80050049</v>
      </c>
      <c r="AU34" s="646">
        <f>AT34-AS34-'Schedule 3A_Income Statement'!CU50</f>
        <v>0</v>
      </c>
      <c r="AV34" s="220"/>
      <c r="AW34" s="227">
        <v>0</v>
      </c>
      <c r="AX34" s="227">
        <v>0</v>
      </c>
      <c r="AY34" s="349">
        <f t="shared" ref="AY34:AY37" si="42">SUM(AW34:AX34)</f>
        <v>0</v>
      </c>
      <c r="AZ34" s="227">
        <v>0</v>
      </c>
      <c r="BA34" s="227">
        <v>0</v>
      </c>
      <c r="BB34" s="349">
        <f t="shared" ref="BB34:BB37" si="43">SUM(AZ34:BA34)</f>
        <v>0</v>
      </c>
      <c r="BC34" s="349">
        <f t="shared" ref="BC34:BC37" si="44">AY34+BB34</f>
        <v>0</v>
      </c>
      <c r="BD34" s="227">
        <v>0</v>
      </c>
      <c r="BE34" s="227">
        <v>0</v>
      </c>
      <c r="BF34" s="227">
        <v>0</v>
      </c>
      <c r="BG34" s="227">
        <v>0</v>
      </c>
      <c r="BH34" s="655">
        <v>0</v>
      </c>
      <c r="BI34" s="219">
        <f t="shared" ref="BI34:BI37" si="45">SUM(BC34:BG34)</f>
        <v>0</v>
      </c>
      <c r="BJ34" s="646">
        <f>BI34-BH34-'Schedule 3A_Income Statement'!CV50</f>
        <v>0</v>
      </c>
      <c r="BL34" s="349">
        <f t="shared" si="29"/>
        <v>50468765.528149426</v>
      </c>
      <c r="BM34" s="349">
        <f t="shared" si="0"/>
        <v>0</v>
      </c>
      <c r="BN34" s="349">
        <f t="shared" si="1"/>
        <v>50468765.528149426</v>
      </c>
      <c r="BO34" s="349">
        <f t="shared" si="2"/>
        <v>11428836.111850584</v>
      </c>
      <c r="BP34" s="349">
        <f t="shared" si="3"/>
        <v>0</v>
      </c>
      <c r="BQ34" s="349">
        <f t="shared" si="4"/>
        <v>11428836.111850584</v>
      </c>
      <c r="BR34" s="349">
        <f t="shared" si="5"/>
        <v>61897601.640000015</v>
      </c>
      <c r="BS34" s="349">
        <f t="shared" si="6"/>
        <v>5049131.2713544331</v>
      </c>
      <c r="BT34" s="349">
        <f t="shared" si="7"/>
        <v>0</v>
      </c>
      <c r="BU34" s="349">
        <f t="shared" si="8"/>
        <v>0</v>
      </c>
      <c r="BV34" s="349">
        <f t="shared" si="9"/>
        <v>0</v>
      </c>
      <c r="BW34" s="349">
        <f t="shared" si="10"/>
        <v>0</v>
      </c>
      <c r="BX34" s="349">
        <f t="shared" si="11"/>
        <v>66946732.911354452</v>
      </c>
      <c r="BY34" s="349">
        <f t="shared" si="12"/>
        <v>0</v>
      </c>
    </row>
    <row r="35" spans="1:77" s="338" customFormat="1" x14ac:dyDescent="0.2">
      <c r="A35" s="644">
        <v>16</v>
      </c>
      <c r="B35" s="113" t="s">
        <v>1261</v>
      </c>
      <c r="C35" s="650" t="str">
        <f>INDEX('Medical Services Definitions'!$C$7:$C$33,MATCH($B35,'Medical Services Definitions'!$B$7:$B$33,0))</f>
        <v>Professional</v>
      </c>
      <c r="D35" s="227">
        <v>11339.999999999958</v>
      </c>
      <c r="E35" s="227">
        <v>0</v>
      </c>
      <c r="F35" s="349">
        <f t="shared" si="30"/>
        <v>11339.999999999958</v>
      </c>
      <c r="G35" s="227">
        <v>5358067.42</v>
      </c>
      <c r="H35" s="227">
        <v>0</v>
      </c>
      <c r="I35" s="349">
        <f t="shared" si="31"/>
        <v>5358067.42</v>
      </c>
      <c r="J35" s="349">
        <f t="shared" si="32"/>
        <v>5369407.4199999999</v>
      </c>
      <c r="K35" s="227">
        <v>126677.06539279148</v>
      </c>
      <c r="L35" s="227">
        <v>0</v>
      </c>
      <c r="M35" s="227">
        <v>0</v>
      </c>
      <c r="N35" s="227">
        <v>0</v>
      </c>
      <c r="O35" s="655">
        <v>0</v>
      </c>
      <c r="P35" s="219">
        <f t="shared" si="33"/>
        <v>5496084.4853927912</v>
      </c>
      <c r="Q35" s="646">
        <f>P35-O35-'Schedule 3A_Income Statement'!CS51</f>
        <v>0</v>
      </c>
      <c r="R35" s="220"/>
      <c r="S35" s="227">
        <v>1380.0000000000359</v>
      </c>
      <c r="T35" s="227">
        <v>0</v>
      </c>
      <c r="U35" s="349">
        <f t="shared" si="34"/>
        <v>1380.0000000000359</v>
      </c>
      <c r="V35" s="227">
        <v>5553936.5</v>
      </c>
      <c r="W35" s="227">
        <v>0</v>
      </c>
      <c r="X35" s="349">
        <f t="shared" si="35"/>
        <v>5553936.5</v>
      </c>
      <c r="Y35" s="349">
        <f t="shared" si="36"/>
        <v>5555316.5</v>
      </c>
      <c r="Z35" s="227">
        <v>213295.12308565748</v>
      </c>
      <c r="AA35" s="227">
        <v>0</v>
      </c>
      <c r="AB35" s="227">
        <v>0</v>
      </c>
      <c r="AC35" s="227">
        <v>0</v>
      </c>
      <c r="AD35" s="655">
        <v>0</v>
      </c>
      <c r="AE35" s="219">
        <f t="shared" si="37"/>
        <v>5768611.6230856571</v>
      </c>
      <c r="AF35" s="646">
        <f>AE35-AD35-'Schedule 3A_Income Statement'!CT51</f>
        <v>0</v>
      </c>
      <c r="AG35" s="220"/>
      <c r="AH35" s="227">
        <v>0</v>
      </c>
      <c r="AI35" s="227">
        <v>0</v>
      </c>
      <c r="AJ35" s="349">
        <f t="shared" si="38"/>
        <v>0</v>
      </c>
      <c r="AK35" s="227">
        <v>5328810.7700000014</v>
      </c>
      <c r="AL35" s="227">
        <v>0</v>
      </c>
      <c r="AM35" s="349">
        <f t="shared" si="39"/>
        <v>5328810.7700000014</v>
      </c>
      <c r="AN35" s="349">
        <f t="shared" si="40"/>
        <v>5328810.7700000014</v>
      </c>
      <c r="AO35" s="227">
        <v>1069881.3779867128</v>
      </c>
      <c r="AP35" s="227">
        <v>0</v>
      </c>
      <c r="AQ35" s="227">
        <v>0</v>
      </c>
      <c r="AR35" s="227">
        <v>0</v>
      </c>
      <c r="AS35" s="655">
        <v>0</v>
      </c>
      <c r="AT35" s="219">
        <f t="shared" si="41"/>
        <v>6398692.1479867138</v>
      </c>
      <c r="AU35" s="646">
        <f>AT35-AS35-'Schedule 3A_Income Statement'!CU51</f>
        <v>0</v>
      </c>
      <c r="AV35" s="220"/>
      <c r="AW35" s="227">
        <v>0</v>
      </c>
      <c r="AX35" s="227">
        <v>0</v>
      </c>
      <c r="AY35" s="349">
        <f t="shared" si="42"/>
        <v>0</v>
      </c>
      <c r="AZ35" s="227">
        <v>0</v>
      </c>
      <c r="BA35" s="227">
        <v>0</v>
      </c>
      <c r="BB35" s="349">
        <f t="shared" si="43"/>
        <v>0</v>
      </c>
      <c r="BC35" s="349">
        <f t="shared" si="44"/>
        <v>0</v>
      </c>
      <c r="BD35" s="227">
        <v>0</v>
      </c>
      <c r="BE35" s="227">
        <v>0</v>
      </c>
      <c r="BF35" s="227">
        <v>0</v>
      </c>
      <c r="BG35" s="227">
        <v>0</v>
      </c>
      <c r="BH35" s="655">
        <v>0</v>
      </c>
      <c r="BI35" s="219">
        <f t="shared" si="45"/>
        <v>0</v>
      </c>
      <c r="BJ35" s="646">
        <f>BI35-BH35-'Schedule 3A_Income Statement'!CV51</f>
        <v>0</v>
      </c>
      <c r="BL35" s="349">
        <f t="shared" si="29"/>
        <v>12719.999999999995</v>
      </c>
      <c r="BM35" s="349">
        <f t="shared" si="0"/>
        <v>0</v>
      </c>
      <c r="BN35" s="349">
        <f t="shared" si="1"/>
        <v>12719.999999999995</v>
      </c>
      <c r="BO35" s="349">
        <f t="shared" si="2"/>
        <v>16240814.690000001</v>
      </c>
      <c r="BP35" s="349">
        <f t="shared" si="3"/>
        <v>0</v>
      </c>
      <c r="BQ35" s="349">
        <f t="shared" si="4"/>
        <v>16240814.690000001</v>
      </c>
      <c r="BR35" s="349">
        <f t="shared" si="5"/>
        <v>16253534.690000001</v>
      </c>
      <c r="BS35" s="349">
        <f t="shared" si="6"/>
        <v>1409853.5664651617</v>
      </c>
      <c r="BT35" s="349">
        <f t="shared" si="7"/>
        <v>0</v>
      </c>
      <c r="BU35" s="349">
        <f t="shared" si="8"/>
        <v>0</v>
      </c>
      <c r="BV35" s="349">
        <f t="shared" si="9"/>
        <v>0</v>
      </c>
      <c r="BW35" s="349">
        <f t="shared" si="10"/>
        <v>0</v>
      </c>
      <c r="BX35" s="349">
        <f t="shared" si="11"/>
        <v>17663388.256465163</v>
      </c>
      <c r="BY35" s="349">
        <f t="shared" si="12"/>
        <v>0</v>
      </c>
    </row>
    <row r="36" spans="1:77" s="338" customFormat="1" x14ac:dyDescent="0.2">
      <c r="A36" s="644">
        <v>17</v>
      </c>
      <c r="B36" s="113" t="s">
        <v>369</v>
      </c>
      <c r="C36" s="650" t="str">
        <f>INDEX('Medical Services Definitions'!$C$7:$C$33,MATCH($B36,'Medical Services Definitions'!$B$7:$B$33,0))</f>
        <v>Professional</v>
      </c>
      <c r="D36" s="227">
        <v>0</v>
      </c>
      <c r="E36" s="227">
        <v>0</v>
      </c>
      <c r="F36" s="349">
        <f t="shared" si="30"/>
        <v>0</v>
      </c>
      <c r="G36" s="227">
        <v>2170057.7500000009</v>
      </c>
      <c r="H36" s="227">
        <v>0</v>
      </c>
      <c r="I36" s="349">
        <f t="shared" si="31"/>
        <v>2170057.7500000009</v>
      </c>
      <c r="J36" s="349">
        <f t="shared" si="32"/>
        <v>2170057.7500000009</v>
      </c>
      <c r="K36" s="227">
        <v>51246.47790995692</v>
      </c>
      <c r="L36" s="227">
        <v>0</v>
      </c>
      <c r="M36" s="227">
        <v>0</v>
      </c>
      <c r="N36" s="227">
        <v>0</v>
      </c>
      <c r="O36" s="655">
        <v>0</v>
      </c>
      <c r="P36" s="219">
        <f t="shared" si="33"/>
        <v>2221304.227909958</v>
      </c>
      <c r="Q36" s="646">
        <f>P36-O36-'Schedule 3A_Income Statement'!CS52</f>
        <v>0</v>
      </c>
      <c r="R36" s="220"/>
      <c r="S36" s="227">
        <v>0</v>
      </c>
      <c r="T36" s="227">
        <v>0</v>
      </c>
      <c r="U36" s="349">
        <f t="shared" si="34"/>
        <v>0</v>
      </c>
      <c r="V36" s="227">
        <v>2311304.7799999989</v>
      </c>
      <c r="W36" s="227">
        <v>0</v>
      </c>
      <c r="X36" s="349">
        <f t="shared" si="35"/>
        <v>2311304.7799999989</v>
      </c>
      <c r="Y36" s="349">
        <f t="shared" si="36"/>
        <v>2311304.7799999989</v>
      </c>
      <c r="Z36" s="227">
        <v>87933.463490351569</v>
      </c>
      <c r="AA36" s="227">
        <v>0</v>
      </c>
      <c r="AB36" s="227">
        <v>0</v>
      </c>
      <c r="AC36" s="227">
        <v>0</v>
      </c>
      <c r="AD36" s="655">
        <v>0</v>
      </c>
      <c r="AE36" s="219">
        <f t="shared" si="37"/>
        <v>2399238.2434903504</v>
      </c>
      <c r="AF36" s="646">
        <f>AE36-AD36-'Schedule 3A_Income Statement'!CT52</f>
        <v>0</v>
      </c>
      <c r="AG36" s="220"/>
      <c r="AH36" s="227">
        <v>0</v>
      </c>
      <c r="AI36" s="227">
        <v>0</v>
      </c>
      <c r="AJ36" s="349">
        <f t="shared" si="38"/>
        <v>0</v>
      </c>
      <c r="AK36" s="227">
        <v>2118308.3000000012</v>
      </c>
      <c r="AL36" s="227">
        <v>0</v>
      </c>
      <c r="AM36" s="349">
        <f t="shared" si="39"/>
        <v>2118308.3000000012</v>
      </c>
      <c r="AN36" s="349">
        <f t="shared" si="40"/>
        <v>2118308.3000000012</v>
      </c>
      <c r="AO36" s="227">
        <v>415853.52302019321</v>
      </c>
      <c r="AP36" s="227">
        <v>0</v>
      </c>
      <c r="AQ36" s="227">
        <v>0</v>
      </c>
      <c r="AR36" s="227">
        <v>0</v>
      </c>
      <c r="AS36" s="655">
        <v>0</v>
      </c>
      <c r="AT36" s="219">
        <f t="shared" si="41"/>
        <v>2534161.8230201947</v>
      </c>
      <c r="AU36" s="646">
        <f>AT36-AS36-'Schedule 3A_Income Statement'!CU52</f>
        <v>0</v>
      </c>
      <c r="AV36" s="220"/>
      <c r="AW36" s="227">
        <v>0</v>
      </c>
      <c r="AX36" s="227">
        <v>0</v>
      </c>
      <c r="AY36" s="349">
        <f t="shared" si="42"/>
        <v>0</v>
      </c>
      <c r="AZ36" s="227">
        <v>0</v>
      </c>
      <c r="BA36" s="227">
        <v>0</v>
      </c>
      <c r="BB36" s="349">
        <f t="shared" si="43"/>
        <v>0</v>
      </c>
      <c r="BC36" s="349">
        <f t="shared" si="44"/>
        <v>0</v>
      </c>
      <c r="BD36" s="227">
        <v>0</v>
      </c>
      <c r="BE36" s="227">
        <v>0</v>
      </c>
      <c r="BF36" s="227">
        <v>0</v>
      </c>
      <c r="BG36" s="227">
        <v>0</v>
      </c>
      <c r="BH36" s="655">
        <v>0</v>
      </c>
      <c r="BI36" s="219">
        <f t="shared" si="45"/>
        <v>0</v>
      </c>
      <c r="BJ36" s="646">
        <f>BI36-BH36-'Schedule 3A_Income Statement'!CV52</f>
        <v>0</v>
      </c>
      <c r="BL36" s="349">
        <f t="shared" si="29"/>
        <v>0</v>
      </c>
      <c r="BM36" s="349">
        <f t="shared" si="0"/>
        <v>0</v>
      </c>
      <c r="BN36" s="349">
        <f t="shared" si="1"/>
        <v>0</v>
      </c>
      <c r="BO36" s="349">
        <f t="shared" si="2"/>
        <v>6599670.8300000001</v>
      </c>
      <c r="BP36" s="349">
        <f t="shared" si="3"/>
        <v>0</v>
      </c>
      <c r="BQ36" s="349">
        <f t="shared" si="4"/>
        <v>6599670.8300000001</v>
      </c>
      <c r="BR36" s="349">
        <f t="shared" si="5"/>
        <v>6599670.8300000001</v>
      </c>
      <c r="BS36" s="349">
        <f t="shared" si="6"/>
        <v>555033.46442050172</v>
      </c>
      <c r="BT36" s="349">
        <f t="shared" si="7"/>
        <v>0</v>
      </c>
      <c r="BU36" s="349">
        <f t="shared" si="8"/>
        <v>0</v>
      </c>
      <c r="BV36" s="349">
        <f t="shared" si="9"/>
        <v>0</v>
      </c>
      <c r="BW36" s="349">
        <f t="shared" si="10"/>
        <v>0</v>
      </c>
      <c r="BX36" s="349">
        <f t="shared" si="11"/>
        <v>7154704.2944205031</v>
      </c>
      <c r="BY36" s="349">
        <f t="shared" si="12"/>
        <v>0</v>
      </c>
    </row>
    <row r="37" spans="1:77" s="338" customFormat="1" x14ac:dyDescent="0.2">
      <c r="A37" s="644">
        <v>18</v>
      </c>
      <c r="B37" s="113" t="s">
        <v>387</v>
      </c>
      <c r="C37" s="650" t="str">
        <f>INDEX('Medical Services Definitions'!$C$7:$C$33,MATCH($B37,'Medical Services Definitions'!$B$7:$B$33,0))</f>
        <v>Professional</v>
      </c>
      <c r="D37" s="227">
        <v>12710.483400000006</v>
      </c>
      <c r="E37" s="227">
        <v>0</v>
      </c>
      <c r="F37" s="349">
        <f t="shared" si="30"/>
        <v>12710.483400000006</v>
      </c>
      <c r="G37" s="227">
        <v>887736.20659999968</v>
      </c>
      <c r="H37" s="227">
        <v>0</v>
      </c>
      <c r="I37" s="349">
        <f t="shared" si="31"/>
        <v>887736.20659999968</v>
      </c>
      <c r="J37" s="349">
        <f t="shared" si="32"/>
        <v>900446.68999999971</v>
      </c>
      <c r="K37" s="227">
        <v>21155.982766297329</v>
      </c>
      <c r="L37" s="227">
        <v>0</v>
      </c>
      <c r="M37" s="227">
        <v>0</v>
      </c>
      <c r="N37" s="227">
        <v>0</v>
      </c>
      <c r="O37" s="655">
        <v>0</v>
      </c>
      <c r="P37" s="219">
        <f t="shared" si="33"/>
        <v>921602.67276629701</v>
      </c>
      <c r="Q37" s="646">
        <f>P37-O37-'Schedule 3A_Income Statement'!CS53</f>
        <v>0</v>
      </c>
      <c r="R37" s="220"/>
      <c r="S37" s="227">
        <v>75.175399999988315</v>
      </c>
      <c r="T37" s="227">
        <v>0</v>
      </c>
      <c r="U37" s="349">
        <f t="shared" si="34"/>
        <v>75.175399999988315</v>
      </c>
      <c r="V37" s="227">
        <v>892529.62460000045</v>
      </c>
      <c r="W37" s="227">
        <v>0</v>
      </c>
      <c r="X37" s="349">
        <f t="shared" si="35"/>
        <v>892529.62460000045</v>
      </c>
      <c r="Y37" s="349">
        <f t="shared" si="36"/>
        <v>892604.8000000004</v>
      </c>
      <c r="Z37" s="227">
        <v>33974.759359989235</v>
      </c>
      <c r="AA37" s="227">
        <v>0</v>
      </c>
      <c r="AB37" s="227">
        <v>0</v>
      </c>
      <c r="AC37" s="227">
        <v>0</v>
      </c>
      <c r="AD37" s="655">
        <v>0</v>
      </c>
      <c r="AE37" s="219">
        <f t="shared" si="37"/>
        <v>926579.55935998959</v>
      </c>
      <c r="AF37" s="646">
        <f>AE37-AD37-'Schedule 3A_Income Statement'!CT53</f>
        <v>0</v>
      </c>
      <c r="AG37" s="220"/>
      <c r="AH37" s="227">
        <v>2476.7926999999922</v>
      </c>
      <c r="AI37" s="227">
        <v>0</v>
      </c>
      <c r="AJ37" s="349">
        <f t="shared" si="38"/>
        <v>2476.7926999999922</v>
      </c>
      <c r="AK37" s="227">
        <v>786707.67729999963</v>
      </c>
      <c r="AL37" s="227">
        <v>0</v>
      </c>
      <c r="AM37" s="349">
        <f t="shared" si="39"/>
        <v>786707.67729999963</v>
      </c>
      <c r="AN37" s="349">
        <f t="shared" si="40"/>
        <v>789184.46999999962</v>
      </c>
      <c r="AO37" s="227">
        <v>140630.30047358479</v>
      </c>
      <c r="AP37" s="227">
        <v>0</v>
      </c>
      <c r="AQ37" s="227">
        <v>0</v>
      </c>
      <c r="AR37" s="227">
        <v>0</v>
      </c>
      <c r="AS37" s="655">
        <v>0</v>
      </c>
      <c r="AT37" s="219">
        <f t="shared" si="41"/>
        <v>929814.77047358442</v>
      </c>
      <c r="AU37" s="646">
        <f>AT37-AS37-'Schedule 3A_Income Statement'!CU53</f>
        <v>0</v>
      </c>
      <c r="AV37" s="220"/>
      <c r="AW37" s="227">
        <v>0</v>
      </c>
      <c r="AX37" s="227">
        <v>0</v>
      </c>
      <c r="AY37" s="349">
        <f t="shared" si="42"/>
        <v>0</v>
      </c>
      <c r="AZ37" s="227">
        <v>0</v>
      </c>
      <c r="BA37" s="227">
        <v>0</v>
      </c>
      <c r="BB37" s="349">
        <f t="shared" si="43"/>
        <v>0</v>
      </c>
      <c r="BC37" s="349">
        <f t="shared" si="44"/>
        <v>0</v>
      </c>
      <c r="BD37" s="227">
        <v>0</v>
      </c>
      <c r="BE37" s="227">
        <v>0</v>
      </c>
      <c r="BF37" s="227">
        <v>0</v>
      </c>
      <c r="BG37" s="227">
        <v>0</v>
      </c>
      <c r="BH37" s="655">
        <v>0</v>
      </c>
      <c r="BI37" s="219">
        <f t="shared" si="45"/>
        <v>0</v>
      </c>
      <c r="BJ37" s="646">
        <f>BI37-BH37-'Schedule 3A_Income Statement'!CV53</f>
        <v>0</v>
      </c>
      <c r="BL37" s="349">
        <f t="shared" si="29"/>
        <v>15262.451499999988</v>
      </c>
      <c r="BM37" s="349">
        <f t="shared" si="0"/>
        <v>0</v>
      </c>
      <c r="BN37" s="349">
        <f t="shared" si="1"/>
        <v>15262.451499999988</v>
      </c>
      <c r="BO37" s="349">
        <f t="shared" si="2"/>
        <v>2566973.5084999995</v>
      </c>
      <c r="BP37" s="349">
        <f t="shared" si="3"/>
        <v>0</v>
      </c>
      <c r="BQ37" s="349">
        <f t="shared" si="4"/>
        <v>2566973.5084999995</v>
      </c>
      <c r="BR37" s="349">
        <f t="shared" si="5"/>
        <v>2582235.96</v>
      </c>
      <c r="BS37" s="349">
        <f t="shared" si="6"/>
        <v>195761.04259987135</v>
      </c>
      <c r="BT37" s="349">
        <f t="shared" si="7"/>
        <v>0</v>
      </c>
      <c r="BU37" s="349">
        <f t="shared" si="8"/>
        <v>0</v>
      </c>
      <c r="BV37" s="349">
        <f t="shared" si="9"/>
        <v>0</v>
      </c>
      <c r="BW37" s="349">
        <f t="shared" si="10"/>
        <v>0</v>
      </c>
      <c r="BX37" s="349">
        <f t="shared" si="11"/>
        <v>2777997.0025998713</v>
      </c>
      <c r="BY37" s="349">
        <f t="shared" si="12"/>
        <v>0</v>
      </c>
    </row>
    <row r="38" spans="1:77" s="338" customFormat="1" x14ac:dyDescent="0.2">
      <c r="A38" s="644">
        <v>19</v>
      </c>
      <c r="B38" s="115" t="s">
        <v>1480</v>
      </c>
      <c r="C38" s="650" t="str">
        <f>INDEX('Medical Services Definitions'!$C$7:$C$33,MATCH($B38,'Medical Services Definitions'!$B$7:$B$33,0))</f>
        <v>Professional</v>
      </c>
      <c r="D38" s="227">
        <v>117340.65510000005</v>
      </c>
      <c r="E38" s="227">
        <v>0</v>
      </c>
      <c r="F38" s="349">
        <f t="shared" si="13"/>
        <v>117340.65510000005</v>
      </c>
      <c r="G38" s="227">
        <v>12698664.814900009</v>
      </c>
      <c r="H38" s="227">
        <v>0</v>
      </c>
      <c r="I38" s="349">
        <f t="shared" si="14"/>
        <v>12698664.814900009</v>
      </c>
      <c r="J38" s="349">
        <f t="shared" si="15"/>
        <v>12816005.470000008</v>
      </c>
      <c r="K38" s="227">
        <v>301732.66120857955</v>
      </c>
      <c r="L38" s="227">
        <v>2350137.3777472456</v>
      </c>
      <c r="M38" s="227">
        <v>0</v>
      </c>
      <c r="N38" s="227">
        <v>0</v>
      </c>
      <c r="O38" s="655">
        <v>0</v>
      </c>
      <c r="P38" s="219">
        <f t="shared" si="16"/>
        <v>15467875.508955833</v>
      </c>
      <c r="Q38" s="646">
        <f>P38-O38-'Schedule 3A_Income Statement'!CS54</f>
        <v>0</v>
      </c>
      <c r="R38" s="220"/>
      <c r="S38" s="227">
        <v>126044.01001869353</v>
      </c>
      <c r="T38" s="227">
        <v>0</v>
      </c>
      <c r="U38" s="349">
        <f t="shared" si="17"/>
        <v>126044.01001869353</v>
      </c>
      <c r="V38" s="227">
        <v>13247685.639981298</v>
      </c>
      <c r="W38" s="227">
        <v>0</v>
      </c>
      <c r="X38" s="349">
        <f t="shared" si="18"/>
        <v>13247685.639981298</v>
      </c>
      <c r="Y38" s="349">
        <f t="shared" si="19"/>
        <v>13373729.649999991</v>
      </c>
      <c r="Z38" s="227">
        <v>510660.83356658049</v>
      </c>
      <c r="AA38" s="227">
        <v>2338581.1246606121</v>
      </c>
      <c r="AB38" s="227">
        <v>0</v>
      </c>
      <c r="AC38" s="227">
        <v>0</v>
      </c>
      <c r="AD38" s="655">
        <v>0</v>
      </c>
      <c r="AE38" s="219">
        <f t="shared" si="20"/>
        <v>16222971.608227182</v>
      </c>
      <c r="AF38" s="646">
        <f>AE38-AD38-'Schedule 3A_Income Statement'!CT54</f>
        <v>0</v>
      </c>
      <c r="AG38" s="220"/>
      <c r="AH38" s="227">
        <v>111762.61202054708</v>
      </c>
      <c r="AI38" s="227">
        <v>0</v>
      </c>
      <c r="AJ38" s="349">
        <f t="shared" si="21"/>
        <v>111762.61202054708</v>
      </c>
      <c r="AK38" s="227">
        <v>11253553.057979459</v>
      </c>
      <c r="AL38" s="227">
        <v>0</v>
      </c>
      <c r="AM38" s="349">
        <f t="shared" si="22"/>
        <v>11253553.057979459</v>
      </c>
      <c r="AN38" s="349">
        <f t="shared" si="23"/>
        <v>11365315.670000006</v>
      </c>
      <c r="AO38" s="227">
        <v>2079898.9548948589</v>
      </c>
      <c r="AP38" s="227">
        <v>2359584.2038921434</v>
      </c>
      <c r="AQ38" s="227">
        <v>0</v>
      </c>
      <c r="AR38" s="227">
        <v>0</v>
      </c>
      <c r="AS38" s="655">
        <v>0</v>
      </c>
      <c r="AT38" s="219">
        <f t="shared" si="24"/>
        <v>15804798.828787008</v>
      </c>
      <c r="AU38" s="646">
        <f>AT38-AS38-'Schedule 3A_Income Statement'!CU54</f>
        <v>0</v>
      </c>
      <c r="AV38" s="220"/>
      <c r="AW38" s="227">
        <v>0</v>
      </c>
      <c r="AX38" s="227">
        <v>0</v>
      </c>
      <c r="AY38" s="349">
        <f t="shared" si="25"/>
        <v>0</v>
      </c>
      <c r="AZ38" s="227">
        <v>0</v>
      </c>
      <c r="BA38" s="227">
        <v>0</v>
      </c>
      <c r="BB38" s="349">
        <f t="shared" si="26"/>
        <v>0</v>
      </c>
      <c r="BC38" s="349">
        <f t="shared" si="27"/>
        <v>0</v>
      </c>
      <c r="BD38" s="227">
        <v>0</v>
      </c>
      <c r="BE38" s="227">
        <v>0</v>
      </c>
      <c r="BF38" s="227">
        <v>0</v>
      </c>
      <c r="BG38" s="227">
        <v>0</v>
      </c>
      <c r="BH38" s="655">
        <v>0</v>
      </c>
      <c r="BI38" s="219">
        <f t="shared" si="28"/>
        <v>0</v>
      </c>
      <c r="BJ38" s="646">
        <f>BI38-BH38-'Schedule 3A_Income Statement'!CV54</f>
        <v>0</v>
      </c>
      <c r="BL38" s="349">
        <f t="shared" si="29"/>
        <v>355147.27713924064</v>
      </c>
      <c r="BM38" s="349">
        <f t="shared" si="0"/>
        <v>0</v>
      </c>
      <c r="BN38" s="349">
        <f t="shared" si="1"/>
        <v>355147.27713924064</v>
      </c>
      <c r="BO38" s="349">
        <f t="shared" si="2"/>
        <v>37199903.512860768</v>
      </c>
      <c r="BP38" s="349">
        <f t="shared" si="3"/>
        <v>0</v>
      </c>
      <c r="BQ38" s="349">
        <f t="shared" si="4"/>
        <v>37199903.512860768</v>
      </c>
      <c r="BR38" s="349">
        <f t="shared" si="5"/>
        <v>37555050.790000007</v>
      </c>
      <c r="BS38" s="349">
        <f t="shared" si="6"/>
        <v>2892292.4496700186</v>
      </c>
      <c r="BT38" s="349">
        <f t="shared" si="7"/>
        <v>7048302.7063000016</v>
      </c>
      <c r="BU38" s="349">
        <f t="shared" si="8"/>
        <v>0</v>
      </c>
      <c r="BV38" s="349">
        <f t="shared" si="9"/>
        <v>0</v>
      </c>
      <c r="BW38" s="349">
        <f t="shared" si="10"/>
        <v>0</v>
      </c>
      <c r="BX38" s="349">
        <f t="shared" si="11"/>
        <v>47495645.945970021</v>
      </c>
      <c r="BY38" s="349">
        <f t="shared" si="12"/>
        <v>0</v>
      </c>
    </row>
    <row r="39" spans="1:77" s="338" customFormat="1" x14ac:dyDescent="0.2">
      <c r="A39" s="643">
        <v>20</v>
      </c>
      <c r="B39" s="113" t="s">
        <v>257</v>
      </c>
      <c r="C39" s="650" t="str">
        <f>INDEX('Medical Services Definitions'!$C$7:$C$33,MATCH($B39,'Medical Services Definitions'!$B$7:$B$33,0))</f>
        <v>Professional</v>
      </c>
      <c r="D39" s="227">
        <v>3125251.0249000019</v>
      </c>
      <c r="E39" s="227">
        <v>0</v>
      </c>
      <c r="F39" s="349">
        <f t="shared" si="13"/>
        <v>3125251.0249000019</v>
      </c>
      <c r="G39" s="227">
        <v>10135989.135100016</v>
      </c>
      <c r="H39" s="227">
        <v>0</v>
      </c>
      <c r="I39" s="349">
        <f t="shared" si="14"/>
        <v>10135989.135100016</v>
      </c>
      <c r="J39" s="349">
        <f t="shared" si="15"/>
        <v>13261240.160000019</v>
      </c>
      <c r="K39" s="227">
        <v>107884.24663100693</v>
      </c>
      <c r="L39" s="227">
        <v>0</v>
      </c>
      <c r="M39" s="227">
        <v>0</v>
      </c>
      <c r="N39" s="227">
        <v>0</v>
      </c>
      <c r="O39" s="655">
        <v>0</v>
      </c>
      <c r="P39" s="219">
        <f t="shared" si="16"/>
        <v>13369124.406631026</v>
      </c>
      <c r="Q39" s="646">
        <f>P39-O39-'Schedule 3A_Income Statement'!CS55</f>
        <v>2.0489096641540527E-8</v>
      </c>
      <c r="R39" s="220"/>
      <c r="S39" s="227">
        <v>3108774.2818185538</v>
      </c>
      <c r="T39" s="227">
        <v>0</v>
      </c>
      <c r="U39" s="349">
        <f t="shared" si="17"/>
        <v>3108774.2818185538</v>
      </c>
      <c r="V39" s="227">
        <v>10264992.668181432</v>
      </c>
      <c r="W39" s="227">
        <v>0</v>
      </c>
      <c r="X39" s="349">
        <f t="shared" si="18"/>
        <v>10264992.668181432</v>
      </c>
      <c r="Y39" s="349">
        <f t="shared" si="19"/>
        <v>13373766.949999986</v>
      </c>
      <c r="Z39" s="227">
        <v>165290.46485042226</v>
      </c>
      <c r="AA39" s="227">
        <v>0</v>
      </c>
      <c r="AB39" s="227">
        <v>0</v>
      </c>
      <c r="AC39" s="227">
        <v>0</v>
      </c>
      <c r="AD39" s="655">
        <v>0</v>
      </c>
      <c r="AE39" s="219">
        <f t="shared" si="20"/>
        <v>13539057.414850408</v>
      </c>
      <c r="AF39" s="646">
        <f>AE39-AD39-'Schedule 3A_Income Statement'!CT55</f>
        <v>-1.6763806343078613E-8</v>
      </c>
      <c r="AG39" s="220"/>
      <c r="AH39" s="227">
        <v>3176166.1351199951</v>
      </c>
      <c r="AI39" s="227">
        <v>0</v>
      </c>
      <c r="AJ39" s="349">
        <f t="shared" si="21"/>
        <v>3176166.1351199951</v>
      </c>
      <c r="AK39" s="227">
        <v>10071165.674880017</v>
      </c>
      <c r="AL39" s="227">
        <v>0</v>
      </c>
      <c r="AM39" s="349">
        <f t="shared" si="22"/>
        <v>10071165.674880017</v>
      </c>
      <c r="AN39" s="349">
        <f t="shared" si="23"/>
        <v>13247331.810000012</v>
      </c>
      <c r="AO39" s="227">
        <v>901638.90532860381</v>
      </c>
      <c r="AP39" s="227">
        <v>0</v>
      </c>
      <c r="AQ39" s="227">
        <v>0</v>
      </c>
      <c r="AR39" s="227">
        <v>0</v>
      </c>
      <c r="AS39" s="655">
        <v>0</v>
      </c>
      <c r="AT39" s="219">
        <f t="shared" si="24"/>
        <v>14148970.715328615</v>
      </c>
      <c r="AU39" s="646">
        <f>AT39-AS39-'Schedule 3A_Income Statement'!CU55</f>
        <v>1.4901161193847656E-8</v>
      </c>
      <c r="AV39" s="220"/>
      <c r="AW39" s="227">
        <v>0</v>
      </c>
      <c r="AX39" s="227">
        <v>0</v>
      </c>
      <c r="AY39" s="349">
        <f t="shared" si="25"/>
        <v>0</v>
      </c>
      <c r="AZ39" s="227">
        <v>0</v>
      </c>
      <c r="BA39" s="227">
        <v>0</v>
      </c>
      <c r="BB39" s="349">
        <f t="shared" si="26"/>
        <v>0</v>
      </c>
      <c r="BC39" s="349">
        <f t="shared" si="27"/>
        <v>0</v>
      </c>
      <c r="BD39" s="227">
        <v>0</v>
      </c>
      <c r="BE39" s="227">
        <v>0</v>
      </c>
      <c r="BF39" s="227">
        <v>0</v>
      </c>
      <c r="BG39" s="227">
        <v>0</v>
      </c>
      <c r="BH39" s="655">
        <v>0</v>
      </c>
      <c r="BI39" s="219">
        <f t="shared" si="28"/>
        <v>0</v>
      </c>
      <c r="BJ39" s="646">
        <f>BI39-BH39-'Schedule 3A_Income Statement'!CV55</f>
        <v>0</v>
      </c>
      <c r="BL39" s="349">
        <f t="shared" si="29"/>
        <v>9410191.4418385513</v>
      </c>
      <c r="BM39" s="349">
        <f t="shared" si="0"/>
        <v>0</v>
      </c>
      <c r="BN39" s="349">
        <f t="shared" si="1"/>
        <v>9410191.4418385513</v>
      </c>
      <c r="BO39" s="349">
        <f t="shared" si="2"/>
        <v>30472147.478161465</v>
      </c>
      <c r="BP39" s="349">
        <f t="shared" si="3"/>
        <v>0</v>
      </c>
      <c r="BQ39" s="349">
        <f t="shared" si="4"/>
        <v>30472147.478161465</v>
      </c>
      <c r="BR39" s="349">
        <f t="shared" si="5"/>
        <v>39882338.920000017</v>
      </c>
      <c r="BS39" s="349">
        <f t="shared" si="6"/>
        <v>1174813.6168100331</v>
      </c>
      <c r="BT39" s="349">
        <f t="shared" si="7"/>
        <v>0</v>
      </c>
      <c r="BU39" s="349">
        <f t="shared" si="8"/>
        <v>0</v>
      </c>
      <c r="BV39" s="349">
        <f t="shared" si="9"/>
        <v>0</v>
      </c>
      <c r="BW39" s="349">
        <f t="shared" si="10"/>
        <v>0</v>
      </c>
      <c r="BX39" s="349">
        <f t="shared" si="11"/>
        <v>41057152.536810055</v>
      </c>
      <c r="BY39" s="349">
        <f t="shared" si="12"/>
        <v>1.862645149230957E-8</v>
      </c>
    </row>
    <row r="40" spans="1:77" s="338" customFormat="1" x14ac:dyDescent="0.2">
      <c r="A40" s="644">
        <v>21</v>
      </c>
      <c r="B40" s="115" t="s">
        <v>223</v>
      </c>
      <c r="C40" s="650" t="str">
        <f>INDEX('Medical Services Definitions'!$C$7:$C$33,MATCH($B40,'Medical Services Definitions'!$B$7:$B$33,0))</f>
        <v>Professional</v>
      </c>
      <c r="D40" s="227">
        <v>3770750.4440572942</v>
      </c>
      <c r="E40" s="227">
        <v>0</v>
      </c>
      <c r="F40" s="349">
        <f t="shared" si="13"/>
        <v>3770750.4440572942</v>
      </c>
      <c r="G40" s="227">
        <v>1902891.8659427047</v>
      </c>
      <c r="H40" s="227">
        <v>0</v>
      </c>
      <c r="I40" s="349">
        <f t="shared" si="14"/>
        <v>1902891.8659427047</v>
      </c>
      <c r="J40" s="349">
        <f t="shared" si="15"/>
        <v>5673642.3099999987</v>
      </c>
      <c r="K40" s="227">
        <v>134231.24445315753</v>
      </c>
      <c r="L40" s="227">
        <v>63597.965620482872</v>
      </c>
      <c r="M40" s="227">
        <v>0</v>
      </c>
      <c r="N40" s="227">
        <v>0</v>
      </c>
      <c r="O40" s="655">
        <v>0</v>
      </c>
      <c r="P40" s="219">
        <f t="shared" si="16"/>
        <v>5871471.5200736392</v>
      </c>
      <c r="Q40" s="646">
        <f>P40-O40-'Schedule 3A_Income Statement'!CS56</f>
        <v>0</v>
      </c>
      <c r="R40" s="220"/>
      <c r="S40" s="227">
        <v>4178194.1634237752</v>
      </c>
      <c r="T40" s="227">
        <v>0</v>
      </c>
      <c r="U40" s="349">
        <f t="shared" si="17"/>
        <v>4178194.1634237752</v>
      </c>
      <c r="V40" s="227">
        <v>1616450.4265762276</v>
      </c>
      <c r="W40" s="227">
        <v>0</v>
      </c>
      <c r="X40" s="349">
        <f t="shared" si="18"/>
        <v>1616450.4265762276</v>
      </c>
      <c r="Y40" s="349">
        <f t="shared" si="19"/>
        <v>5794644.5900000026</v>
      </c>
      <c r="Z40" s="227">
        <v>221417.04962698519</v>
      </c>
      <c r="AA40" s="227">
        <v>61287.463098013439</v>
      </c>
      <c r="AB40" s="227">
        <v>0</v>
      </c>
      <c r="AC40" s="227">
        <v>0</v>
      </c>
      <c r="AD40" s="655">
        <v>0</v>
      </c>
      <c r="AE40" s="219">
        <f t="shared" si="20"/>
        <v>6077349.102725002</v>
      </c>
      <c r="AF40" s="646">
        <f>AE40-AD40-'Schedule 3A_Income Statement'!CT56</f>
        <v>0</v>
      </c>
      <c r="AG40" s="220"/>
      <c r="AH40" s="227">
        <v>3890746.7634033444</v>
      </c>
      <c r="AI40" s="227">
        <v>0</v>
      </c>
      <c r="AJ40" s="349">
        <f t="shared" si="21"/>
        <v>3890746.7634033444</v>
      </c>
      <c r="AK40" s="227">
        <v>1567173.496596657</v>
      </c>
      <c r="AL40" s="227">
        <v>0</v>
      </c>
      <c r="AM40" s="349">
        <f t="shared" si="22"/>
        <v>1567173.496596657</v>
      </c>
      <c r="AN40" s="349">
        <f t="shared" si="23"/>
        <v>5457920.2600000016</v>
      </c>
      <c r="AO40" s="227">
        <v>1129863.3128350696</v>
      </c>
      <c r="AP40" s="227">
        <v>60637.692124173642</v>
      </c>
      <c r="AQ40" s="227">
        <v>0</v>
      </c>
      <c r="AR40" s="227">
        <v>0</v>
      </c>
      <c r="AS40" s="655">
        <v>0</v>
      </c>
      <c r="AT40" s="219">
        <f t="shared" si="24"/>
        <v>6648421.264959245</v>
      </c>
      <c r="AU40" s="646">
        <f>AT40-AS40-'Schedule 3A_Income Statement'!CU56</f>
        <v>0</v>
      </c>
      <c r="AV40" s="220"/>
      <c r="AW40" s="227">
        <v>0</v>
      </c>
      <c r="AX40" s="227">
        <v>0</v>
      </c>
      <c r="AY40" s="349">
        <f t="shared" si="25"/>
        <v>0</v>
      </c>
      <c r="AZ40" s="227">
        <v>0</v>
      </c>
      <c r="BA40" s="227">
        <v>0</v>
      </c>
      <c r="BB40" s="349">
        <f t="shared" si="26"/>
        <v>0</v>
      </c>
      <c r="BC40" s="349">
        <f t="shared" si="27"/>
        <v>0</v>
      </c>
      <c r="BD40" s="227">
        <v>0</v>
      </c>
      <c r="BE40" s="227">
        <v>0</v>
      </c>
      <c r="BF40" s="227">
        <v>0</v>
      </c>
      <c r="BG40" s="227">
        <v>0</v>
      </c>
      <c r="BH40" s="655">
        <v>0</v>
      </c>
      <c r="BI40" s="219">
        <f t="shared" si="28"/>
        <v>0</v>
      </c>
      <c r="BJ40" s="646">
        <f>BI40-BH40-'Schedule 3A_Income Statement'!CV56</f>
        <v>0</v>
      </c>
      <c r="BL40" s="349">
        <f t="shared" si="29"/>
        <v>11839691.370884415</v>
      </c>
      <c r="BM40" s="349">
        <f t="shared" si="0"/>
        <v>0</v>
      </c>
      <c r="BN40" s="349">
        <f t="shared" si="1"/>
        <v>11839691.370884415</v>
      </c>
      <c r="BO40" s="349">
        <f t="shared" si="2"/>
        <v>5086515.7891155891</v>
      </c>
      <c r="BP40" s="349">
        <f t="shared" si="3"/>
        <v>0</v>
      </c>
      <c r="BQ40" s="349">
        <f t="shared" si="4"/>
        <v>5086515.7891155891</v>
      </c>
      <c r="BR40" s="349">
        <f t="shared" si="5"/>
        <v>16926207.160000004</v>
      </c>
      <c r="BS40" s="349">
        <f t="shared" si="6"/>
        <v>1485511.6069152122</v>
      </c>
      <c r="BT40" s="349">
        <f t="shared" si="7"/>
        <v>185523.12084266997</v>
      </c>
      <c r="BU40" s="349">
        <f t="shared" si="8"/>
        <v>0</v>
      </c>
      <c r="BV40" s="349">
        <f t="shared" si="9"/>
        <v>0</v>
      </c>
      <c r="BW40" s="349">
        <f t="shared" si="10"/>
        <v>0</v>
      </c>
      <c r="BX40" s="349">
        <f t="shared" si="11"/>
        <v>18597241.887757886</v>
      </c>
      <c r="BY40" s="349">
        <f t="shared" si="12"/>
        <v>0</v>
      </c>
    </row>
    <row r="41" spans="1:77" s="338" customFormat="1" x14ac:dyDescent="0.2">
      <c r="A41" s="643">
        <v>22</v>
      </c>
      <c r="B41" s="113" t="s">
        <v>213</v>
      </c>
      <c r="C41" s="635" t="str">
        <f>INDEX('Medical Services Definitions'!$C$7:$C$33,MATCH($B41,'Medical Services Definitions'!$B$7:$B$33,0))</f>
        <v>Outpatient</v>
      </c>
      <c r="D41" s="227">
        <v>7163.0551999999998</v>
      </c>
      <c r="E41" s="227">
        <v>0</v>
      </c>
      <c r="F41" s="349">
        <f t="shared" si="13"/>
        <v>7163.0551999999998</v>
      </c>
      <c r="G41" s="227">
        <v>44.754799999999996</v>
      </c>
      <c r="H41" s="227">
        <v>0</v>
      </c>
      <c r="I41" s="349">
        <f t="shared" si="14"/>
        <v>44.754799999999996</v>
      </c>
      <c r="J41" s="349">
        <f t="shared" si="15"/>
        <v>7207.8099999999995</v>
      </c>
      <c r="K41" s="227">
        <v>182.71933370761448</v>
      </c>
      <c r="L41" s="227">
        <v>0</v>
      </c>
      <c r="M41" s="227">
        <v>0</v>
      </c>
      <c r="N41" s="227">
        <v>0</v>
      </c>
      <c r="O41" s="655">
        <v>0</v>
      </c>
      <c r="P41" s="219">
        <f t="shared" si="16"/>
        <v>7390.5293337076137</v>
      </c>
      <c r="Q41" s="646">
        <f>P41-O41-'Schedule 3A_Income Statement'!CS57</f>
        <v>0</v>
      </c>
      <c r="R41" s="220"/>
      <c r="S41" s="227">
        <v>336.62789999999995</v>
      </c>
      <c r="T41" s="227">
        <v>0</v>
      </c>
      <c r="U41" s="349">
        <f t="shared" si="17"/>
        <v>336.62789999999995</v>
      </c>
      <c r="V41" s="227">
        <v>76.732100000000003</v>
      </c>
      <c r="W41" s="227">
        <v>0</v>
      </c>
      <c r="X41" s="349">
        <f t="shared" si="18"/>
        <v>76.732100000000003</v>
      </c>
      <c r="Y41" s="349">
        <f t="shared" si="19"/>
        <v>413.35999999999996</v>
      </c>
      <c r="Z41" s="227">
        <v>15.86430074136738</v>
      </c>
      <c r="AA41" s="227">
        <v>0</v>
      </c>
      <c r="AB41" s="227">
        <v>0</v>
      </c>
      <c r="AC41" s="227">
        <v>0</v>
      </c>
      <c r="AD41" s="655">
        <v>0</v>
      </c>
      <c r="AE41" s="219">
        <f t="shared" si="20"/>
        <v>429.22430074136736</v>
      </c>
      <c r="AF41" s="646">
        <f>AE41-AD41-'Schedule 3A_Income Statement'!CT57</f>
        <v>0</v>
      </c>
      <c r="AG41" s="220"/>
      <c r="AH41" s="227">
        <v>187.78139999999999</v>
      </c>
      <c r="AI41" s="227">
        <v>0</v>
      </c>
      <c r="AJ41" s="349">
        <f t="shared" si="21"/>
        <v>187.78139999999999</v>
      </c>
      <c r="AK41" s="227">
        <v>26.898600000000002</v>
      </c>
      <c r="AL41" s="227">
        <v>0</v>
      </c>
      <c r="AM41" s="349">
        <f t="shared" si="22"/>
        <v>26.898600000000002</v>
      </c>
      <c r="AN41" s="349">
        <f t="shared" si="23"/>
        <v>214.68</v>
      </c>
      <c r="AO41" s="227">
        <v>39.097130931888053</v>
      </c>
      <c r="AP41" s="227">
        <v>0</v>
      </c>
      <c r="AQ41" s="227">
        <v>0</v>
      </c>
      <c r="AR41" s="227">
        <v>0</v>
      </c>
      <c r="AS41" s="655">
        <v>0</v>
      </c>
      <c r="AT41" s="219">
        <f t="shared" si="24"/>
        <v>253.77713093188805</v>
      </c>
      <c r="AU41" s="646">
        <f>AT41-AS41-'Schedule 3A_Income Statement'!CU57</f>
        <v>0</v>
      </c>
      <c r="AV41" s="220"/>
      <c r="AW41" s="227">
        <v>0</v>
      </c>
      <c r="AX41" s="227">
        <v>0</v>
      </c>
      <c r="AY41" s="349">
        <f t="shared" si="25"/>
        <v>0</v>
      </c>
      <c r="AZ41" s="227">
        <v>0</v>
      </c>
      <c r="BA41" s="227">
        <v>0</v>
      </c>
      <c r="BB41" s="349">
        <f t="shared" si="26"/>
        <v>0</v>
      </c>
      <c r="BC41" s="349">
        <f t="shared" si="27"/>
        <v>0</v>
      </c>
      <c r="BD41" s="227">
        <v>0</v>
      </c>
      <c r="BE41" s="227">
        <v>0</v>
      </c>
      <c r="BF41" s="227">
        <v>0</v>
      </c>
      <c r="BG41" s="227">
        <v>0</v>
      </c>
      <c r="BH41" s="655">
        <v>0</v>
      </c>
      <c r="BI41" s="219">
        <f t="shared" si="28"/>
        <v>0</v>
      </c>
      <c r="BJ41" s="646">
        <f>BI41-BH41-'Schedule 3A_Income Statement'!CV57</f>
        <v>0</v>
      </c>
      <c r="BL41" s="349">
        <f t="shared" si="29"/>
        <v>7687.4645</v>
      </c>
      <c r="BM41" s="349">
        <f t="shared" si="0"/>
        <v>0</v>
      </c>
      <c r="BN41" s="349">
        <f t="shared" si="1"/>
        <v>7687.4645</v>
      </c>
      <c r="BO41" s="349">
        <f t="shared" si="2"/>
        <v>148.38549999999998</v>
      </c>
      <c r="BP41" s="349">
        <f t="shared" si="3"/>
        <v>0</v>
      </c>
      <c r="BQ41" s="349">
        <f t="shared" si="4"/>
        <v>148.38549999999998</v>
      </c>
      <c r="BR41" s="349">
        <f t="shared" si="5"/>
        <v>7835.8499999999995</v>
      </c>
      <c r="BS41" s="349">
        <f t="shared" si="6"/>
        <v>237.6807653808699</v>
      </c>
      <c r="BT41" s="349">
        <f t="shared" si="7"/>
        <v>0</v>
      </c>
      <c r="BU41" s="349">
        <f t="shared" si="8"/>
        <v>0</v>
      </c>
      <c r="BV41" s="349">
        <f t="shared" si="9"/>
        <v>0</v>
      </c>
      <c r="BW41" s="349">
        <f t="shared" si="10"/>
        <v>0</v>
      </c>
      <c r="BX41" s="349">
        <f t="shared" si="11"/>
        <v>8073.5307653808686</v>
      </c>
      <c r="BY41" s="349">
        <f t="shared" si="12"/>
        <v>0</v>
      </c>
    </row>
    <row r="42" spans="1:77" s="338" customFormat="1" x14ac:dyDescent="0.2">
      <c r="A42" s="644">
        <v>23</v>
      </c>
      <c r="B42" s="115" t="s">
        <v>289</v>
      </c>
      <c r="C42" s="650" t="str">
        <f>INDEX('Medical Services Definitions'!$C$7:$C$33,MATCH($B42,'Medical Services Definitions'!$B$7:$B$33,0))</f>
        <v>Professional</v>
      </c>
      <c r="D42" s="227">
        <v>0.35159999999999403</v>
      </c>
      <c r="E42" s="227">
        <v>3951843.3101169197</v>
      </c>
      <c r="F42" s="349">
        <f t="shared" si="13"/>
        <v>3951843.6617169199</v>
      </c>
      <c r="G42" s="227">
        <v>3515.7984000000001</v>
      </c>
      <c r="H42" s="227">
        <v>948848.06488318543</v>
      </c>
      <c r="I42" s="349">
        <f t="shared" si="14"/>
        <v>952363.8632831854</v>
      </c>
      <c r="J42" s="349">
        <f t="shared" si="15"/>
        <v>4904207.5250001056</v>
      </c>
      <c r="K42" s="227">
        <v>87.714319253081754</v>
      </c>
      <c r="L42" s="227">
        <v>0</v>
      </c>
      <c r="M42" s="227">
        <v>0</v>
      </c>
      <c r="N42" s="227">
        <v>0</v>
      </c>
      <c r="O42" s="655">
        <v>0</v>
      </c>
      <c r="P42" s="219">
        <f t="shared" si="16"/>
        <v>4904295.239319359</v>
      </c>
      <c r="Q42" s="646">
        <f>P42-O42-'Schedule 3A_Income Statement'!CS58</f>
        <v>9.0338289737701416E-8</v>
      </c>
      <c r="R42" s="220"/>
      <c r="S42" s="227">
        <v>0.3292000000001451</v>
      </c>
      <c r="T42" s="227">
        <v>3949013.5040600207</v>
      </c>
      <c r="U42" s="349">
        <f t="shared" si="17"/>
        <v>3949013.8332600207</v>
      </c>
      <c r="V42" s="227">
        <v>3378.3008</v>
      </c>
      <c r="W42" s="227">
        <v>948168.62094010296</v>
      </c>
      <c r="X42" s="349">
        <f t="shared" si="18"/>
        <v>951546.92174010293</v>
      </c>
      <c r="Y42" s="349">
        <f t="shared" si="19"/>
        <v>4900560.7550001238</v>
      </c>
      <c r="Z42" s="227">
        <v>124.34246977994428</v>
      </c>
      <c r="AA42" s="227">
        <v>0</v>
      </c>
      <c r="AB42" s="227">
        <v>0</v>
      </c>
      <c r="AC42" s="227">
        <v>0</v>
      </c>
      <c r="AD42" s="655">
        <v>0</v>
      </c>
      <c r="AE42" s="219">
        <f t="shared" si="20"/>
        <v>4900685.0974699035</v>
      </c>
      <c r="AF42" s="646">
        <f>AE42-AD42-'Schedule 3A_Income Statement'!CT58</f>
        <v>1.1082738637924194E-7</v>
      </c>
      <c r="AG42" s="220"/>
      <c r="AH42" s="227">
        <v>309.2598999999999</v>
      </c>
      <c r="AI42" s="227">
        <v>4025419.1747795912</v>
      </c>
      <c r="AJ42" s="349">
        <f t="shared" si="21"/>
        <v>4025728.4346795911</v>
      </c>
      <c r="AK42" s="227">
        <v>3720.6701000000003</v>
      </c>
      <c r="AL42" s="227">
        <v>966513.82522053737</v>
      </c>
      <c r="AM42" s="349">
        <f t="shared" si="22"/>
        <v>970234.49532053736</v>
      </c>
      <c r="AN42" s="349">
        <f t="shared" si="23"/>
        <v>4995962.9300001282</v>
      </c>
      <c r="AO42" s="227">
        <v>958.87728341919126</v>
      </c>
      <c r="AP42" s="227">
        <v>0</v>
      </c>
      <c r="AQ42" s="227">
        <v>0</v>
      </c>
      <c r="AR42" s="227">
        <v>0</v>
      </c>
      <c r="AS42" s="655">
        <v>0</v>
      </c>
      <c r="AT42" s="219">
        <f t="shared" si="24"/>
        <v>4996921.8072835477</v>
      </c>
      <c r="AU42" s="646">
        <f>AT42-AS42-'Schedule 3A_Income Statement'!CU58</f>
        <v>1.2014061212539673E-7</v>
      </c>
      <c r="AV42" s="220"/>
      <c r="AW42" s="227">
        <v>0</v>
      </c>
      <c r="AX42" s="227">
        <v>0</v>
      </c>
      <c r="AY42" s="349">
        <f t="shared" si="25"/>
        <v>0</v>
      </c>
      <c r="AZ42" s="227">
        <v>0</v>
      </c>
      <c r="BA42" s="227">
        <v>0</v>
      </c>
      <c r="BB42" s="349">
        <f t="shared" si="26"/>
        <v>0</v>
      </c>
      <c r="BC42" s="349">
        <f t="shared" si="27"/>
        <v>0</v>
      </c>
      <c r="BD42" s="227">
        <v>0</v>
      </c>
      <c r="BE42" s="227">
        <v>0</v>
      </c>
      <c r="BF42" s="227">
        <v>0</v>
      </c>
      <c r="BG42" s="227">
        <v>0</v>
      </c>
      <c r="BH42" s="655">
        <v>0</v>
      </c>
      <c r="BI42" s="219">
        <f t="shared" si="28"/>
        <v>0</v>
      </c>
      <c r="BJ42" s="646">
        <f>BI42-BH42-'Schedule 3A_Income Statement'!CV58</f>
        <v>0</v>
      </c>
      <c r="BL42" s="349">
        <f t="shared" si="29"/>
        <v>309.94070000000005</v>
      </c>
      <c r="BM42" s="349">
        <f t="shared" si="0"/>
        <v>11926275.988956532</v>
      </c>
      <c r="BN42" s="349">
        <f t="shared" si="1"/>
        <v>11926585.929656532</v>
      </c>
      <c r="BO42" s="349">
        <f t="shared" si="2"/>
        <v>10614.7693</v>
      </c>
      <c r="BP42" s="349">
        <f t="shared" si="3"/>
        <v>2863530.5110438257</v>
      </c>
      <c r="BQ42" s="349">
        <f t="shared" si="4"/>
        <v>2874145.2803438259</v>
      </c>
      <c r="BR42" s="349">
        <f t="shared" si="5"/>
        <v>14800731.210000357</v>
      </c>
      <c r="BS42" s="349">
        <f t="shared" si="6"/>
        <v>1170.9340724522174</v>
      </c>
      <c r="BT42" s="349">
        <f t="shared" si="7"/>
        <v>0</v>
      </c>
      <c r="BU42" s="349">
        <f t="shared" si="8"/>
        <v>0</v>
      </c>
      <c r="BV42" s="349">
        <f t="shared" si="9"/>
        <v>0</v>
      </c>
      <c r="BW42" s="349">
        <f t="shared" si="10"/>
        <v>0</v>
      </c>
      <c r="BX42" s="349">
        <f t="shared" si="11"/>
        <v>14801902.144072808</v>
      </c>
      <c r="BY42" s="349">
        <f t="shared" si="12"/>
        <v>3.2130628824234009E-7</v>
      </c>
    </row>
    <row r="43" spans="1:77" s="338" customFormat="1" ht="15" customHeight="1" x14ac:dyDescent="0.2">
      <c r="A43" s="643">
        <v>24</v>
      </c>
      <c r="B43" s="606" t="s">
        <v>241</v>
      </c>
      <c r="C43" s="113" t="str">
        <f>INDEX('Medical Services Definitions'!$C$7:$C$33,MATCH($B43,'Medical Services Definitions'!$B$7:$B$33,0))</f>
        <v>Professional</v>
      </c>
      <c r="D43" s="227">
        <v>0</v>
      </c>
      <c r="E43" s="227">
        <v>0</v>
      </c>
      <c r="F43" s="349">
        <f t="shared" si="13"/>
        <v>0</v>
      </c>
      <c r="G43" s="227">
        <v>0</v>
      </c>
      <c r="H43" s="227">
        <v>0</v>
      </c>
      <c r="I43" s="349">
        <f t="shared" si="14"/>
        <v>0</v>
      </c>
      <c r="J43" s="349">
        <f t="shared" si="15"/>
        <v>0</v>
      </c>
      <c r="K43" s="227">
        <v>0</v>
      </c>
      <c r="L43" s="227">
        <v>0</v>
      </c>
      <c r="M43" s="227">
        <v>0</v>
      </c>
      <c r="N43" s="227">
        <v>0</v>
      </c>
      <c r="O43" s="655">
        <v>0</v>
      </c>
      <c r="P43" s="219">
        <f t="shared" si="16"/>
        <v>0</v>
      </c>
      <c r="Q43" s="646">
        <f>P43-O43-'Schedule 3A_Income Statement'!CS59</f>
        <v>0</v>
      </c>
      <c r="R43" s="220"/>
      <c r="S43" s="227">
        <v>0</v>
      </c>
      <c r="T43" s="227">
        <v>0</v>
      </c>
      <c r="U43" s="349">
        <f t="shared" si="17"/>
        <v>0</v>
      </c>
      <c r="V43" s="227">
        <v>0</v>
      </c>
      <c r="W43" s="227">
        <v>0</v>
      </c>
      <c r="X43" s="349">
        <f t="shared" si="18"/>
        <v>0</v>
      </c>
      <c r="Y43" s="349">
        <f t="shared" si="19"/>
        <v>0</v>
      </c>
      <c r="Z43" s="227">
        <v>0</v>
      </c>
      <c r="AA43" s="227">
        <v>0</v>
      </c>
      <c r="AB43" s="227">
        <v>0</v>
      </c>
      <c r="AC43" s="227">
        <v>0</v>
      </c>
      <c r="AD43" s="655">
        <v>0</v>
      </c>
      <c r="AE43" s="219">
        <f t="shared" si="20"/>
        <v>0</v>
      </c>
      <c r="AF43" s="646">
        <f>AE43-AD43-'Schedule 3A_Income Statement'!CT59</f>
        <v>0</v>
      </c>
      <c r="AG43" s="220"/>
      <c r="AH43" s="227">
        <v>0</v>
      </c>
      <c r="AI43" s="227">
        <v>0</v>
      </c>
      <c r="AJ43" s="349">
        <f t="shared" si="21"/>
        <v>0</v>
      </c>
      <c r="AK43" s="227">
        <v>0</v>
      </c>
      <c r="AL43" s="227">
        <v>0</v>
      </c>
      <c r="AM43" s="349">
        <f t="shared" si="22"/>
        <v>0</v>
      </c>
      <c r="AN43" s="349">
        <f t="shared" si="23"/>
        <v>0</v>
      </c>
      <c r="AO43" s="227">
        <v>0</v>
      </c>
      <c r="AP43" s="227">
        <v>0</v>
      </c>
      <c r="AQ43" s="227">
        <v>0</v>
      </c>
      <c r="AR43" s="227">
        <v>0</v>
      </c>
      <c r="AS43" s="655">
        <v>0</v>
      </c>
      <c r="AT43" s="219">
        <f t="shared" si="24"/>
        <v>0</v>
      </c>
      <c r="AU43" s="646">
        <f>AT43-AS43-'Schedule 3A_Income Statement'!CU59</f>
        <v>0</v>
      </c>
      <c r="AV43" s="220"/>
      <c r="AW43" s="227">
        <v>0</v>
      </c>
      <c r="AX43" s="227">
        <v>0</v>
      </c>
      <c r="AY43" s="349">
        <f t="shared" si="25"/>
        <v>0</v>
      </c>
      <c r="AZ43" s="227">
        <v>0</v>
      </c>
      <c r="BA43" s="227">
        <v>0</v>
      </c>
      <c r="BB43" s="349">
        <f t="shared" si="26"/>
        <v>0</v>
      </c>
      <c r="BC43" s="349">
        <f t="shared" si="27"/>
        <v>0</v>
      </c>
      <c r="BD43" s="227">
        <v>0</v>
      </c>
      <c r="BE43" s="227">
        <v>0</v>
      </c>
      <c r="BF43" s="227">
        <v>0</v>
      </c>
      <c r="BG43" s="227">
        <v>0</v>
      </c>
      <c r="BH43" s="655">
        <v>0</v>
      </c>
      <c r="BI43" s="219">
        <f t="shared" si="28"/>
        <v>0</v>
      </c>
      <c r="BJ43" s="646">
        <f>BI43-BH43-'Schedule 3A_Income Statement'!CV59</f>
        <v>0</v>
      </c>
      <c r="BL43" s="349">
        <f t="shared" si="29"/>
        <v>0</v>
      </c>
      <c r="BM43" s="349">
        <f t="shared" si="0"/>
        <v>0</v>
      </c>
      <c r="BN43" s="349">
        <f t="shared" si="1"/>
        <v>0</v>
      </c>
      <c r="BO43" s="349">
        <f t="shared" si="2"/>
        <v>0</v>
      </c>
      <c r="BP43" s="349">
        <f t="shared" si="3"/>
        <v>0</v>
      </c>
      <c r="BQ43" s="349">
        <f t="shared" si="4"/>
        <v>0</v>
      </c>
      <c r="BR43" s="349">
        <f t="shared" si="5"/>
        <v>0</v>
      </c>
      <c r="BS43" s="349">
        <f t="shared" si="6"/>
        <v>0</v>
      </c>
      <c r="BT43" s="349">
        <f t="shared" si="7"/>
        <v>0</v>
      </c>
      <c r="BU43" s="349">
        <f t="shared" si="8"/>
        <v>0</v>
      </c>
      <c r="BV43" s="349">
        <f t="shared" si="9"/>
        <v>0</v>
      </c>
      <c r="BW43" s="349">
        <f t="shared" si="10"/>
        <v>0</v>
      </c>
      <c r="BX43" s="349">
        <f t="shared" si="11"/>
        <v>0</v>
      </c>
      <c r="BY43" s="349">
        <f t="shared" si="12"/>
        <v>0</v>
      </c>
    </row>
    <row r="44" spans="1:77" s="338" customFormat="1" x14ac:dyDescent="0.2">
      <c r="A44" s="643">
        <v>25</v>
      </c>
      <c r="B44" s="113" t="s">
        <v>258</v>
      </c>
      <c r="C44" s="631" t="str">
        <f>INDEX('Medical Services Definitions'!$C$7:$C$33,MATCH($B44,'Medical Services Definitions'!$B$7:$B$33,0))</f>
        <v>Professional</v>
      </c>
      <c r="D44" s="227">
        <v>431344.52647360443</v>
      </c>
      <c r="E44" s="227">
        <v>0</v>
      </c>
      <c r="F44" s="349">
        <f t="shared" si="13"/>
        <v>431344.52647360443</v>
      </c>
      <c r="G44" s="227">
        <v>851915.35352639551</v>
      </c>
      <c r="H44" s="227">
        <v>0</v>
      </c>
      <c r="I44" s="349">
        <f t="shared" si="14"/>
        <v>851915.35352639551</v>
      </c>
      <c r="J44" s="349">
        <f t="shared" si="15"/>
        <v>1283259.8799999999</v>
      </c>
      <c r="K44" s="227">
        <v>30175.381382156662</v>
      </c>
      <c r="L44" s="227">
        <v>-893420.83970222622</v>
      </c>
      <c r="M44" s="227">
        <v>-268136.24970393523</v>
      </c>
      <c r="N44" s="227">
        <v>0</v>
      </c>
      <c r="O44" s="655">
        <v>0</v>
      </c>
      <c r="P44" s="219">
        <f t="shared" si="16"/>
        <v>151878.17197599506</v>
      </c>
      <c r="Q44" s="646">
        <f>P44-O44-'Schedule 3A_Income Statement'!CS60</f>
        <v>-268136.24970393552</v>
      </c>
      <c r="R44" s="220"/>
      <c r="S44" s="227">
        <v>338434.14750361972</v>
      </c>
      <c r="T44" s="227">
        <v>0</v>
      </c>
      <c r="U44" s="349">
        <f t="shared" si="17"/>
        <v>338434.14750361972</v>
      </c>
      <c r="V44" s="227">
        <v>869577.43249637983</v>
      </c>
      <c r="W44" s="227">
        <v>0</v>
      </c>
      <c r="X44" s="349">
        <f t="shared" si="18"/>
        <v>869577.43249637983</v>
      </c>
      <c r="Y44" s="349">
        <f t="shared" si="19"/>
        <v>1208011.5799999996</v>
      </c>
      <c r="Z44" s="227">
        <v>45954.406396629223</v>
      </c>
      <c r="AA44" s="227">
        <v>-876311.76491710439</v>
      </c>
      <c r="AB44" s="227">
        <v>-259724.44860566582</v>
      </c>
      <c r="AC44" s="227">
        <v>0</v>
      </c>
      <c r="AD44" s="655">
        <v>0</v>
      </c>
      <c r="AE44" s="219">
        <f t="shared" si="20"/>
        <v>117929.77287385869</v>
      </c>
      <c r="AF44" s="646">
        <f>AE44-AD44-'Schedule 3A_Income Statement'!CT60</f>
        <v>-259724.44860566664</v>
      </c>
      <c r="AG44" s="220"/>
      <c r="AH44" s="227">
        <v>320437.6136438697</v>
      </c>
      <c r="AI44" s="227">
        <v>0</v>
      </c>
      <c r="AJ44" s="349">
        <f t="shared" si="21"/>
        <v>320437.6136438697</v>
      </c>
      <c r="AK44" s="227">
        <v>680500.41635613074</v>
      </c>
      <c r="AL44" s="227">
        <v>0</v>
      </c>
      <c r="AM44" s="349">
        <f t="shared" si="22"/>
        <v>680500.41635613074</v>
      </c>
      <c r="AN44" s="349">
        <f t="shared" si="23"/>
        <v>1000938.0300000005</v>
      </c>
      <c r="AO44" s="227">
        <v>185424.70701448579</v>
      </c>
      <c r="AP44" s="227">
        <v>-876542.71538066922</v>
      </c>
      <c r="AQ44" s="227">
        <v>-257795.62769039985</v>
      </c>
      <c r="AR44" s="227">
        <v>0</v>
      </c>
      <c r="AS44" s="655">
        <v>0</v>
      </c>
      <c r="AT44" s="219">
        <f t="shared" si="24"/>
        <v>52024.393943417148</v>
      </c>
      <c r="AU44" s="646">
        <f>AT44-AS44-'Schedule 3A_Income Statement'!CU60</f>
        <v>-257795.62769039921</v>
      </c>
      <c r="AV44" s="220"/>
      <c r="AW44" s="227">
        <v>0</v>
      </c>
      <c r="AX44" s="227">
        <v>0</v>
      </c>
      <c r="AY44" s="349">
        <f t="shared" si="25"/>
        <v>0</v>
      </c>
      <c r="AZ44" s="227">
        <v>0</v>
      </c>
      <c r="BA44" s="227">
        <v>0</v>
      </c>
      <c r="BB44" s="349">
        <f t="shared" si="26"/>
        <v>0</v>
      </c>
      <c r="BC44" s="349">
        <f t="shared" si="27"/>
        <v>0</v>
      </c>
      <c r="BD44" s="227">
        <v>0</v>
      </c>
      <c r="BE44" s="227">
        <v>0</v>
      </c>
      <c r="BF44" s="227">
        <v>0</v>
      </c>
      <c r="BG44" s="227">
        <v>0</v>
      </c>
      <c r="BH44" s="655">
        <v>0</v>
      </c>
      <c r="BI44" s="219">
        <f t="shared" si="28"/>
        <v>0</v>
      </c>
      <c r="BJ44" s="646">
        <f>BI44-BH44-'Schedule 3A_Income Statement'!CV60</f>
        <v>0</v>
      </c>
      <c r="BL44" s="349">
        <f t="shared" si="29"/>
        <v>1090216.2876210939</v>
      </c>
      <c r="BM44" s="349">
        <f t="shared" si="0"/>
        <v>0</v>
      </c>
      <c r="BN44" s="349">
        <f t="shared" si="1"/>
        <v>1090216.2876210939</v>
      </c>
      <c r="BO44" s="349">
        <f t="shared" si="2"/>
        <v>2401993.2023789063</v>
      </c>
      <c r="BP44" s="349">
        <f t="shared" si="3"/>
        <v>0</v>
      </c>
      <c r="BQ44" s="349">
        <f t="shared" si="4"/>
        <v>2401993.2023789063</v>
      </c>
      <c r="BR44" s="349">
        <f t="shared" si="5"/>
        <v>3492209.49</v>
      </c>
      <c r="BS44" s="349">
        <f t="shared" si="6"/>
        <v>261554.49479327168</v>
      </c>
      <c r="BT44" s="349">
        <f t="shared" si="7"/>
        <v>-2646275.3199999998</v>
      </c>
      <c r="BU44" s="349">
        <f t="shared" si="8"/>
        <v>-785656.32600000093</v>
      </c>
      <c r="BV44" s="349">
        <f t="shared" si="9"/>
        <v>0</v>
      </c>
      <c r="BW44" s="349">
        <f t="shared" si="10"/>
        <v>0</v>
      </c>
      <c r="BX44" s="349">
        <f t="shared" si="11"/>
        <v>321832.33879327087</v>
      </c>
      <c r="BY44" s="349">
        <f t="shared" si="12"/>
        <v>-785656.3260000014</v>
      </c>
    </row>
    <row r="45" spans="1:77" s="338" customFormat="1" ht="15" customHeight="1" x14ac:dyDescent="0.2">
      <c r="A45" s="644">
        <v>26</v>
      </c>
      <c r="B45" s="115" t="s">
        <v>189</v>
      </c>
      <c r="C45" s="115"/>
      <c r="D45" s="221">
        <f>SUM(D18:D44)-D27-D29</f>
        <v>241767262.18090963</v>
      </c>
      <c r="E45" s="221">
        <f t="shared" ref="E45:H45" si="46">SUM(E18:E44)-E27-E29</f>
        <v>4489479.7240274744</v>
      </c>
      <c r="F45" s="221">
        <f t="shared" si="13"/>
        <v>246256741.90493712</v>
      </c>
      <c r="G45" s="221">
        <f t="shared" ref="G45:O45" si="47">SUM(G18:G44)-G27-G29</f>
        <v>120756094.51073013</v>
      </c>
      <c r="H45" s="221">
        <f t="shared" si="46"/>
        <v>1072949.6939127047</v>
      </c>
      <c r="I45" s="221">
        <f t="shared" si="14"/>
        <v>121829044.20464283</v>
      </c>
      <c r="J45" s="221">
        <f t="shared" si="15"/>
        <v>368085786.10957992</v>
      </c>
      <c r="K45" s="221">
        <f t="shared" si="47"/>
        <v>5559777.3193652676</v>
      </c>
      <c r="L45" s="221">
        <f t="shared" si="47"/>
        <v>5883473.1966241496</v>
      </c>
      <c r="M45" s="221">
        <f t="shared" si="47"/>
        <v>-268136.24970393523</v>
      </c>
      <c r="N45" s="221">
        <f t="shared" si="47"/>
        <v>0</v>
      </c>
      <c r="O45" s="221">
        <f t="shared" si="47"/>
        <v>0</v>
      </c>
      <c r="P45" s="221">
        <f t="shared" si="16"/>
        <v>379260900.3758654</v>
      </c>
      <c r="Q45" s="647">
        <f>P45-O45-(SUM('Schedule 3A_Income Statement'!$CS$34:$CS$60)-'Schedule 3A_Income Statement'!$CS$43-'Schedule 3A_Income Statement'!$CS$45)</f>
        <v>-268136.24970400333</v>
      </c>
      <c r="R45" s="220"/>
      <c r="S45" s="221">
        <f>SUM(S18:S44)-S27-S29</f>
        <v>241581186.03785929</v>
      </c>
      <c r="T45" s="221">
        <f t="shared" ref="T45" si="48">SUM(T18:T44)-T27-T29</f>
        <v>4460140.5341535797</v>
      </c>
      <c r="U45" s="221">
        <f t="shared" si="17"/>
        <v>246041326.57201287</v>
      </c>
      <c r="V45" s="221">
        <f t="shared" ref="V45" si="49">SUM(V18:V44)-V27-V29</f>
        <v>115918336.97267213</v>
      </c>
      <c r="W45" s="221">
        <f t="shared" ref="W45" si="50">SUM(W18:W44)-W27-W29</f>
        <v>1071660.0091185519</v>
      </c>
      <c r="X45" s="221">
        <f t="shared" si="18"/>
        <v>116989996.98179069</v>
      </c>
      <c r="Y45" s="221">
        <f t="shared" si="19"/>
        <v>363031323.55380356</v>
      </c>
      <c r="Z45" s="221">
        <f t="shared" ref="Z45:AC45" si="51">SUM(Z18:Z44)-Z27-Z29</f>
        <v>8729750.6954417527</v>
      </c>
      <c r="AA45" s="221">
        <f t="shared" si="51"/>
        <v>5706341.1002873937</v>
      </c>
      <c r="AB45" s="221">
        <f t="shared" si="51"/>
        <v>-259724.44860566582</v>
      </c>
      <c r="AC45" s="221">
        <f t="shared" si="51"/>
        <v>0</v>
      </c>
      <c r="AD45" s="221">
        <f t="shared" ref="AD45" si="52">SUM(AD18:AD44)-AD27-AD29</f>
        <v>0</v>
      </c>
      <c r="AE45" s="221">
        <f t="shared" si="20"/>
        <v>377207690.90092701</v>
      </c>
      <c r="AF45" s="647">
        <f>AE45-AD45-(SUM('Schedule 3A_Income Statement'!$CT$34:$CT$60)-'Schedule 3A_Income Statement'!$CT$43-'Schedule 3A_Income Statement'!$CT$45)</f>
        <v>-259724.44860547781</v>
      </c>
      <c r="AG45" s="220"/>
      <c r="AH45" s="221">
        <f>SUM(AH18:AH44)-AH27-AH29</f>
        <v>222160287.12570137</v>
      </c>
      <c r="AI45" s="221">
        <f t="shared" ref="AI45" si="53">SUM(AI18:AI44)-AI27-AI29</f>
        <v>4526798.9343325328</v>
      </c>
      <c r="AJ45" s="221">
        <f t="shared" si="21"/>
        <v>226687086.06003389</v>
      </c>
      <c r="AK45" s="221">
        <f t="shared" ref="AK45" si="54">SUM(AK18:AK44)-AK27-AK29</f>
        <v>107486670.50076295</v>
      </c>
      <c r="AL45" s="221">
        <f t="shared" ref="AL45" si="55">SUM(AL18:AL44)-AL27-AL29</f>
        <v>1091114.3044555131</v>
      </c>
      <c r="AM45" s="221">
        <f t="shared" si="22"/>
        <v>108577784.80521847</v>
      </c>
      <c r="AN45" s="221">
        <f t="shared" si="23"/>
        <v>335264870.86525238</v>
      </c>
      <c r="AO45" s="221">
        <f t="shared" ref="AO45:AR45" si="56">SUM(AO18:AO44)-AO27-AO29</f>
        <v>39843000.693776101</v>
      </c>
      <c r="AP45" s="221">
        <f t="shared" si="56"/>
        <v>5668555.5653553065</v>
      </c>
      <c r="AQ45" s="221">
        <f t="shared" si="56"/>
        <v>-257795.62769039985</v>
      </c>
      <c r="AR45" s="221">
        <f t="shared" si="56"/>
        <v>0</v>
      </c>
      <c r="AS45" s="221">
        <f t="shared" ref="AS45" si="57">SUM(AS18:AS44)-AS27-AS29</f>
        <v>0</v>
      </c>
      <c r="AT45" s="221">
        <f t="shared" si="24"/>
        <v>380518631.49669343</v>
      </c>
      <c r="AU45" s="647">
        <f>AT45-AS45-(SUM('Schedule 3A_Income Statement'!$CU$34:$CU$60)-'Schedule 3A_Income Statement'!$CU$43-'Schedule 3A_Income Statement'!$CU$45)</f>
        <v>-257795.62769019604</v>
      </c>
      <c r="AV45" s="220"/>
      <c r="AW45" s="221">
        <f>SUM(AW18:AW44)-AW27-AW29</f>
        <v>0</v>
      </c>
      <c r="AX45" s="221">
        <f t="shared" ref="AX45" si="58">SUM(AX18:AX44)-AX27-AX29</f>
        <v>0</v>
      </c>
      <c r="AY45" s="221">
        <f t="shared" si="25"/>
        <v>0</v>
      </c>
      <c r="AZ45" s="221">
        <f t="shared" ref="AZ45" si="59">SUM(AZ18:AZ44)-AZ27-AZ29</f>
        <v>0</v>
      </c>
      <c r="BA45" s="221">
        <f t="shared" ref="BA45" si="60">SUM(BA18:BA44)-BA27-BA29</f>
        <v>0</v>
      </c>
      <c r="BB45" s="221">
        <f t="shared" si="26"/>
        <v>0</v>
      </c>
      <c r="BC45" s="221">
        <f t="shared" si="27"/>
        <v>0</v>
      </c>
      <c r="BD45" s="221">
        <f t="shared" ref="BD45:BG45" si="61">SUM(BD18:BD44)-BD27-BD29</f>
        <v>0</v>
      </c>
      <c r="BE45" s="221">
        <f t="shared" si="61"/>
        <v>0</v>
      </c>
      <c r="BF45" s="221">
        <f t="shared" si="61"/>
        <v>0</v>
      </c>
      <c r="BG45" s="221">
        <f t="shared" si="61"/>
        <v>0</v>
      </c>
      <c r="BH45" s="221">
        <f t="shared" ref="BH45" si="62">SUM(BH18:BH44)-BH27-BH29</f>
        <v>0</v>
      </c>
      <c r="BI45" s="221">
        <f t="shared" si="28"/>
        <v>0</v>
      </c>
      <c r="BJ45" s="647">
        <f>BI45-BH45-(SUM('Schedule 3A_Income Statement'!$CV$34:$CV$60)-'Schedule 3A_Income Statement'!$CV$43-'Schedule 3A_Income Statement'!$CV$45)</f>
        <v>0</v>
      </c>
      <c r="BL45" s="349">
        <f t="shared" si="29"/>
        <v>705508735.34447026</v>
      </c>
      <c r="BM45" s="349">
        <f t="shared" si="0"/>
        <v>13476419.192513587</v>
      </c>
      <c r="BN45" s="349">
        <f t="shared" si="1"/>
        <v>718985154.53698385</v>
      </c>
      <c r="BO45" s="349">
        <f t="shared" si="2"/>
        <v>344161101.98416519</v>
      </c>
      <c r="BP45" s="349">
        <f t="shared" si="3"/>
        <v>3235724.0074867699</v>
      </c>
      <c r="BQ45" s="349">
        <f t="shared" si="4"/>
        <v>347396825.99165201</v>
      </c>
      <c r="BR45" s="349">
        <f t="shared" si="5"/>
        <v>1066381980.5286359</v>
      </c>
      <c r="BS45" s="349">
        <f t="shared" si="6"/>
        <v>54132528.708583117</v>
      </c>
      <c r="BT45" s="349">
        <f t="shared" si="7"/>
        <v>17258369.86226685</v>
      </c>
      <c r="BU45" s="349">
        <f t="shared" si="8"/>
        <v>-785656.32600000093</v>
      </c>
      <c r="BV45" s="349">
        <f t="shared" si="9"/>
        <v>0</v>
      </c>
      <c r="BW45" s="349">
        <f t="shared" si="10"/>
        <v>0</v>
      </c>
      <c r="BX45" s="349">
        <f t="shared" si="11"/>
        <v>1136987222.7734859</v>
      </c>
      <c r="BY45" s="349">
        <f t="shared" si="12"/>
        <v>-785656.32599967718</v>
      </c>
    </row>
    <row r="46" spans="1:77" s="338" customFormat="1" ht="15" customHeight="1" x14ac:dyDescent="0.2">
      <c r="A46" s="611"/>
      <c r="B46" s="230"/>
      <c r="C46" s="230"/>
      <c r="D46" s="140"/>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L46" s="140"/>
      <c r="BM46" s="140"/>
      <c r="BN46" s="140"/>
      <c r="BO46" s="140"/>
      <c r="BP46" s="140"/>
      <c r="BQ46" s="140"/>
      <c r="BR46" s="140"/>
      <c r="BS46" s="140"/>
      <c r="BT46" s="140"/>
      <c r="BU46" s="140"/>
      <c r="BV46" s="140"/>
      <c r="BW46" s="140"/>
      <c r="BX46" s="140"/>
      <c r="BY46" s="140"/>
    </row>
    <row r="47" spans="1:77" s="338" customFormat="1" x14ac:dyDescent="0.2">
      <c r="A47" s="609">
        <v>27</v>
      </c>
      <c r="B47" s="115" t="s">
        <v>185</v>
      </c>
      <c r="C47" s="115" t="s">
        <v>185</v>
      </c>
      <c r="D47" s="349">
        <f t="shared" ref="D47:H52" si="63">SUMIF($C$18:$C$45,$C47,D$18:D$45)</f>
        <v>0</v>
      </c>
      <c r="E47" s="349">
        <f t="shared" si="63"/>
        <v>0</v>
      </c>
      <c r="F47" s="349">
        <f t="shared" si="13"/>
        <v>0</v>
      </c>
      <c r="G47" s="349">
        <f t="shared" si="63"/>
        <v>3461965.8200000008</v>
      </c>
      <c r="H47" s="349">
        <f t="shared" si="63"/>
        <v>0</v>
      </c>
      <c r="I47" s="349">
        <f t="shared" ref="I47:I52" si="64">SUM(G47:H47)</f>
        <v>3461965.8200000008</v>
      </c>
      <c r="J47" s="349">
        <f t="shared" ref="J47:J52" si="65">F47+I47</f>
        <v>3461965.8200000008</v>
      </c>
      <c r="K47" s="349">
        <f t="shared" ref="K47:O52" si="66">SUMIF($C$18:$C$45,$C47,K$18:K$45)</f>
        <v>0</v>
      </c>
      <c r="L47" s="349">
        <f t="shared" si="66"/>
        <v>0</v>
      </c>
      <c r="M47" s="349">
        <f t="shared" si="66"/>
        <v>0</v>
      </c>
      <c r="N47" s="349">
        <f t="shared" si="66"/>
        <v>0</v>
      </c>
      <c r="O47" s="349">
        <f t="shared" si="66"/>
        <v>0</v>
      </c>
      <c r="P47" s="350">
        <f t="shared" ref="P47:P52" si="67">SUM(J47:N47)</f>
        <v>3461965.8200000008</v>
      </c>
      <c r="Q47" s="633"/>
      <c r="R47" s="140"/>
      <c r="S47" s="349">
        <f t="shared" ref="S47:W52" si="68">SUMIF($C$18:$C$45,$C47,S$18:S$45)</f>
        <v>0</v>
      </c>
      <c r="T47" s="349">
        <f t="shared" si="68"/>
        <v>0</v>
      </c>
      <c r="U47" s="349">
        <f t="shared" ref="U47:U52" si="69">SUM(S47:T47)</f>
        <v>0</v>
      </c>
      <c r="V47" s="349">
        <f t="shared" si="68"/>
        <v>3866406.9699999997</v>
      </c>
      <c r="W47" s="349">
        <f t="shared" si="68"/>
        <v>0</v>
      </c>
      <c r="X47" s="349">
        <f t="shared" ref="X47:X52" si="70">SUM(V47:W47)</f>
        <v>3866406.9699999997</v>
      </c>
      <c r="Y47" s="349">
        <f t="shared" ref="Y47:Y52" si="71">U47+X47</f>
        <v>3866406.9699999997</v>
      </c>
      <c r="Z47" s="349">
        <f t="shared" ref="Z47:AD52" si="72">SUMIF($C$18:$C$45,$C47,Z$18:Z$45)</f>
        <v>0</v>
      </c>
      <c r="AA47" s="349">
        <f t="shared" si="72"/>
        <v>0</v>
      </c>
      <c r="AB47" s="349">
        <f t="shared" si="72"/>
        <v>0</v>
      </c>
      <c r="AC47" s="349">
        <f t="shared" si="72"/>
        <v>0</v>
      </c>
      <c r="AD47" s="349">
        <f t="shared" si="72"/>
        <v>0</v>
      </c>
      <c r="AE47" s="350">
        <f t="shared" ref="AE47:AE52" si="73">SUM(Y47:AC47)</f>
        <v>3866406.9699999997</v>
      </c>
      <c r="AF47" s="633"/>
      <c r="AG47" s="140"/>
      <c r="AH47" s="349">
        <f t="shared" ref="AH47:AL52" si="74">SUMIF($C$18:$C$45,$C47,AH$18:AH$45)</f>
        <v>0</v>
      </c>
      <c r="AI47" s="349">
        <f t="shared" si="74"/>
        <v>0</v>
      </c>
      <c r="AJ47" s="349">
        <f t="shared" ref="AJ47:AJ52" si="75">SUM(AH47:AI47)</f>
        <v>0</v>
      </c>
      <c r="AK47" s="349">
        <f t="shared" si="74"/>
        <v>3067609.3699999992</v>
      </c>
      <c r="AL47" s="349">
        <f t="shared" si="74"/>
        <v>0</v>
      </c>
      <c r="AM47" s="349">
        <f t="shared" ref="AM47:AM52" si="76">SUM(AK47:AL47)</f>
        <v>3067609.3699999992</v>
      </c>
      <c r="AN47" s="349">
        <f t="shared" ref="AN47:AN52" si="77">AJ47+AM47</f>
        <v>3067609.3699999992</v>
      </c>
      <c r="AO47" s="349">
        <f t="shared" ref="AO47:AS52" si="78">SUMIF($C$18:$C$45,$C47,AO$18:AO$45)</f>
        <v>0</v>
      </c>
      <c r="AP47" s="349">
        <f t="shared" si="78"/>
        <v>0</v>
      </c>
      <c r="AQ47" s="349">
        <f t="shared" si="78"/>
        <v>0</v>
      </c>
      <c r="AR47" s="349">
        <f t="shared" si="78"/>
        <v>0</v>
      </c>
      <c r="AS47" s="349">
        <f t="shared" si="78"/>
        <v>0</v>
      </c>
      <c r="AT47" s="350">
        <f t="shared" ref="AT47:AT52" si="79">SUM(AN47:AR47)</f>
        <v>3067609.3699999992</v>
      </c>
      <c r="AU47" s="633"/>
      <c r="AV47" s="140"/>
      <c r="AW47" s="349">
        <f t="shared" ref="AW47:BA52" si="80">SUMIF($C$18:$C$45,$C47,AW$18:AW$45)</f>
        <v>0</v>
      </c>
      <c r="AX47" s="349">
        <f t="shared" si="80"/>
        <v>0</v>
      </c>
      <c r="AY47" s="349">
        <f t="shared" ref="AY47:AY52" si="81">SUM(AW47:AX47)</f>
        <v>0</v>
      </c>
      <c r="AZ47" s="349">
        <f t="shared" si="80"/>
        <v>0</v>
      </c>
      <c r="BA47" s="349">
        <f t="shared" si="80"/>
        <v>0</v>
      </c>
      <c r="BB47" s="349">
        <f t="shared" ref="BB47:BB52" si="82">SUM(AZ47:BA47)</f>
        <v>0</v>
      </c>
      <c r="BC47" s="349">
        <f t="shared" ref="BC47:BC52" si="83">AY47+BB47</f>
        <v>0</v>
      </c>
      <c r="BD47" s="349">
        <f t="shared" ref="BD47:BH52" si="84">SUMIF($C$18:$C$45,$C47,BD$18:BD$45)</f>
        <v>0</v>
      </c>
      <c r="BE47" s="349">
        <f t="shared" si="84"/>
        <v>0</v>
      </c>
      <c r="BF47" s="349">
        <f t="shared" si="84"/>
        <v>0</v>
      </c>
      <c r="BG47" s="349">
        <f t="shared" si="84"/>
        <v>0</v>
      </c>
      <c r="BH47" s="349">
        <f t="shared" si="84"/>
        <v>0</v>
      </c>
      <c r="BI47" s="350">
        <f t="shared" ref="BI47:BI52" si="85">SUM(BC47:BG47)</f>
        <v>0</v>
      </c>
      <c r="BJ47" s="633"/>
      <c r="BL47" s="349">
        <f t="shared" ref="BL47:BL52" si="86">D47+S47+AH47+AW47</f>
        <v>0</v>
      </c>
      <c r="BM47" s="349">
        <f t="shared" ref="BM47:BM52" si="87">E47+T47+AI47+AX47</f>
        <v>0</v>
      </c>
      <c r="BN47" s="349">
        <f t="shared" ref="BN47:BN52" si="88">F47+U47+AJ47+AY47</f>
        <v>0</v>
      </c>
      <c r="BO47" s="349">
        <f t="shared" ref="BO47:BO52" si="89">G47+V47+AK47+AZ47</f>
        <v>10395982.16</v>
      </c>
      <c r="BP47" s="349">
        <f t="shared" ref="BP47:BP52" si="90">H47+W47+AL47+BA47</f>
        <v>0</v>
      </c>
      <c r="BQ47" s="349">
        <f t="shared" ref="BQ47:BQ52" si="91">I47+X47+AM47+BB47</f>
        <v>10395982.16</v>
      </c>
      <c r="BR47" s="349">
        <f t="shared" ref="BR47:BR52" si="92">J47+Y47+AN47+BC47</f>
        <v>10395982.16</v>
      </c>
      <c r="BS47" s="349">
        <f t="shared" ref="BS47:BS52" si="93">K47+Z47+AO47+BD47</f>
        <v>0</v>
      </c>
      <c r="BT47" s="349">
        <f t="shared" ref="BT47:BT52" si="94">L47+AA47+AP47+BE47</f>
        <v>0</v>
      </c>
      <c r="BU47" s="349">
        <f t="shared" ref="BU47:BU52" si="95">M47+AB47+AQ47+BF47</f>
        <v>0</v>
      </c>
      <c r="BV47" s="349">
        <f t="shared" ref="BV47:BV52" si="96">N47+AC47+AR47+BG47</f>
        <v>0</v>
      </c>
      <c r="BW47" s="349">
        <f t="shared" ref="BW47:BW52" si="97">O47+AD47+AS47+BH47</f>
        <v>0</v>
      </c>
      <c r="BX47" s="349">
        <f t="shared" ref="BX47:BX52" si="98">P47+AE47+AT47+BI47</f>
        <v>10395982.16</v>
      </c>
      <c r="BY47" s="633"/>
    </row>
    <row r="48" spans="1:77" s="338" customFormat="1" x14ac:dyDescent="0.2">
      <c r="A48" s="609">
        <v>28</v>
      </c>
      <c r="B48" s="113" t="s">
        <v>188</v>
      </c>
      <c r="C48" s="113" t="s">
        <v>188</v>
      </c>
      <c r="D48" s="349">
        <f t="shared" si="63"/>
        <v>68892707.020894498</v>
      </c>
      <c r="E48" s="349">
        <f t="shared" si="63"/>
        <v>0</v>
      </c>
      <c r="F48" s="349">
        <f t="shared" si="13"/>
        <v>68892707.020894498</v>
      </c>
      <c r="G48" s="349">
        <f t="shared" si="63"/>
        <v>6957478.9191054786</v>
      </c>
      <c r="H48" s="349">
        <f t="shared" si="63"/>
        <v>0</v>
      </c>
      <c r="I48" s="349">
        <f t="shared" si="64"/>
        <v>6957478.9191054786</v>
      </c>
      <c r="J48" s="349">
        <f t="shared" si="65"/>
        <v>75850185.939999983</v>
      </c>
      <c r="K48" s="349">
        <f t="shared" si="66"/>
        <v>1780825.7098720856</v>
      </c>
      <c r="L48" s="349">
        <f t="shared" si="66"/>
        <v>0</v>
      </c>
      <c r="M48" s="349">
        <f t="shared" si="66"/>
        <v>0</v>
      </c>
      <c r="N48" s="349">
        <f t="shared" si="66"/>
        <v>0</v>
      </c>
      <c r="O48" s="349">
        <f t="shared" si="66"/>
        <v>0</v>
      </c>
      <c r="P48" s="351">
        <f t="shared" si="67"/>
        <v>77631011.649872065</v>
      </c>
      <c r="Q48" s="633"/>
      <c r="R48" s="140"/>
      <c r="S48" s="349">
        <f t="shared" si="68"/>
        <v>65414629.379176915</v>
      </c>
      <c r="T48" s="349">
        <f t="shared" si="68"/>
        <v>0</v>
      </c>
      <c r="U48" s="349">
        <f t="shared" si="69"/>
        <v>65414629.379176915</v>
      </c>
      <c r="V48" s="349">
        <f t="shared" si="68"/>
        <v>5670300.0308231022</v>
      </c>
      <c r="W48" s="349">
        <f t="shared" si="68"/>
        <v>0</v>
      </c>
      <c r="X48" s="349">
        <f t="shared" si="70"/>
        <v>5670300.0308231022</v>
      </c>
      <c r="Y48" s="349">
        <f t="shared" si="71"/>
        <v>71084929.410000011</v>
      </c>
      <c r="Z48" s="349">
        <f t="shared" si="72"/>
        <v>2700072.3127591242</v>
      </c>
      <c r="AA48" s="349">
        <f t="shared" si="72"/>
        <v>0</v>
      </c>
      <c r="AB48" s="349">
        <f t="shared" si="72"/>
        <v>0</v>
      </c>
      <c r="AC48" s="349">
        <f t="shared" si="72"/>
        <v>0</v>
      </c>
      <c r="AD48" s="349">
        <f t="shared" si="72"/>
        <v>0</v>
      </c>
      <c r="AE48" s="351">
        <f t="shared" si="73"/>
        <v>73785001.722759143</v>
      </c>
      <c r="AF48" s="633"/>
      <c r="AG48" s="140"/>
      <c r="AH48" s="349">
        <f t="shared" si="74"/>
        <v>49381304.718132697</v>
      </c>
      <c r="AI48" s="349">
        <f t="shared" si="74"/>
        <v>0</v>
      </c>
      <c r="AJ48" s="349">
        <f t="shared" si="75"/>
        <v>49381304.718132697</v>
      </c>
      <c r="AK48" s="349">
        <f t="shared" si="74"/>
        <v>4387514.1618673038</v>
      </c>
      <c r="AL48" s="349">
        <f t="shared" si="74"/>
        <v>0</v>
      </c>
      <c r="AM48" s="349">
        <f t="shared" si="76"/>
        <v>4387514.1618673038</v>
      </c>
      <c r="AN48" s="349">
        <f t="shared" si="77"/>
        <v>53768818.880000003</v>
      </c>
      <c r="AO48" s="349">
        <f t="shared" si="78"/>
        <v>9715804.6462309044</v>
      </c>
      <c r="AP48" s="349">
        <f t="shared" si="78"/>
        <v>0</v>
      </c>
      <c r="AQ48" s="349">
        <f t="shared" si="78"/>
        <v>0</v>
      </c>
      <c r="AR48" s="349">
        <f t="shared" si="78"/>
        <v>0</v>
      </c>
      <c r="AS48" s="349">
        <f t="shared" si="78"/>
        <v>0</v>
      </c>
      <c r="AT48" s="351">
        <f t="shared" si="79"/>
        <v>63484623.526230909</v>
      </c>
      <c r="AU48" s="633"/>
      <c r="AV48" s="140"/>
      <c r="AW48" s="349">
        <f t="shared" si="80"/>
        <v>0</v>
      </c>
      <c r="AX48" s="349">
        <f t="shared" si="80"/>
        <v>0</v>
      </c>
      <c r="AY48" s="349">
        <f t="shared" si="81"/>
        <v>0</v>
      </c>
      <c r="AZ48" s="349">
        <f t="shared" si="80"/>
        <v>0</v>
      </c>
      <c r="BA48" s="349">
        <f t="shared" si="80"/>
        <v>0</v>
      </c>
      <c r="BB48" s="349">
        <f t="shared" si="82"/>
        <v>0</v>
      </c>
      <c r="BC48" s="349">
        <f t="shared" si="83"/>
        <v>0</v>
      </c>
      <c r="BD48" s="349">
        <f t="shared" si="84"/>
        <v>0</v>
      </c>
      <c r="BE48" s="349">
        <f t="shared" si="84"/>
        <v>0</v>
      </c>
      <c r="BF48" s="349">
        <f t="shared" si="84"/>
        <v>0</v>
      </c>
      <c r="BG48" s="349">
        <f t="shared" si="84"/>
        <v>0</v>
      </c>
      <c r="BH48" s="349">
        <f t="shared" si="84"/>
        <v>0</v>
      </c>
      <c r="BI48" s="351">
        <f t="shared" si="85"/>
        <v>0</v>
      </c>
      <c r="BJ48" s="633"/>
      <c r="BL48" s="349">
        <f t="shared" si="86"/>
        <v>183688641.11820412</v>
      </c>
      <c r="BM48" s="349">
        <f t="shared" si="87"/>
        <v>0</v>
      </c>
      <c r="BN48" s="349">
        <f t="shared" si="88"/>
        <v>183688641.11820412</v>
      </c>
      <c r="BO48" s="349">
        <f t="shared" si="89"/>
        <v>17015293.111795887</v>
      </c>
      <c r="BP48" s="349">
        <f t="shared" si="90"/>
        <v>0</v>
      </c>
      <c r="BQ48" s="349">
        <f t="shared" si="91"/>
        <v>17015293.111795887</v>
      </c>
      <c r="BR48" s="349">
        <f t="shared" si="92"/>
        <v>200703934.22999999</v>
      </c>
      <c r="BS48" s="349">
        <f t="shared" si="93"/>
        <v>14196702.668862114</v>
      </c>
      <c r="BT48" s="349">
        <f t="shared" si="94"/>
        <v>0</v>
      </c>
      <c r="BU48" s="349">
        <f t="shared" si="95"/>
        <v>0</v>
      </c>
      <c r="BV48" s="349">
        <f t="shared" si="96"/>
        <v>0</v>
      </c>
      <c r="BW48" s="349">
        <f t="shared" si="97"/>
        <v>0</v>
      </c>
      <c r="BX48" s="349">
        <f t="shared" si="98"/>
        <v>214900636.89886209</v>
      </c>
      <c r="BY48" s="633"/>
    </row>
    <row r="49" spans="1:77" s="338" customFormat="1" x14ac:dyDescent="0.2">
      <c r="A49" s="609">
        <v>29</v>
      </c>
      <c r="B49" s="115" t="s">
        <v>323</v>
      </c>
      <c r="C49" s="115" t="s">
        <v>323</v>
      </c>
      <c r="D49" s="349">
        <f t="shared" si="63"/>
        <v>4375886.4572000001</v>
      </c>
      <c r="E49" s="349">
        <f t="shared" si="63"/>
        <v>0</v>
      </c>
      <c r="F49" s="349">
        <f t="shared" si="13"/>
        <v>4375886.4572000001</v>
      </c>
      <c r="G49" s="349">
        <f t="shared" si="63"/>
        <v>5676282.1128000002</v>
      </c>
      <c r="H49" s="349">
        <f t="shared" si="63"/>
        <v>0</v>
      </c>
      <c r="I49" s="349">
        <f t="shared" si="64"/>
        <v>5676282.1128000002</v>
      </c>
      <c r="J49" s="349">
        <f t="shared" si="65"/>
        <v>10052168.57</v>
      </c>
      <c r="K49" s="349">
        <f t="shared" si="66"/>
        <v>237515.97857732055</v>
      </c>
      <c r="L49" s="349">
        <f t="shared" si="66"/>
        <v>0</v>
      </c>
      <c r="M49" s="349">
        <f t="shared" si="66"/>
        <v>0</v>
      </c>
      <c r="N49" s="349">
        <f t="shared" si="66"/>
        <v>0</v>
      </c>
      <c r="O49" s="349">
        <f t="shared" si="66"/>
        <v>0</v>
      </c>
      <c r="P49" s="351">
        <f t="shared" si="67"/>
        <v>10289684.548577322</v>
      </c>
      <c r="Q49" s="633"/>
      <c r="R49" s="140"/>
      <c r="S49" s="349">
        <f t="shared" si="68"/>
        <v>4064859.6352938018</v>
      </c>
      <c r="T49" s="349">
        <f t="shared" si="68"/>
        <v>0</v>
      </c>
      <c r="U49" s="349">
        <f t="shared" si="69"/>
        <v>4064859.6352938018</v>
      </c>
      <c r="V49" s="349">
        <f t="shared" si="68"/>
        <v>6176943.964706202</v>
      </c>
      <c r="W49" s="349">
        <f t="shared" si="68"/>
        <v>0</v>
      </c>
      <c r="X49" s="349">
        <f t="shared" si="70"/>
        <v>6176943.964706202</v>
      </c>
      <c r="Y49" s="349">
        <f t="shared" si="71"/>
        <v>10241803.600000003</v>
      </c>
      <c r="Z49" s="349">
        <f t="shared" si="72"/>
        <v>390777.4804822976</v>
      </c>
      <c r="AA49" s="349">
        <f t="shared" si="72"/>
        <v>0</v>
      </c>
      <c r="AB49" s="349">
        <f t="shared" si="72"/>
        <v>0</v>
      </c>
      <c r="AC49" s="349">
        <f t="shared" si="72"/>
        <v>0</v>
      </c>
      <c r="AD49" s="349">
        <f t="shared" si="72"/>
        <v>0</v>
      </c>
      <c r="AE49" s="351">
        <f t="shared" si="73"/>
        <v>10632581.0804823</v>
      </c>
      <c r="AF49" s="633"/>
      <c r="AG49" s="140"/>
      <c r="AH49" s="349">
        <f t="shared" si="74"/>
        <v>5235885.4746144768</v>
      </c>
      <c r="AI49" s="349">
        <f t="shared" si="74"/>
        <v>0</v>
      </c>
      <c r="AJ49" s="349">
        <f t="shared" si="75"/>
        <v>5235885.4746144768</v>
      </c>
      <c r="AK49" s="349">
        <f t="shared" si="74"/>
        <v>4411376.6753855255</v>
      </c>
      <c r="AL49" s="349">
        <f t="shared" si="74"/>
        <v>0</v>
      </c>
      <c r="AM49" s="349">
        <f t="shared" si="76"/>
        <v>4411376.6753855255</v>
      </c>
      <c r="AN49" s="349">
        <f t="shared" si="77"/>
        <v>9647262.1500000022</v>
      </c>
      <c r="AO49" s="349">
        <f t="shared" si="78"/>
        <v>1959154.6330676668</v>
      </c>
      <c r="AP49" s="349">
        <f t="shared" si="78"/>
        <v>0</v>
      </c>
      <c r="AQ49" s="349">
        <f t="shared" si="78"/>
        <v>0</v>
      </c>
      <c r="AR49" s="349">
        <f t="shared" si="78"/>
        <v>0</v>
      </c>
      <c r="AS49" s="349">
        <f t="shared" si="78"/>
        <v>0</v>
      </c>
      <c r="AT49" s="351">
        <f t="shared" si="79"/>
        <v>11606416.78306767</v>
      </c>
      <c r="AU49" s="633"/>
      <c r="AV49" s="140"/>
      <c r="AW49" s="349">
        <f t="shared" si="80"/>
        <v>0</v>
      </c>
      <c r="AX49" s="349">
        <f t="shared" si="80"/>
        <v>0</v>
      </c>
      <c r="AY49" s="349">
        <f t="shared" si="81"/>
        <v>0</v>
      </c>
      <c r="AZ49" s="349">
        <f t="shared" si="80"/>
        <v>0</v>
      </c>
      <c r="BA49" s="349">
        <f t="shared" si="80"/>
        <v>0</v>
      </c>
      <c r="BB49" s="349">
        <f t="shared" si="82"/>
        <v>0</v>
      </c>
      <c r="BC49" s="349">
        <f t="shared" si="83"/>
        <v>0</v>
      </c>
      <c r="BD49" s="349">
        <f t="shared" si="84"/>
        <v>0</v>
      </c>
      <c r="BE49" s="349">
        <f t="shared" si="84"/>
        <v>0</v>
      </c>
      <c r="BF49" s="349">
        <f t="shared" si="84"/>
        <v>0</v>
      </c>
      <c r="BG49" s="349">
        <f t="shared" si="84"/>
        <v>0</v>
      </c>
      <c r="BH49" s="349">
        <f t="shared" si="84"/>
        <v>0</v>
      </c>
      <c r="BI49" s="351">
        <f t="shared" si="85"/>
        <v>0</v>
      </c>
      <c r="BJ49" s="633"/>
      <c r="BL49" s="349">
        <f t="shared" si="86"/>
        <v>13676631.567108279</v>
      </c>
      <c r="BM49" s="349">
        <f t="shared" si="87"/>
        <v>0</v>
      </c>
      <c r="BN49" s="349">
        <f t="shared" si="88"/>
        <v>13676631.567108279</v>
      </c>
      <c r="BO49" s="349">
        <f t="shared" si="89"/>
        <v>16264602.752891729</v>
      </c>
      <c r="BP49" s="349">
        <f t="shared" si="90"/>
        <v>0</v>
      </c>
      <c r="BQ49" s="349">
        <f t="shared" si="91"/>
        <v>16264602.752891729</v>
      </c>
      <c r="BR49" s="349">
        <f t="shared" si="92"/>
        <v>29941234.320000004</v>
      </c>
      <c r="BS49" s="349">
        <f t="shared" si="93"/>
        <v>2587448.092127285</v>
      </c>
      <c r="BT49" s="349">
        <f t="shared" si="94"/>
        <v>0</v>
      </c>
      <c r="BU49" s="349">
        <f t="shared" si="95"/>
        <v>0</v>
      </c>
      <c r="BV49" s="349">
        <f t="shared" si="96"/>
        <v>0</v>
      </c>
      <c r="BW49" s="349">
        <f t="shared" si="97"/>
        <v>0</v>
      </c>
      <c r="BX49" s="349">
        <f t="shared" si="98"/>
        <v>32528682.41212729</v>
      </c>
      <c r="BY49" s="633"/>
    </row>
    <row r="50" spans="1:77" s="338" customFormat="1" x14ac:dyDescent="0.2">
      <c r="A50" s="609">
        <v>30</v>
      </c>
      <c r="B50" s="113" t="s">
        <v>186</v>
      </c>
      <c r="C50" s="113" t="s">
        <v>217</v>
      </c>
      <c r="D50" s="349">
        <f t="shared" si="63"/>
        <v>49451882.679482438</v>
      </c>
      <c r="E50" s="349">
        <f t="shared" si="63"/>
        <v>4489479.7240274744</v>
      </c>
      <c r="F50" s="349">
        <f t="shared" si="13"/>
        <v>53941362.403509915</v>
      </c>
      <c r="G50" s="349">
        <f t="shared" si="63"/>
        <v>94940426.113873765</v>
      </c>
      <c r="H50" s="349">
        <f t="shared" si="63"/>
        <v>1072949.6939127047</v>
      </c>
      <c r="I50" s="349">
        <f t="shared" si="64"/>
        <v>96013375.807786465</v>
      </c>
      <c r="J50" s="349">
        <f t="shared" si="65"/>
        <v>149954738.21129638</v>
      </c>
      <c r="K50" s="349">
        <f t="shared" si="66"/>
        <v>2278769.9998551868</v>
      </c>
      <c r="L50" s="349">
        <f t="shared" si="66"/>
        <v>4796397.0895556351</v>
      </c>
      <c r="M50" s="349">
        <f t="shared" si="66"/>
        <v>-268136.24970393523</v>
      </c>
      <c r="N50" s="349">
        <f t="shared" si="66"/>
        <v>0</v>
      </c>
      <c r="O50" s="349">
        <f t="shared" si="66"/>
        <v>0</v>
      </c>
      <c r="P50" s="351">
        <f t="shared" si="67"/>
        <v>156761769.05100325</v>
      </c>
      <c r="Q50" s="633"/>
      <c r="R50" s="140"/>
      <c r="S50" s="349">
        <f t="shared" si="68"/>
        <v>50751745.400913522</v>
      </c>
      <c r="T50" s="349">
        <f t="shared" si="68"/>
        <v>4460140.5341535797</v>
      </c>
      <c r="U50" s="349">
        <f t="shared" si="69"/>
        <v>55211885.935067102</v>
      </c>
      <c r="V50" s="349">
        <f t="shared" si="68"/>
        <v>92640985.432129487</v>
      </c>
      <c r="W50" s="349">
        <f t="shared" si="68"/>
        <v>1071660.0091185519</v>
      </c>
      <c r="X50" s="349">
        <f t="shared" si="70"/>
        <v>93712645.441248044</v>
      </c>
      <c r="Y50" s="349">
        <f t="shared" si="71"/>
        <v>148924531.37631515</v>
      </c>
      <c r="Z50" s="349">
        <f t="shared" si="72"/>
        <v>3650979.2076783767</v>
      </c>
      <c r="AA50" s="349">
        <f t="shared" si="72"/>
        <v>4665377.6248448053</v>
      </c>
      <c r="AB50" s="349">
        <f t="shared" si="72"/>
        <v>-259724.44860566582</v>
      </c>
      <c r="AC50" s="349">
        <f t="shared" si="72"/>
        <v>0</v>
      </c>
      <c r="AD50" s="349">
        <f t="shared" si="72"/>
        <v>0</v>
      </c>
      <c r="AE50" s="351">
        <f t="shared" si="73"/>
        <v>156981163.76023269</v>
      </c>
      <c r="AF50" s="633"/>
      <c r="AG50" s="140"/>
      <c r="AH50" s="349">
        <f t="shared" si="74"/>
        <v>46567607.319549724</v>
      </c>
      <c r="AI50" s="349">
        <f t="shared" si="74"/>
        <v>4526798.9343325328</v>
      </c>
      <c r="AJ50" s="349">
        <f t="shared" si="75"/>
        <v>51094406.253882259</v>
      </c>
      <c r="AK50" s="349">
        <f t="shared" si="74"/>
        <v>88674464.794051155</v>
      </c>
      <c r="AL50" s="349">
        <f t="shared" si="74"/>
        <v>1091114.3044555131</v>
      </c>
      <c r="AM50" s="349">
        <f t="shared" si="76"/>
        <v>89765579.098506674</v>
      </c>
      <c r="AN50" s="349">
        <f t="shared" si="77"/>
        <v>140859985.35238892</v>
      </c>
      <c r="AO50" s="349">
        <f t="shared" si="78"/>
        <v>18160397.893793289</v>
      </c>
      <c r="AP50" s="349">
        <f t="shared" si="78"/>
        <v>4642734.7378664091</v>
      </c>
      <c r="AQ50" s="349">
        <f t="shared" si="78"/>
        <v>-257795.62769039985</v>
      </c>
      <c r="AR50" s="349">
        <f t="shared" si="78"/>
        <v>0</v>
      </c>
      <c r="AS50" s="349">
        <f t="shared" si="78"/>
        <v>0</v>
      </c>
      <c r="AT50" s="351">
        <f t="shared" si="79"/>
        <v>163405322.3563582</v>
      </c>
      <c r="AU50" s="633"/>
      <c r="AV50" s="140"/>
      <c r="AW50" s="349">
        <f t="shared" si="80"/>
        <v>0</v>
      </c>
      <c r="AX50" s="349">
        <f t="shared" si="80"/>
        <v>0</v>
      </c>
      <c r="AY50" s="349">
        <f t="shared" si="81"/>
        <v>0</v>
      </c>
      <c r="AZ50" s="349">
        <f t="shared" si="80"/>
        <v>0</v>
      </c>
      <c r="BA50" s="349">
        <f t="shared" si="80"/>
        <v>0</v>
      </c>
      <c r="BB50" s="349">
        <f t="shared" si="82"/>
        <v>0</v>
      </c>
      <c r="BC50" s="349">
        <f t="shared" si="83"/>
        <v>0</v>
      </c>
      <c r="BD50" s="349">
        <f t="shared" si="84"/>
        <v>0</v>
      </c>
      <c r="BE50" s="349">
        <f t="shared" si="84"/>
        <v>0</v>
      </c>
      <c r="BF50" s="349">
        <f t="shared" si="84"/>
        <v>0</v>
      </c>
      <c r="BG50" s="349">
        <f t="shared" si="84"/>
        <v>0</v>
      </c>
      <c r="BH50" s="349">
        <f t="shared" si="84"/>
        <v>0</v>
      </c>
      <c r="BI50" s="351">
        <f t="shared" si="85"/>
        <v>0</v>
      </c>
      <c r="BJ50" s="633"/>
      <c r="BL50" s="349">
        <f t="shared" si="86"/>
        <v>146771235.39994568</v>
      </c>
      <c r="BM50" s="349">
        <f t="shared" si="87"/>
        <v>13476419.192513587</v>
      </c>
      <c r="BN50" s="349">
        <f t="shared" si="88"/>
        <v>160247654.59245926</v>
      </c>
      <c r="BO50" s="349">
        <f t="shared" si="89"/>
        <v>276255876.34005439</v>
      </c>
      <c r="BP50" s="349">
        <f t="shared" si="90"/>
        <v>3235724.0074867699</v>
      </c>
      <c r="BQ50" s="349">
        <f t="shared" si="91"/>
        <v>279491600.34754121</v>
      </c>
      <c r="BR50" s="349">
        <f t="shared" si="92"/>
        <v>439739254.94000047</v>
      </c>
      <c r="BS50" s="349">
        <f t="shared" si="93"/>
        <v>24090147.101326853</v>
      </c>
      <c r="BT50" s="349">
        <f t="shared" si="94"/>
        <v>14104509.45226685</v>
      </c>
      <c r="BU50" s="349">
        <f t="shared" si="95"/>
        <v>-785656.32600000093</v>
      </c>
      <c r="BV50" s="349">
        <f t="shared" si="96"/>
        <v>0</v>
      </c>
      <c r="BW50" s="349">
        <f t="shared" si="97"/>
        <v>0</v>
      </c>
      <c r="BX50" s="349">
        <f t="shared" si="98"/>
        <v>477148255.16759408</v>
      </c>
      <c r="BY50" s="633"/>
    </row>
    <row r="51" spans="1:77" s="338" customFormat="1" x14ac:dyDescent="0.2">
      <c r="A51" s="609">
        <v>31</v>
      </c>
      <c r="B51" s="115" t="s">
        <v>187</v>
      </c>
      <c r="C51" s="115" t="s">
        <v>187</v>
      </c>
      <c r="D51" s="349">
        <f t="shared" si="63"/>
        <v>42176747.515185565</v>
      </c>
      <c r="E51" s="349">
        <f t="shared" si="63"/>
        <v>0</v>
      </c>
      <c r="F51" s="349">
        <f t="shared" si="13"/>
        <v>42176747.515185565</v>
      </c>
      <c r="G51" s="349">
        <f t="shared" si="63"/>
        <v>8813385.514814442</v>
      </c>
      <c r="H51" s="349">
        <f t="shared" si="63"/>
        <v>0</v>
      </c>
      <c r="I51" s="349">
        <f t="shared" si="64"/>
        <v>8813385.514814442</v>
      </c>
      <c r="J51" s="349">
        <f t="shared" si="65"/>
        <v>50990133.030000009</v>
      </c>
      <c r="K51" s="349">
        <f t="shared" si="66"/>
        <v>1201942.4756777207</v>
      </c>
      <c r="L51" s="349">
        <f t="shared" si="66"/>
        <v>1138161.4460767275</v>
      </c>
      <c r="M51" s="349">
        <f t="shared" si="66"/>
        <v>0</v>
      </c>
      <c r="N51" s="349">
        <f t="shared" si="66"/>
        <v>0</v>
      </c>
      <c r="O51" s="349">
        <f t="shared" si="66"/>
        <v>0</v>
      </c>
      <c r="P51" s="351">
        <f t="shared" si="67"/>
        <v>53330236.951754458</v>
      </c>
      <c r="Q51" s="633"/>
      <c r="R51" s="140"/>
      <c r="S51" s="349">
        <f t="shared" si="68"/>
        <v>43024319.278660521</v>
      </c>
      <c r="T51" s="349">
        <f t="shared" si="68"/>
        <v>0</v>
      </c>
      <c r="U51" s="349">
        <f t="shared" si="69"/>
        <v>43024319.278660521</v>
      </c>
      <c r="V51" s="349">
        <f t="shared" si="68"/>
        <v>6792163.651339462</v>
      </c>
      <c r="W51" s="349">
        <f t="shared" si="68"/>
        <v>0</v>
      </c>
      <c r="X51" s="349">
        <f t="shared" si="70"/>
        <v>6792163.651339462</v>
      </c>
      <c r="Y51" s="349">
        <f t="shared" si="71"/>
        <v>49816482.929999985</v>
      </c>
      <c r="Z51" s="349">
        <f t="shared" si="72"/>
        <v>1890667.6366287929</v>
      </c>
      <c r="AA51" s="349">
        <f t="shared" si="72"/>
        <v>1089529.935847807</v>
      </c>
      <c r="AB51" s="349">
        <f t="shared" si="72"/>
        <v>0</v>
      </c>
      <c r="AC51" s="349">
        <f t="shared" si="72"/>
        <v>0</v>
      </c>
      <c r="AD51" s="349">
        <f t="shared" si="72"/>
        <v>0</v>
      </c>
      <c r="AE51" s="351">
        <f t="shared" si="73"/>
        <v>52796680.50247658</v>
      </c>
      <c r="AF51" s="633"/>
      <c r="AG51" s="140"/>
      <c r="AH51" s="349">
        <f t="shared" si="74"/>
        <v>39793726.831812173</v>
      </c>
      <c r="AI51" s="349">
        <f t="shared" si="74"/>
        <v>0</v>
      </c>
      <c r="AJ51" s="349">
        <f t="shared" si="75"/>
        <v>39793726.831812173</v>
      </c>
      <c r="AK51" s="349">
        <f t="shared" si="74"/>
        <v>6185211.4181878436</v>
      </c>
      <c r="AL51" s="349">
        <f t="shared" si="74"/>
        <v>0</v>
      </c>
      <c r="AM51" s="349">
        <f t="shared" si="76"/>
        <v>6185211.4181878436</v>
      </c>
      <c r="AN51" s="349">
        <f t="shared" si="77"/>
        <v>45978938.250000015</v>
      </c>
      <c r="AO51" s="349">
        <f t="shared" si="78"/>
        <v>9526029.1134453341</v>
      </c>
      <c r="AP51" s="349">
        <f t="shared" si="78"/>
        <v>1073461.1180754639</v>
      </c>
      <c r="AQ51" s="349">
        <f t="shared" si="78"/>
        <v>0</v>
      </c>
      <c r="AR51" s="349">
        <f t="shared" si="78"/>
        <v>0</v>
      </c>
      <c r="AS51" s="349">
        <f t="shared" si="78"/>
        <v>0</v>
      </c>
      <c r="AT51" s="351">
        <f t="shared" si="79"/>
        <v>56578428.481520817</v>
      </c>
      <c r="AU51" s="633"/>
      <c r="AV51" s="140"/>
      <c r="AW51" s="349">
        <f t="shared" si="80"/>
        <v>0</v>
      </c>
      <c r="AX51" s="349">
        <f t="shared" si="80"/>
        <v>0</v>
      </c>
      <c r="AY51" s="349">
        <f t="shared" si="81"/>
        <v>0</v>
      </c>
      <c r="AZ51" s="349">
        <f t="shared" si="80"/>
        <v>0</v>
      </c>
      <c r="BA51" s="349">
        <f t="shared" si="80"/>
        <v>0</v>
      </c>
      <c r="BB51" s="349">
        <f t="shared" si="82"/>
        <v>0</v>
      </c>
      <c r="BC51" s="349">
        <f t="shared" si="83"/>
        <v>0</v>
      </c>
      <c r="BD51" s="349">
        <f t="shared" si="84"/>
        <v>0</v>
      </c>
      <c r="BE51" s="349">
        <f t="shared" si="84"/>
        <v>0</v>
      </c>
      <c r="BF51" s="349">
        <f t="shared" si="84"/>
        <v>0</v>
      </c>
      <c r="BG51" s="349">
        <f t="shared" si="84"/>
        <v>0</v>
      </c>
      <c r="BH51" s="349">
        <f t="shared" si="84"/>
        <v>0</v>
      </c>
      <c r="BI51" s="351">
        <f t="shared" si="85"/>
        <v>0</v>
      </c>
      <c r="BJ51" s="633"/>
      <c r="BL51" s="349">
        <f t="shared" si="86"/>
        <v>124994793.62565826</v>
      </c>
      <c r="BM51" s="349">
        <f t="shared" si="87"/>
        <v>0</v>
      </c>
      <c r="BN51" s="349">
        <f t="shared" si="88"/>
        <v>124994793.62565826</v>
      </c>
      <c r="BO51" s="349">
        <f t="shared" si="89"/>
        <v>21790760.58434175</v>
      </c>
      <c r="BP51" s="349">
        <f t="shared" si="90"/>
        <v>0</v>
      </c>
      <c r="BQ51" s="349">
        <f t="shared" si="91"/>
        <v>21790760.58434175</v>
      </c>
      <c r="BR51" s="349">
        <f t="shared" si="92"/>
        <v>146785554.21000001</v>
      </c>
      <c r="BS51" s="349">
        <f t="shared" si="93"/>
        <v>12618639.225751847</v>
      </c>
      <c r="BT51" s="349">
        <f t="shared" si="94"/>
        <v>3301152.4999999981</v>
      </c>
      <c r="BU51" s="349">
        <f t="shared" si="95"/>
        <v>0</v>
      </c>
      <c r="BV51" s="349">
        <f t="shared" si="96"/>
        <v>0</v>
      </c>
      <c r="BW51" s="349">
        <f t="shared" si="97"/>
        <v>0</v>
      </c>
      <c r="BX51" s="349">
        <f t="shared" si="98"/>
        <v>162705345.93575186</v>
      </c>
      <c r="BY51" s="633"/>
    </row>
    <row r="52" spans="1:77" s="338" customFormat="1" x14ac:dyDescent="0.2">
      <c r="A52" s="609">
        <v>32</v>
      </c>
      <c r="B52" s="115" t="s">
        <v>150</v>
      </c>
      <c r="C52" s="115" t="s">
        <v>150</v>
      </c>
      <c r="D52" s="349">
        <f t="shared" si="63"/>
        <v>94395044.728100017</v>
      </c>
      <c r="E52" s="349">
        <f t="shared" si="63"/>
        <v>0</v>
      </c>
      <c r="F52" s="349">
        <f t="shared" si="13"/>
        <v>94395044.728100017</v>
      </c>
      <c r="G52" s="349">
        <f t="shared" si="63"/>
        <v>979634.78189999971</v>
      </c>
      <c r="H52" s="349">
        <f t="shared" si="63"/>
        <v>0</v>
      </c>
      <c r="I52" s="349">
        <f t="shared" si="64"/>
        <v>979634.78189999971</v>
      </c>
      <c r="J52" s="349">
        <f t="shared" si="65"/>
        <v>95374679.51000002</v>
      </c>
      <c r="K52" s="349">
        <f t="shared" si="66"/>
        <v>60723.1553829521</v>
      </c>
      <c r="L52" s="349">
        <f t="shared" si="66"/>
        <v>-51085.339008213756</v>
      </c>
      <c r="M52" s="349">
        <f t="shared" si="66"/>
        <v>0</v>
      </c>
      <c r="N52" s="349">
        <f t="shared" si="66"/>
        <v>0</v>
      </c>
      <c r="O52" s="349">
        <f t="shared" si="66"/>
        <v>0</v>
      </c>
      <c r="P52" s="351">
        <f t="shared" si="67"/>
        <v>95384317.326374754</v>
      </c>
      <c r="Q52" s="633"/>
      <c r="R52" s="140"/>
      <c r="S52" s="349">
        <f t="shared" si="68"/>
        <v>96134760.620221198</v>
      </c>
      <c r="T52" s="349">
        <f t="shared" si="68"/>
        <v>0</v>
      </c>
      <c r="U52" s="349">
        <f t="shared" si="69"/>
        <v>96134760.620221198</v>
      </c>
      <c r="V52" s="349">
        <f t="shared" si="68"/>
        <v>835267.96977878758</v>
      </c>
      <c r="W52" s="349">
        <f t="shared" si="68"/>
        <v>0</v>
      </c>
      <c r="X52" s="349">
        <f t="shared" si="70"/>
        <v>835267.96977878758</v>
      </c>
      <c r="Y52" s="349">
        <f t="shared" si="71"/>
        <v>96970028.589999989</v>
      </c>
      <c r="Z52" s="349">
        <f t="shared" si="72"/>
        <v>97254.057893162812</v>
      </c>
      <c r="AA52" s="349">
        <f t="shared" si="72"/>
        <v>-48566.460405219063</v>
      </c>
      <c r="AB52" s="349">
        <f t="shared" si="72"/>
        <v>0</v>
      </c>
      <c r="AC52" s="349">
        <f t="shared" si="72"/>
        <v>0</v>
      </c>
      <c r="AD52" s="349">
        <f t="shared" si="72"/>
        <v>0</v>
      </c>
      <c r="AE52" s="351">
        <f t="shared" si="73"/>
        <v>97018716.18748793</v>
      </c>
      <c r="AF52" s="633"/>
      <c r="AG52" s="140"/>
      <c r="AH52" s="349">
        <f t="shared" si="74"/>
        <v>99654538.681222364</v>
      </c>
      <c r="AI52" s="349">
        <f t="shared" si="74"/>
        <v>0</v>
      </c>
      <c r="AJ52" s="349">
        <f t="shared" si="75"/>
        <v>99654538.681222364</v>
      </c>
      <c r="AK52" s="349">
        <f t="shared" si="74"/>
        <v>840498.20877758728</v>
      </c>
      <c r="AL52" s="349">
        <f t="shared" si="74"/>
        <v>0</v>
      </c>
      <c r="AM52" s="349">
        <f t="shared" si="76"/>
        <v>840498.20877758728</v>
      </c>
      <c r="AN52" s="349">
        <f t="shared" si="77"/>
        <v>100495036.88999996</v>
      </c>
      <c r="AO52" s="349">
        <f t="shared" si="78"/>
        <v>481614.4072389151</v>
      </c>
      <c r="AP52" s="349">
        <f t="shared" si="78"/>
        <v>-47640.290586567113</v>
      </c>
      <c r="AQ52" s="349">
        <f t="shared" si="78"/>
        <v>0</v>
      </c>
      <c r="AR52" s="349">
        <f t="shared" si="78"/>
        <v>0</v>
      </c>
      <c r="AS52" s="349">
        <f t="shared" si="78"/>
        <v>0</v>
      </c>
      <c r="AT52" s="351">
        <f t="shared" si="79"/>
        <v>100929011.00665231</v>
      </c>
      <c r="AU52" s="633"/>
      <c r="AV52" s="140"/>
      <c r="AW52" s="349">
        <f t="shared" si="80"/>
        <v>0</v>
      </c>
      <c r="AX52" s="349">
        <f t="shared" si="80"/>
        <v>0</v>
      </c>
      <c r="AY52" s="349">
        <f t="shared" si="81"/>
        <v>0</v>
      </c>
      <c r="AZ52" s="349">
        <f t="shared" si="80"/>
        <v>0</v>
      </c>
      <c r="BA52" s="349">
        <f t="shared" si="80"/>
        <v>0</v>
      </c>
      <c r="BB52" s="349">
        <f t="shared" si="82"/>
        <v>0</v>
      </c>
      <c r="BC52" s="349">
        <f t="shared" si="83"/>
        <v>0</v>
      </c>
      <c r="BD52" s="349">
        <f t="shared" si="84"/>
        <v>0</v>
      </c>
      <c r="BE52" s="349">
        <f t="shared" si="84"/>
        <v>0</v>
      </c>
      <c r="BF52" s="349">
        <f t="shared" si="84"/>
        <v>0</v>
      </c>
      <c r="BG52" s="349">
        <f t="shared" si="84"/>
        <v>0</v>
      </c>
      <c r="BH52" s="349">
        <f t="shared" si="84"/>
        <v>0</v>
      </c>
      <c r="BI52" s="351">
        <f t="shared" si="85"/>
        <v>0</v>
      </c>
      <c r="BJ52" s="633"/>
      <c r="BL52" s="349">
        <f t="shared" si="86"/>
        <v>290184344.02954358</v>
      </c>
      <c r="BM52" s="349">
        <f t="shared" si="87"/>
        <v>0</v>
      </c>
      <c r="BN52" s="349">
        <f t="shared" si="88"/>
        <v>290184344.02954358</v>
      </c>
      <c r="BO52" s="349">
        <f t="shared" si="89"/>
        <v>2655400.9604563746</v>
      </c>
      <c r="BP52" s="349">
        <f t="shared" si="90"/>
        <v>0</v>
      </c>
      <c r="BQ52" s="349">
        <f t="shared" si="91"/>
        <v>2655400.9604563746</v>
      </c>
      <c r="BR52" s="349">
        <f t="shared" si="92"/>
        <v>292839744.99000001</v>
      </c>
      <c r="BS52" s="349">
        <f t="shared" si="93"/>
        <v>639591.62051502999</v>
      </c>
      <c r="BT52" s="349">
        <f t="shared" si="94"/>
        <v>-147292.08999999994</v>
      </c>
      <c r="BU52" s="349">
        <f t="shared" si="95"/>
        <v>0</v>
      </c>
      <c r="BV52" s="349">
        <f t="shared" si="96"/>
        <v>0</v>
      </c>
      <c r="BW52" s="349">
        <f t="shared" si="97"/>
        <v>0</v>
      </c>
      <c r="BX52" s="349">
        <f t="shared" si="98"/>
        <v>293332044.52051497</v>
      </c>
      <c r="BY52" s="633"/>
    </row>
    <row r="53" spans="1:77" x14ac:dyDescent="0.2">
      <c r="A53" s="610"/>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row>
    <row r="54" spans="1:77" s="338" customFormat="1" ht="15" customHeight="1" x14ac:dyDescent="0.2">
      <c r="A54" s="231"/>
      <c r="B54" s="164" t="s">
        <v>234</v>
      </c>
      <c r="C54" s="164"/>
      <c r="D54" s="140"/>
      <c r="E54" s="140"/>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row>
    <row r="55" spans="1:77" s="338" customFormat="1" ht="15" customHeight="1" x14ac:dyDescent="0.2">
      <c r="A55" s="232"/>
      <c r="B55" s="140" t="s">
        <v>1238</v>
      </c>
      <c r="C55" s="140"/>
      <c r="D55" s="140"/>
      <c r="E55" s="140"/>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row>
    <row r="56" spans="1:77" s="338" customFormat="1" x14ac:dyDescent="0.2">
      <c r="A56" s="163"/>
      <c r="B56" s="140" t="s">
        <v>1244</v>
      </c>
      <c r="C56" s="140"/>
      <c r="D56" s="140"/>
      <c r="E56" s="140"/>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row>
    <row r="57" spans="1:77" s="338" customFormat="1" x14ac:dyDescent="0.2">
      <c r="A57" s="163"/>
      <c r="B57" s="140" t="s">
        <v>355</v>
      </c>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row>
    <row r="58" spans="1:77" s="338" customFormat="1" x14ac:dyDescent="0.2">
      <c r="A58" s="163"/>
      <c r="B58" s="140" t="s">
        <v>1478</v>
      </c>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row>
    <row r="59" spans="1:77" s="338" customFormat="1" x14ac:dyDescent="0.2">
      <c r="A59" s="163"/>
      <c r="B59" s="140" t="s">
        <v>1239</v>
      </c>
      <c r="C59" s="140"/>
      <c r="D59" s="140"/>
      <c r="E59" s="140"/>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row>
    <row r="60" spans="1:77" s="338" customFormat="1" x14ac:dyDescent="0.2">
      <c r="A60" s="163"/>
      <c r="B60" s="140" t="s">
        <v>1259</v>
      </c>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row>
    <row r="61" spans="1:77" s="338" customFormat="1" x14ac:dyDescent="0.2">
      <c r="A61" s="163"/>
      <c r="B61" s="140" t="s">
        <v>1392</v>
      </c>
      <c r="C61" s="140"/>
      <c r="D61" s="140"/>
      <c r="E61" s="140"/>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row>
    <row r="62" spans="1:77" x14ac:dyDescent="0.2">
      <c r="B62" s="651" t="s">
        <v>1236</v>
      </c>
      <c r="C62" s="344"/>
    </row>
    <row r="63" spans="1:77" x14ac:dyDescent="0.2">
      <c r="B63" s="336" t="s">
        <v>1277</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7" sqref="G17"/>
    </sheetView>
  </sheetViews>
  <sheetFormatPr defaultRowHeight="12.75" x14ac:dyDescent="0.2"/>
  <cols>
    <col min="1" max="1" width="52.42578125" style="354" bestFit="1" customWidth="1"/>
    <col min="2" max="6" width="12.42578125" style="362" customWidth="1"/>
    <col min="7" max="7" width="16.5703125" style="362" bestFit="1" customWidth="1"/>
    <col min="8" max="9" width="16.85546875" style="362" bestFit="1" customWidth="1"/>
    <col min="10" max="10" width="7.7109375" style="362" bestFit="1" customWidth="1"/>
    <col min="11" max="11" width="17.7109375" style="362" bestFit="1" customWidth="1"/>
    <col min="12" max="12" width="19.140625" style="363" bestFit="1" customWidth="1"/>
    <col min="13" max="13" width="19.42578125" style="363" bestFit="1" customWidth="1"/>
    <col min="14" max="14" width="19" style="363" bestFit="1" customWidth="1"/>
    <col min="15" max="15" width="9" style="363" bestFit="1" customWidth="1"/>
    <col min="16" max="16" width="20.140625" style="363" bestFit="1" customWidth="1"/>
    <col min="17" max="17" width="6.28515625" style="364" bestFit="1" customWidth="1"/>
    <col min="18" max="21" width="8.7109375" style="364"/>
    <col min="22" max="26" width="13" style="364" customWidth="1"/>
    <col min="27" max="31" width="13.42578125" style="364" customWidth="1"/>
    <col min="32" max="36" width="15.42578125" style="353" customWidth="1"/>
    <col min="37" max="41" width="12.5703125" style="353" customWidth="1"/>
    <col min="42" max="43" width="8.7109375" style="354"/>
    <col min="44" max="44" width="8.7109375" style="355"/>
    <col min="45" max="287" width="8.7109375" style="354"/>
    <col min="288" max="288" width="11.42578125" style="354" customWidth="1"/>
    <col min="289" max="289" width="39.42578125" style="354" customWidth="1"/>
    <col min="290" max="291" width="12.42578125" style="354" customWidth="1"/>
    <col min="292" max="292" width="16.42578125" style="354" customWidth="1"/>
    <col min="293" max="293" width="8.7109375" style="354"/>
    <col min="294" max="294" width="13" style="354" customWidth="1"/>
    <col min="295" max="295" width="13.42578125" style="354" bestFit="1" customWidth="1"/>
    <col min="296" max="296" width="15.42578125" style="354" bestFit="1" customWidth="1"/>
    <col min="297" max="297" width="12.5703125" style="354" bestFit="1" customWidth="1"/>
    <col min="298" max="543" width="8.7109375" style="354"/>
    <col min="544" max="544" width="11.42578125" style="354" customWidth="1"/>
    <col min="545" max="545" width="39.42578125" style="354" customWidth="1"/>
    <col min="546" max="547" width="12.42578125" style="354" customWidth="1"/>
    <col min="548" max="548" width="16.42578125" style="354" customWidth="1"/>
    <col min="549" max="549" width="8.7109375" style="354"/>
    <col min="550" max="550" width="13" style="354" customWidth="1"/>
    <col min="551" max="551" width="13.42578125" style="354" bestFit="1" customWidth="1"/>
    <col min="552" max="552" width="15.42578125" style="354" bestFit="1" customWidth="1"/>
    <col min="553" max="553" width="12.5703125" style="354" bestFit="1" customWidth="1"/>
    <col min="554" max="799" width="8.7109375" style="354"/>
    <col min="800" max="800" width="11.42578125" style="354" customWidth="1"/>
    <col min="801" max="801" width="39.42578125" style="354" customWidth="1"/>
    <col min="802" max="803" width="12.42578125" style="354" customWidth="1"/>
    <col min="804" max="804" width="16.42578125" style="354" customWidth="1"/>
    <col min="805" max="805" width="8.7109375" style="354"/>
    <col min="806" max="806" width="13" style="354" customWidth="1"/>
    <col min="807" max="807" width="13.42578125" style="354" bestFit="1" customWidth="1"/>
    <col min="808" max="808" width="15.42578125" style="354" bestFit="1" customWidth="1"/>
    <col min="809" max="809" width="12.5703125" style="354" bestFit="1" customWidth="1"/>
    <col min="810" max="1055" width="8.7109375" style="354"/>
    <col min="1056" max="1056" width="11.42578125" style="354" customWidth="1"/>
    <col min="1057" max="1057" width="39.42578125" style="354" customWidth="1"/>
    <col min="1058" max="1059" width="12.42578125" style="354" customWidth="1"/>
    <col min="1060" max="1060" width="16.42578125" style="354" customWidth="1"/>
    <col min="1061" max="1061" width="8.7109375" style="354"/>
    <col min="1062" max="1062" width="13" style="354" customWidth="1"/>
    <col min="1063" max="1063" width="13.42578125" style="354" bestFit="1" customWidth="1"/>
    <col min="1064" max="1064" width="15.42578125" style="354" bestFit="1" customWidth="1"/>
    <col min="1065" max="1065" width="12.5703125" style="354" bestFit="1" customWidth="1"/>
    <col min="1066" max="1311" width="8.7109375" style="354"/>
    <col min="1312" max="1312" width="11.42578125" style="354" customWidth="1"/>
    <col min="1313" max="1313" width="39.42578125" style="354" customWidth="1"/>
    <col min="1314" max="1315" width="12.42578125" style="354" customWidth="1"/>
    <col min="1316" max="1316" width="16.42578125" style="354" customWidth="1"/>
    <col min="1317" max="1317" width="8.7109375" style="354"/>
    <col min="1318" max="1318" width="13" style="354" customWidth="1"/>
    <col min="1319" max="1319" width="13.42578125" style="354" bestFit="1" customWidth="1"/>
    <col min="1320" max="1320" width="15.42578125" style="354" bestFit="1" customWidth="1"/>
    <col min="1321" max="1321" width="12.5703125" style="354" bestFit="1" customWidth="1"/>
    <col min="1322" max="1567" width="8.7109375" style="354"/>
    <col min="1568" max="1568" width="11.42578125" style="354" customWidth="1"/>
    <col min="1569" max="1569" width="39.42578125" style="354" customWidth="1"/>
    <col min="1570" max="1571" width="12.42578125" style="354" customWidth="1"/>
    <col min="1572" max="1572" width="16.42578125" style="354" customWidth="1"/>
    <col min="1573" max="1573" width="8.7109375" style="354"/>
    <col min="1574" max="1574" width="13" style="354" customWidth="1"/>
    <col min="1575" max="1575" width="13.42578125" style="354" bestFit="1" customWidth="1"/>
    <col min="1576" max="1576" width="15.42578125" style="354" bestFit="1" customWidth="1"/>
    <col min="1577" max="1577" width="12.5703125" style="354" bestFit="1" customWidth="1"/>
    <col min="1578" max="1823" width="8.7109375" style="354"/>
    <col min="1824" max="1824" width="11.42578125" style="354" customWidth="1"/>
    <col min="1825" max="1825" width="39.42578125" style="354" customWidth="1"/>
    <col min="1826" max="1827" width="12.42578125" style="354" customWidth="1"/>
    <col min="1828" max="1828" width="16.42578125" style="354" customWidth="1"/>
    <col min="1829" max="1829" width="8.7109375" style="354"/>
    <col min="1830" max="1830" width="13" style="354" customWidth="1"/>
    <col min="1831" max="1831" width="13.42578125" style="354" bestFit="1" customWidth="1"/>
    <col min="1832" max="1832" width="15.42578125" style="354" bestFit="1" customWidth="1"/>
    <col min="1833" max="1833" width="12.5703125" style="354" bestFit="1" customWidth="1"/>
    <col min="1834" max="2079" width="8.7109375" style="354"/>
    <col min="2080" max="2080" width="11.42578125" style="354" customWidth="1"/>
    <col min="2081" max="2081" width="39.42578125" style="354" customWidth="1"/>
    <col min="2082" max="2083" width="12.42578125" style="354" customWidth="1"/>
    <col min="2084" max="2084" width="16.42578125" style="354" customWidth="1"/>
    <col min="2085" max="2085" width="8.7109375" style="354"/>
    <col min="2086" max="2086" width="13" style="354" customWidth="1"/>
    <col min="2087" max="2087" width="13.42578125" style="354" bestFit="1" customWidth="1"/>
    <col min="2088" max="2088" width="15.42578125" style="354" bestFit="1" customWidth="1"/>
    <col min="2089" max="2089" width="12.5703125" style="354" bestFit="1" customWidth="1"/>
    <col min="2090" max="2335" width="8.7109375" style="354"/>
    <col min="2336" max="2336" width="11.42578125" style="354" customWidth="1"/>
    <col min="2337" max="2337" width="39.42578125" style="354" customWidth="1"/>
    <col min="2338" max="2339" width="12.42578125" style="354" customWidth="1"/>
    <col min="2340" max="2340" width="16.42578125" style="354" customWidth="1"/>
    <col min="2341" max="2341" width="8.7109375" style="354"/>
    <col min="2342" max="2342" width="13" style="354" customWidth="1"/>
    <col min="2343" max="2343" width="13.42578125" style="354" bestFit="1" customWidth="1"/>
    <col min="2344" max="2344" width="15.42578125" style="354" bestFit="1" customWidth="1"/>
    <col min="2345" max="2345" width="12.5703125" style="354" bestFit="1" customWidth="1"/>
    <col min="2346" max="2591" width="8.7109375" style="354"/>
    <col min="2592" max="2592" width="11.42578125" style="354" customWidth="1"/>
    <col min="2593" max="2593" width="39.42578125" style="354" customWidth="1"/>
    <col min="2594" max="2595" width="12.42578125" style="354" customWidth="1"/>
    <col min="2596" max="2596" width="16.42578125" style="354" customWidth="1"/>
    <col min="2597" max="2597" width="8.7109375" style="354"/>
    <col min="2598" max="2598" width="13" style="354" customWidth="1"/>
    <col min="2599" max="2599" width="13.42578125" style="354" bestFit="1" customWidth="1"/>
    <col min="2600" max="2600" width="15.42578125" style="354" bestFit="1" customWidth="1"/>
    <col min="2601" max="2601" width="12.5703125" style="354" bestFit="1" customWidth="1"/>
    <col min="2602" max="2847" width="8.7109375" style="354"/>
    <col min="2848" max="2848" width="11.42578125" style="354" customWidth="1"/>
    <col min="2849" max="2849" width="39.42578125" style="354" customWidth="1"/>
    <col min="2850" max="2851" width="12.42578125" style="354" customWidth="1"/>
    <col min="2852" max="2852" width="16.42578125" style="354" customWidth="1"/>
    <col min="2853" max="2853" width="8.7109375" style="354"/>
    <col min="2854" max="2854" width="13" style="354" customWidth="1"/>
    <col min="2855" max="2855" width="13.42578125" style="354" bestFit="1" customWidth="1"/>
    <col min="2856" max="2856" width="15.42578125" style="354" bestFit="1" customWidth="1"/>
    <col min="2857" max="2857" width="12.5703125" style="354" bestFit="1" customWidth="1"/>
    <col min="2858" max="3103" width="8.7109375" style="354"/>
    <col min="3104" max="3104" width="11.42578125" style="354" customWidth="1"/>
    <col min="3105" max="3105" width="39.42578125" style="354" customWidth="1"/>
    <col min="3106" max="3107" width="12.42578125" style="354" customWidth="1"/>
    <col min="3108" max="3108" width="16.42578125" style="354" customWidth="1"/>
    <col min="3109" max="3109" width="8.7109375" style="354"/>
    <col min="3110" max="3110" width="13" style="354" customWidth="1"/>
    <col min="3111" max="3111" width="13.42578125" style="354" bestFit="1" customWidth="1"/>
    <col min="3112" max="3112" width="15.42578125" style="354" bestFit="1" customWidth="1"/>
    <col min="3113" max="3113" width="12.5703125" style="354" bestFit="1" customWidth="1"/>
    <col min="3114" max="3359" width="8.7109375" style="354"/>
    <col min="3360" max="3360" width="11.42578125" style="354" customWidth="1"/>
    <col min="3361" max="3361" width="39.42578125" style="354" customWidth="1"/>
    <col min="3362" max="3363" width="12.42578125" style="354" customWidth="1"/>
    <col min="3364" max="3364" width="16.42578125" style="354" customWidth="1"/>
    <col min="3365" max="3365" width="8.7109375" style="354"/>
    <col min="3366" max="3366" width="13" style="354" customWidth="1"/>
    <col min="3367" max="3367" width="13.42578125" style="354" bestFit="1" customWidth="1"/>
    <col min="3368" max="3368" width="15.42578125" style="354" bestFit="1" customWidth="1"/>
    <col min="3369" max="3369" width="12.5703125" style="354" bestFit="1" customWidth="1"/>
    <col min="3370" max="3615" width="8.7109375" style="354"/>
    <col min="3616" max="3616" width="11.42578125" style="354" customWidth="1"/>
    <col min="3617" max="3617" width="39.42578125" style="354" customWidth="1"/>
    <col min="3618" max="3619" width="12.42578125" style="354" customWidth="1"/>
    <col min="3620" max="3620" width="16.42578125" style="354" customWidth="1"/>
    <col min="3621" max="3621" width="8.7109375" style="354"/>
    <col min="3622" max="3622" width="13" style="354" customWidth="1"/>
    <col min="3623" max="3623" width="13.42578125" style="354" bestFit="1" customWidth="1"/>
    <col min="3624" max="3624" width="15.42578125" style="354" bestFit="1" customWidth="1"/>
    <col min="3625" max="3625" width="12.5703125" style="354" bestFit="1" customWidth="1"/>
    <col min="3626" max="3871" width="8.7109375" style="354"/>
    <col min="3872" max="3872" width="11.42578125" style="354" customWidth="1"/>
    <col min="3873" max="3873" width="39.42578125" style="354" customWidth="1"/>
    <col min="3874" max="3875" width="12.42578125" style="354" customWidth="1"/>
    <col min="3876" max="3876" width="16.42578125" style="354" customWidth="1"/>
    <col min="3877" max="3877" width="8.7109375" style="354"/>
    <col min="3878" max="3878" width="13" style="354" customWidth="1"/>
    <col min="3879" max="3879" width="13.42578125" style="354" bestFit="1" customWidth="1"/>
    <col min="3880" max="3880" width="15.42578125" style="354" bestFit="1" customWidth="1"/>
    <col min="3881" max="3881" width="12.5703125" style="354" bestFit="1" customWidth="1"/>
    <col min="3882" max="4127" width="8.7109375" style="354"/>
    <col min="4128" max="4128" width="11.42578125" style="354" customWidth="1"/>
    <col min="4129" max="4129" width="39.42578125" style="354" customWidth="1"/>
    <col min="4130" max="4131" width="12.42578125" style="354" customWidth="1"/>
    <col min="4132" max="4132" width="16.42578125" style="354" customWidth="1"/>
    <col min="4133" max="4133" width="8.7109375" style="354"/>
    <col min="4134" max="4134" width="13" style="354" customWidth="1"/>
    <col min="4135" max="4135" width="13.42578125" style="354" bestFit="1" customWidth="1"/>
    <col min="4136" max="4136" width="15.42578125" style="354" bestFit="1" customWidth="1"/>
    <col min="4137" max="4137" width="12.5703125" style="354" bestFit="1" customWidth="1"/>
    <col min="4138" max="4383" width="8.7109375" style="354"/>
    <col min="4384" max="4384" width="11.42578125" style="354" customWidth="1"/>
    <col min="4385" max="4385" width="39.42578125" style="354" customWidth="1"/>
    <col min="4386" max="4387" width="12.42578125" style="354" customWidth="1"/>
    <col min="4388" max="4388" width="16.42578125" style="354" customWidth="1"/>
    <col min="4389" max="4389" width="8.7109375" style="354"/>
    <col min="4390" max="4390" width="13" style="354" customWidth="1"/>
    <col min="4391" max="4391" width="13.42578125" style="354" bestFit="1" customWidth="1"/>
    <col min="4392" max="4392" width="15.42578125" style="354" bestFit="1" customWidth="1"/>
    <col min="4393" max="4393" width="12.5703125" style="354" bestFit="1" customWidth="1"/>
    <col min="4394" max="4639" width="8.7109375" style="354"/>
    <col min="4640" max="4640" width="11.42578125" style="354" customWidth="1"/>
    <col min="4641" max="4641" width="39.42578125" style="354" customWidth="1"/>
    <col min="4642" max="4643" width="12.42578125" style="354" customWidth="1"/>
    <col min="4644" max="4644" width="16.42578125" style="354" customWidth="1"/>
    <col min="4645" max="4645" width="8.7109375" style="354"/>
    <col min="4646" max="4646" width="13" style="354" customWidth="1"/>
    <col min="4647" max="4647" width="13.42578125" style="354" bestFit="1" customWidth="1"/>
    <col min="4648" max="4648" width="15.42578125" style="354" bestFit="1" customWidth="1"/>
    <col min="4649" max="4649" width="12.5703125" style="354" bestFit="1" customWidth="1"/>
    <col min="4650" max="4895" width="8.7109375" style="354"/>
    <col min="4896" max="4896" width="11.42578125" style="354" customWidth="1"/>
    <col min="4897" max="4897" width="39.42578125" style="354" customWidth="1"/>
    <col min="4898" max="4899" width="12.42578125" style="354" customWidth="1"/>
    <col min="4900" max="4900" width="16.42578125" style="354" customWidth="1"/>
    <col min="4901" max="4901" width="8.7109375" style="354"/>
    <col min="4902" max="4902" width="13" style="354" customWidth="1"/>
    <col min="4903" max="4903" width="13.42578125" style="354" bestFit="1" customWidth="1"/>
    <col min="4904" max="4904" width="15.42578125" style="354" bestFit="1" customWidth="1"/>
    <col min="4905" max="4905" width="12.5703125" style="354" bestFit="1" customWidth="1"/>
    <col min="4906" max="5151" width="8.7109375" style="354"/>
    <col min="5152" max="5152" width="11.42578125" style="354" customWidth="1"/>
    <col min="5153" max="5153" width="39.42578125" style="354" customWidth="1"/>
    <col min="5154" max="5155" width="12.42578125" style="354" customWidth="1"/>
    <col min="5156" max="5156" width="16.42578125" style="354" customWidth="1"/>
    <col min="5157" max="5157" width="8.7109375" style="354"/>
    <col min="5158" max="5158" width="13" style="354" customWidth="1"/>
    <col min="5159" max="5159" width="13.42578125" style="354" bestFit="1" customWidth="1"/>
    <col min="5160" max="5160" width="15.42578125" style="354" bestFit="1" customWidth="1"/>
    <col min="5161" max="5161" width="12.5703125" style="354" bestFit="1" customWidth="1"/>
    <col min="5162" max="5407" width="8.7109375" style="354"/>
    <col min="5408" max="5408" width="11.42578125" style="354" customWidth="1"/>
    <col min="5409" max="5409" width="39.42578125" style="354" customWidth="1"/>
    <col min="5410" max="5411" width="12.42578125" style="354" customWidth="1"/>
    <col min="5412" max="5412" width="16.42578125" style="354" customWidth="1"/>
    <col min="5413" max="5413" width="8.7109375" style="354"/>
    <col min="5414" max="5414" width="13" style="354" customWidth="1"/>
    <col min="5415" max="5415" width="13.42578125" style="354" bestFit="1" customWidth="1"/>
    <col min="5416" max="5416" width="15.42578125" style="354" bestFit="1" customWidth="1"/>
    <col min="5417" max="5417" width="12.5703125" style="354" bestFit="1" customWidth="1"/>
    <col min="5418" max="5663" width="8.7109375" style="354"/>
    <col min="5664" max="5664" width="11.42578125" style="354" customWidth="1"/>
    <col min="5665" max="5665" width="39.42578125" style="354" customWidth="1"/>
    <col min="5666" max="5667" width="12.42578125" style="354" customWidth="1"/>
    <col min="5668" max="5668" width="16.42578125" style="354" customWidth="1"/>
    <col min="5669" max="5669" width="8.7109375" style="354"/>
    <col min="5670" max="5670" width="13" style="354" customWidth="1"/>
    <col min="5671" max="5671" width="13.42578125" style="354" bestFit="1" customWidth="1"/>
    <col min="5672" max="5672" width="15.42578125" style="354" bestFit="1" customWidth="1"/>
    <col min="5673" max="5673" width="12.5703125" style="354" bestFit="1" customWidth="1"/>
    <col min="5674" max="5919" width="8.7109375" style="354"/>
    <col min="5920" max="5920" width="11.42578125" style="354" customWidth="1"/>
    <col min="5921" max="5921" width="39.42578125" style="354" customWidth="1"/>
    <col min="5922" max="5923" width="12.42578125" style="354" customWidth="1"/>
    <col min="5924" max="5924" width="16.42578125" style="354" customWidth="1"/>
    <col min="5925" max="5925" width="8.7109375" style="354"/>
    <col min="5926" max="5926" width="13" style="354" customWidth="1"/>
    <col min="5927" max="5927" width="13.42578125" style="354" bestFit="1" customWidth="1"/>
    <col min="5928" max="5928" width="15.42578125" style="354" bestFit="1" customWidth="1"/>
    <col min="5929" max="5929" width="12.5703125" style="354" bestFit="1" customWidth="1"/>
    <col min="5930" max="6175" width="8.7109375" style="354"/>
    <col min="6176" max="6176" width="11.42578125" style="354" customWidth="1"/>
    <col min="6177" max="6177" width="39.42578125" style="354" customWidth="1"/>
    <col min="6178" max="6179" width="12.42578125" style="354" customWidth="1"/>
    <col min="6180" max="6180" width="16.42578125" style="354" customWidth="1"/>
    <col min="6181" max="6181" width="8.7109375" style="354"/>
    <col min="6182" max="6182" width="13" style="354" customWidth="1"/>
    <col min="6183" max="6183" width="13.42578125" style="354" bestFit="1" customWidth="1"/>
    <col min="6184" max="6184" width="15.42578125" style="354" bestFit="1" customWidth="1"/>
    <col min="6185" max="6185" width="12.5703125" style="354" bestFit="1" customWidth="1"/>
    <col min="6186" max="6431" width="8.7109375" style="354"/>
    <col min="6432" max="6432" width="11.42578125" style="354" customWidth="1"/>
    <col min="6433" max="6433" width="39.42578125" style="354" customWidth="1"/>
    <col min="6434" max="6435" width="12.42578125" style="354" customWidth="1"/>
    <col min="6436" max="6436" width="16.42578125" style="354" customWidth="1"/>
    <col min="6437" max="6437" width="8.7109375" style="354"/>
    <col min="6438" max="6438" width="13" style="354" customWidth="1"/>
    <col min="6439" max="6439" width="13.42578125" style="354" bestFit="1" customWidth="1"/>
    <col min="6440" max="6440" width="15.42578125" style="354" bestFit="1" customWidth="1"/>
    <col min="6441" max="6441" width="12.5703125" style="354" bestFit="1" customWidth="1"/>
    <col min="6442" max="6687" width="8.7109375" style="354"/>
    <col min="6688" max="6688" width="11.42578125" style="354" customWidth="1"/>
    <col min="6689" max="6689" width="39.42578125" style="354" customWidth="1"/>
    <col min="6690" max="6691" width="12.42578125" style="354" customWidth="1"/>
    <col min="6692" max="6692" width="16.42578125" style="354" customWidth="1"/>
    <col min="6693" max="6693" width="8.7109375" style="354"/>
    <col min="6694" max="6694" width="13" style="354" customWidth="1"/>
    <col min="6695" max="6695" width="13.42578125" style="354" bestFit="1" customWidth="1"/>
    <col min="6696" max="6696" width="15.42578125" style="354" bestFit="1" customWidth="1"/>
    <col min="6697" max="6697" width="12.5703125" style="354" bestFit="1" customWidth="1"/>
    <col min="6698" max="6943" width="8.7109375" style="354"/>
    <col min="6944" max="6944" width="11.42578125" style="354" customWidth="1"/>
    <col min="6945" max="6945" width="39.42578125" style="354" customWidth="1"/>
    <col min="6946" max="6947" width="12.42578125" style="354" customWidth="1"/>
    <col min="6948" max="6948" width="16.42578125" style="354" customWidth="1"/>
    <col min="6949" max="6949" width="8.7109375" style="354"/>
    <col min="6950" max="6950" width="13" style="354" customWidth="1"/>
    <col min="6951" max="6951" width="13.42578125" style="354" bestFit="1" customWidth="1"/>
    <col min="6952" max="6952" width="15.42578125" style="354" bestFit="1" customWidth="1"/>
    <col min="6953" max="6953" width="12.5703125" style="354" bestFit="1" customWidth="1"/>
    <col min="6954" max="7199" width="8.7109375" style="354"/>
    <col min="7200" max="7200" width="11.42578125" style="354" customWidth="1"/>
    <col min="7201" max="7201" width="39.42578125" style="354" customWidth="1"/>
    <col min="7202" max="7203" width="12.42578125" style="354" customWidth="1"/>
    <col min="7204" max="7204" width="16.42578125" style="354" customWidth="1"/>
    <col min="7205" max="7205" width="8.7109375" style="354"/>
    <col min="7206" max="7206" width="13" style="354" customWidth="1"/>
    <col min="7207" max="7207" width="13.42578125" style="354" bestFit="1" customWidth="1"/>
    <col min="7208" max="7208" width="15.42578125" style="354" bestFit="1" customWidth="1"/>
    <col min="7209" max="7209" width="12.5703125" style="354" bestFit="1" customWidth="1"/>
    <col min="7210" max="7455" width="8.7109375" style="354"/>
    <col min="7456" max="7456" width="11.42578125" style="354" customWidth="1"/>
    <col min="7457" max="7457" width="39.42578125" style="354" customWidth="1"/>
    <col min="7458" max="7459" width="12.42578125" style="354" customWidth="1"/>
    <col min="7460" max="7460" width="16.42578125" style="354" customWidth="1"/>
    <col min="7461" max="7461" width="8.7109375" style="354"/>
    <col min="7462" max="7462" width="13" style="354" customWidth="1"/>
    <col min="7463" max="7463" width="13.42578125" style="354" bestFit="1" customWidth="1"/>
    <col min="7464" max="7464" width="15.42578125" style="354" bestFit="1" customWidth="1"/>
    <col min="7465" max="7465" width="12.5703125" style="354" bestFit="1" customWidth="1"/>
    <col min="7466" max="7711" width="8.7109375" style="354"/>
    <col min="7712" max="7712" width="11.42578125" style="354" customWidth="1"/>
    <col min="7713" max="7713" width="39.42578125" style="354" customWidth="1"/>
    <col min="7714" max="7715" width="12.42578125" style="354" customWidth="1"/>
    <col min="7716" max="7716" width="16.42578125" style="354" customWidth="1"/>
    <col min="7717" max="7717" width="8.7109375" style="354"/>
    <col min="7718" max="7718" width="13" style="354" customWidth="1"/>
    <col min="7719" max="7719" width="13.42578125" style="354" bestFit="1" customWidth="1"/>
    <col min="7720" max="7720" width="15.42578125" style="354" bestFit="1" customWidth="1"/>
    <col min="7721" max="7721" width="12.5703125" style="354" bestFit="1" customWidth="1"/>
    <col min="7722" max="7967" width="8.7109375" style="354"/>
    <col min="7968" max="7968" width="11.42578125" style="354" customWidth="1"/>
    <col min="7969" max="7969" width="39.42578125" style="354" customWidth="1"/>
    <col min="7970" max="7971" width="12.42578125" style="354" customWidth="1"/>
    <col min="7972" max="7972" width="16.42578125" style="354" customWidth="1"/>
    <col min="7973" max="7973" width="8.7109375" style="354"/>
    <col min="7974" max="7974" width="13" style="354" customWidth="1"/>
    <col min="7975" max="7975" width="13.42578125" style="354" bestFit="1" customWidth="1"/>
    <col min="7976" max="7976" width="15.42578125" style="354" bestFit="1" customWidth="1"/>
    <col min="7977" max="7977" width="12.5703125" style="354" bestFit="1" customWidth="1"/>
    <col min="7978" max="8223" width="8.7109375" style="354"/>
    <col min="8224" max="8224" width="11.42578125" style="354" customWidth="1"/>
    <col min="8225" max="8225" width="39.42578125" style="354" customWidth="1"/>
    <col min="8226" max="8227" width="12.42578125" style="354" customWidth="1"/>
    <col min="8228" max="8228" width="16.42578125" style="354" customWidth="1"/>
    <col min="8229" max="8229" width="8.7109375" style="354"/>
    <col min="8230" max="8230" width="13" style="354" customWidth="1"/>
    <col min="8231" max="8231" width="13.42578125" style="354" bestFit="1" customWidth="1"/>
    <col min="8232" max="8232" width="15.42578125" style="354" bestFit="1" customWidth="1"/>
    <col min="8233" max="8233" width="12.5703125" style="354" bestFit="1" customWidth="1"/>
    <col min="8234" max="8479" width="8.7109375" style="354"/>
    <col min="8480" max="8480" width="11.42578125" style="354" customWidth="1"/>
    <col min="8481" max="8481" width="39.42578125" style="354" customWidth="1"/>
    <col min="8482" max="8483" width="12.42578125" style="354" customWidth="1"/>
    <col min="8484" max="8484" width="16.42578125" style="354" customWidth="1"/>
    <col min="8485" max="8485" width="8.7109375" style="354"/>
    <col min="8486" max="8486" width="13" style="354" customWidth="1"/>
    <col min="8487" max="8487" width="13.42578125" style="354" bestFit="1" customWidth="1"/>
    <col min="8488" max="8488" width="15.42578125" style="354" bestFit="1" customWidth="1"/>
    <col min="8489" max="8489" width="12.5703125" style="354" bestFit="1" customWidth="1"/>
    <col min="8490" max="8735" width="8.7109375" style="354"/>
    <col min="8736" max="8736" width="11.42578125" style="354" customWidth="1"/>
    <col min="8737" max="8737" width="39.42578125" style="354" customWidth="1"/>
    <col min="8738" max="8739" width="12.42578125" style="354" customWidth="1"/>
    <col min="8740" max="8740" width="16.42578125" style="354" customWidth="1"/>
    <col min="8741" max="8741" width="8.7109375" style="354"/>
    <col min="8742" max="8742" width="13" style="354" customWidth="1"/>
    <col min="8743" max="8743" width="13.42578125" style="354" bestFit="1" customWidth="1"/>
    <col min="8744" max="8744" width="15.42578125" style="354" bestFit="1" customWidth="1"/>
    <col min="8745" max="8745" width="12.5703125" style="354" bestFit="1" customWidth="1"/>
    <col min="8746" max="8991" width="8.7109375" style="354"/>
    <col min="8992" max="8992" width="11.42578125" style="354" customWidth="1"/>
    <col min="8993" max="8993" width="39.42578125" style="354" customWidth="1"/>
    <col min="8994" max="8995" width="12.42578125" style="354" customWidth="1"/>
    <col min="8996" max="8996" width="16.42578125" style="354" customWidth="1"/>
    <col min="8997" max="8997" width="8.7109375" style="354"/>
    <col min="8998" max="8998" width="13" style="354" customWidth="1"/>
    <col min="8999" max="8999" width="13.42578125" style="354" bestFit="1" customWidth="1"/>
    <col min="9000" max="9000" width="15.42578125" style="354" bestFit="1" customWidth="1"/>
    <col min="9001" max="9001" width="12.5703125" style="354" bestFit="1" customWidth="1"/>
    <col min="9002" max="9247" width="8.7109375" style="354"/>
    <col min="9248" max="9248" width="11.42578125" style="354" customWidth="1"/>
    <col min="9249" max="9249" width="39.42578125" style="354" customWidth="1"/>
    <col min="9250" max="9251" width="12.42578125" style="354" customWidth="1"/>
    <col min="9252" max="9252" width="16.42578125" style="354" customWidth="1"/>
    <col min="9253" max="9253" width="8.7109375" style="354"/>
    <col min="9254" max="9254" width="13" style="354" customWidth="1"/>
    <col min="9255" max="9255" width="13.42578125" style="354" bestFit="1" customWidth="1"/>
    <col min="9256" max="9256" width="15.42578125" style="354" bestFit="1" customWidth="1"/>
    <col min="9257" max="9257" width="12.5703125" style="354" bestFit="1" customWidth="1"/>
    <col min="9258" max="9503" width="8.7109375" style="354"/>
    <col min="9504" max="9504" width="11.42578125" style="354" customWidth="1"/>
    <col min="9505" max="9505" width="39.42578125" style="354" customWidth="1"/>
    <col min="9506" max="9507" width="12.42578125" style="354" customWidth="1"/>
    <col min="9508" max="9508" width="16.42578125" style="354" customWidth="1"/>
    <col min="9509" max="9509" width="8.7109375" style="354"/>
    <col min="9510" max="9510" width="13" style="354" customWidth="1"/>
    <col min="9511" max="9511" width="13.42578125" style="354" bestFit="1" customWidth="1"/>
    <col min="9512" max="9512" width="15.42578125" style="354" bestFit="1" customWidth="1"/>
    <col min="9513" max="9513" width="12.5703125" style="354" bestFit="1" customWidth="1"/>
    <col min="9514" max="9759" width="8.7109375" style="354"/>
    <col min="9760" max="9760" width="11.42578125" style="354" customWidth="1"/>
    <col min="9761" max="9761" width="39.42578125" style="354" customWidth="1"/>
    <col min="9762" max="9763" width="12.42578125" style="354" customWidth="1"/>
    <col min="9764" max="9764" width="16.42578125" style="354" customWidth="1"/>
    <col min="9765" max="9765" width="8.7109375" style="354"/>
    <col min="9766" max="9766" width="13" style="354" customWidth="1"/>
    <col min="9767" max="9767" width="13.42578125" style="354" bestFit="1" customWidth="1"/>
    <col min="9768" max="9768" width="15.42578125" style="354" bestFit="1" customWidth="1"/>
    <col min="9769" max="9769" width="12.5703125" style="354" bestFit="1" customWidth="1"/>
    <col min="9770" max="10015" width="8.7109375" style="354"/>
    <col min="10016" max="10016" width="11.42578125" style="354" customWidth="1"/>
    <col min="10017" max="10017" width="39.42578125" style="354" customWidth="1"/>
    <col min="10018" max="10019" width="12.42578125" style="354" customWidth="1"/>
    <col min="10020" max="10020" width="16.42578125" style="354" customWidth="1"/>
    <col min="10021" max="10021" width="8.7109375" style="354"/>
    <col min="10022" max="10022" width="13" style="354" customWidth="1"/>
    <col min="10023" max="10023" width="13.42578125" style="354" bestFit="1" customWidth="1"/>
    <col min="10024" max="10024" width="15.42578125" style="354" bestFit="1" customWidth="1"/>
    <col min="10025" max="10025" width="12.5703125" style="354" bestFit="1" customWidth="1"/>
    <col min="10026" max="10271" width="8.7109375" style="354"/>
    <col min="10272" max="10272" width="11.42578125" style="354" customWidth="1"/>
    <col min="10273" max="10273" width="39.42578125" style="354" customWidth="1"/>
    <col min="10274" max="10275" width="12.42578125" style="354" customWidth="1"/>
    <col min="10276" max="10276" width="16.42578125" style="354" customWidth="1"/>
    <col min="10277" max="10277" width="8.7109375" style="354"/>
    <col min="10278" max="10278" width="13" style="354" customWidth="1"/>
    <col min="10279" max="10279" width="13.42578125" style="354" bestFit="1" customWidth="1"/>
    <col min="10280" max="10280" width="15.42578125" style="354" bestFit="1" customWidth="1"/>
    <col min="10281" max="10281" width="12.5703125" style="354" bestFit="1" customWidth="1"/>
    <col min="10282" max="10527" width="8.7109375" style="354"/>
    <col min="10528" max="10528" width="11.42578125" style="354" customWidth="1"/>
    <col min="10529" max="10529" width="39.42578125" style="354" customWidth="1"/>
    <col min="10530" max="10531" width="12.42578125" style="354" customWidth="1"/>
    <col min="10532" max="10532" width="16.42578125" style="354" customWidth="1"/>
    <col min="10533" max="10533" width="8.7109375" style="354"/>
    <col min="10534" max="10534" width="13" style="354" customWidth="1"/>
    <col min="10535" max="10535" width="13.42578125" style="354" bestFit="1" customWidth="1"/>
    <col min="10536" max="10536" width="15.42578125" style="354" bestFit="1" customWidth="1"/>
    <col min="10537" max="10537" width="12.5703125" style="354" bestFit="1" customWidth="1"/>
    <col min="10538" max="10783" width="8.7109375" style="354"/>
    <col min="10784" max="10784" width="11.42578125" style="354" customWidth="1"/>
    <col min="10785" max="10785" width="39.42578125" style="354" customWidth="1"/>
    <col min="10786" max="10787" width="12.42578125" style="354" customWidth="1"/>
    <col min="10788" max="10788" width="16.42578125" style="354" customWidth="1"/>
    <col min="10789" max="10789" width="8.7109375" style="354"/>
    <col min="10790" max="10790" width="13" style="354" customWidth="1"/>
    <col min="10791" max="10791" width="13.42578125" style="354" bestFit="1" customWidth="1"/>
    <col min="10792" max="10792" width="15.42578125" style="354" bestFit="1" customWidth="1"/>
    <col min="10793" max="10793" width="12.5703125" style="354" bestFit="1" customWidth="1"/>
    <col min="10794" max="11039" width="8.7109375" style="354"/>
    <col min="11040" max="11040" width="11.42578125" style="354" customWidth="1"/>
    <col min="11041" max="11041" width="39.42578125" style="354" customWidth="1"/>
    <col min="11042" max="11043" width="12.42578125" style="354" customWidth="1"/>
    <col min="11044" max="11044" width="16.42578125" style="354" customWidth="1"/>
    <col min="11045" max="11045" width="8.7109375" style="354"/>
    <col min="11046" max="11046" width="13" style="354" customWidth="1"/>
    <col min="11047" max="11047" width="13.42578125" style="354" bestFit="1" customWidth="1"/>
    <col min="11048" max="11048" width="15.42578125" style="354" bestFit="1" customWidth="1"/>
    <col min="11049" max="11049" width="12.5703125" style="354" bestFit="1" customWidth="1"/>
    <col min="11050" max="11295" width="8.7109375" style="354"/>
    <col min="11296" max="11296" width="11.42578125" style="354" customWidth="1"/>
    <col min="11297" max="11297" width="39.42578125" style="354" customWidth="1"/>
    <col min="11298" max="11299" width="12.42578125" style="354" customWidth="1"/>
    <col min="11300" max="11300" width="16.42578125" style="354" customWidth="1"/>
    <col min="11301" max="11301" width="8.7109375" style="354"/>
    <col min="11302" max="11302" width="13" style="354" customWidth="1"/>
    <col min="11303" max="11303" width="13.42578125" style="354" bestFit="1" customWidth="1"/>
    <col min="11304" max="11304" width="15.42578125" style="354" bestFit="1" customWidth="1"/>
    <col min="11305" max="11305" width="12.5703125" style="354" bestFit="1" customWidth="1"/>
    <col min="11306" max="11551" width="8.7109375" style="354"/>
    <col min="11552" max="11552" width="11.42578125" style="354" customWidth="1"/>
    <col min="11553" max="11553" width="39.42578125" style="354" customWidth="1"/>
    <col min="11554" max="11555" width="12.42578125" style="354" customWidth="1"/>
    <col min="11556" max="11556" width="16.42578125" style="354" customWidth="1"/>
    <col min="11557" max="11557" width="8.7109375" style="354"/>
    <col min="11558" max="11558" width="13" style="354" customWidth="1"/>
    <col min="11559" max="11559" width="13.42578125" style="354" bestFit="1" customWidth="1"/>
    <col min="11560" max="11560" width="15.42578125" style="354" bestFit="1" customWidth="1"/>
    <col min="11561" max="11561" width="12.5703125" style="354" bestFit="1" customWidth="1"/>
    <col min="11562" max="11807" width="8.7109375" style="354"/>
    <col min="11808" max="11808" width="11.42578125" style="354" customWidth="1"/>
    <col min="11809" max="11809" width="39.42578125" style="354" customWidth="1"/>
    <col min="11810" max="11811" width="12.42578125" style="354" customWidth="1"/>
    <col min="11812" max="11812" width="16.42578125" style="354" customWidth="1"/>
    <col min="11813" max="11813" width="8.7109375" style="354"/>
    <col min="11814" max="11814" width="13" style="354" customWidth="1"/>
    <col min="11815" max="11815" width="13.42578125" style="354" bestFit="1" customWidth="1"/>
    <col min="11816" max="11816" width="15.42578125" style="354" bestFit="1" customWidth="1"/>
    <col min="11817" max="11817" width="12.5703125" style="354" bestFit="1" customWidth="1"/>
    <col min="11818" max="12063" width="8.7109375" style="354"/>
    <col min="12064" max="12064" width="11.42578125" style="354" customWidth="1"/>
    <col min="12065" max="12065" width="39.42578125" style="354" customWidth="1"/>
    <col min="12066" max="12067" width="12.42578125" style="354" customWidth="1"/>
    <col min="12068" max="12068" width="16.42578125" style="354" customWidth="1"/>
    <col min="12069" max="12069" width="8.7109375" style="354"/>
    <col min="12070" max="12070" width="13" style="354" customWidth="1"/>
    <col min="12071" max="12071" width="13.42578125" style="354" bestFit="1" customWidth="1"/>
    <col min="12072" max="12072" width="15.42578125" style="354" bestFit="1" customWidth="1"/>
    <col min="12073" max="12073" width="12.5703125" style="354" bestFit="1" customWidth="1"/>
    <col min="12074" max="12319" width="8.7109375" style="354"/>
    <col min="12320" max="12320" width="11.42578125" style="354" customWidth="1"/>
    <col min="12321" max="12321" width="39.42578125" style="354" customWidth="1"/>
    <col min="12322" max="12323" width="12.42578125" style="354" customWidth="1"/>
    <col min="12324" max="12324" width="16.42578125" style="354" customWidth="1"/>
    <col min="12325" max="12325" width="8.7109375" style="354"/>
    <col min="12326" max="12326" width="13" style="354" customWidth="1"/>
    <col min="12327" max="12327" width="13.42578125" style="354" bestFit="1" customWidth="1"/>
    <col min="12328" max="12328" width="15.42578125" style="354" bestFit="1" customWidth="1"/>
    <col min="12329" max="12329" width="12.5703125" style="354" bestFit="1" customWidth="1"/>
    <col min="12330" max="12575" width="8.7109375" style="354"/>
    <col min="12576" max="12576" width="11.42578125" style="354" customWidth="1"/>
    <col min="12577" max="12577" width="39.42578125" style="354" customWidth="1"/>
    <col min="12578" max="12579" width="12.42578125" style="354" customWidth="1"/>
    <col min="12580" max="12580" width="16.42578125" style="354" customWidth="1"/>
    <col min="12581" max="12581" width="8.7109375" style="354"/>
    <col min="12582" max="12582" width="13" style="354" customWidth="1"/>
    <col min="12583" max="12583" width="13.42578125" style="354" bestFit="1" customWidth="1"/>
    <col min="12584" max="12584" width="15.42578125" style="354" bestFit="1" customWidth="1"/>
    <col min="12585" max="12585" width="12.5703125" style="354" bestFit="1" customWidth="1"/>
    <col min="12586" max="12831" width="8.7109375" style="354"/>
    <col min="12832" max="12832" width="11.42578125" style="354" customWidth="1"/>
    <col min="12833" max="12833" width="39.42578125" style="354" customWidth="1"/>
    <col min="12834" max="12835" width="12.42578125" style="354" customWidth="1"/>
    <col min="12836" max="12836" width="16.42578125" style="354" customWidth="1"/>
    <col min="12837" max="12837" width="8.7109375" style="354"/>
    <col min="12838" max="12838" width="13" style="354" customWidth="1"/>
    <col min="12839" max="12839" width="13.42578125" style="354" bestFit="1" customWidth="1"/>
    <col min="12840" max="12840" width="15.42578125" style="354" bestFit="1" customWidth="1"/>
    <col min="12841" max="12841" width="12.5703125" style="354" bestFit="1" customWidth="1"/>
    <col min="12842" max="13087" width="8.7109375" style="354"/>
    <col min="13088" max="13088" width="11.42578125" style="354" customWidth="1"/>
    <col min="13089" max="13089" width="39.42578125" style="354" customWidth="1"/>
    <col min="13090" max="13091" width="12.42578125" style="354" customWidth="1"/>
    <col min="13092" max="13092" width="16.42578125" style="354" customWidth="1"/>
    <col min="13093" max="13093" width="8.7109375" style="354"/>
    <col min="13094" max="13094" width="13" style="354" customWidth="1"/>
    <col min="13095" max="13095" width="13.42578125" style="354" bestFit="1" customWidth="1"/>
    <col min="13096" max="13096" width="15.42578125" style="354" bestFit="1" customWidth="1"/>
    <col min="13097" max="13097" width="12.5703125" style="354" bestFit="1" customWidth="1"/>
    <col min="13098" max="13343" width="8.7109375" style="354"/>
    <col min="13344" max="13344" width="11.42578125" style="354" customWidth="1"/>
    <col min="13345" max="13345" width="39.42578125" style="354" customWidth="1"/>
    <col min="13346" max="13347" width="12.42578125" style="354" customWidth="1"/>
    <col min="13348" max="13348" width="16.42578125" style="354" customWidth="1"/>
    <col min="13349" max="13349" width="8.7109375" style="354"/>
    <col min="13350" max="13350" width="13" style="354" customWidth="1"/>
    <col min="13351" max="13351" width="13.42578125" style="354" bestFit="1" customWidth="1"/>
    <col min="13352" max="13352" width="15.42578125" style="354" bestFit="1" customWidth="1"/>
    <col min="13353" max="13353" width="12.5703125" style="354" bestFit="1" customWidth="1"/>
    <col min="13354" max="13599" width="8.7109375" style="354"/>
    <col min="13600" max="13600" width="11.42578125" style="354" customWidth="1"/>
    <col min="13601" max="13601" width="39.42578125" style="354" customWidth="1"/>
    <col min="13602" max="13603" width="12.42578125" style="354" customWidth="1"/>
    <col min="13604" max="13604" width="16.42578125" style="354" customWidth="1"/>
    <col min="13605" max="13605" width="8.7109375" style="354"/>
    <col min="13606" max="13606" width="13" style="354" customWidth="1"/>
    <col min="13607" max="13607" width="13.42578125" style="354" bestFit="1" customWidth="1"/>
    <col min="13608" max="13608" width="15.42578125" style="354" bestFit="1" customWidth="1"/>
    <col min="13609" max="13609" width="12.5703125" style="354" bestFit="1" customWidth="1"/>
    <col min="13610" max="13855" width="8.7109375" style="354"/>
    <col min="13856" max="13856" width="11.42578125" style="354" customWidth="1"/>
    <col min="13857" max="13857" width="39.42578125" style="354" customWidth="1"/>
    <col min="13858" max="13859" width="12.42578125" style="354" customWidth="1"/>
    <col min="13860" max="13860" width="16.42578125" style="354" customWidth="1"/>
    <col min="13861" max="13861" width="8.7109375" style="354"/>
    <col min="13862" max="13862" width="13" style="354" customWidth="1"/>
    <col min="13863" max="13863" width="13.42578125" style="354" bestFit="1" customWidth="1"/>
    <col min="13864" max="13864" width="15.42578125" style="354" bestFit="1" customWidth="1"/>
    <col min="13865" max="13865" width="12.5703125" style="354" bestFit="1" customWidth="1"/>
    <col min="13866" max="14111" width="8.7109375" style="354"/>
    <col min="14112" max="14112" width="11.42578125" style="354" customWidth="1"/>
    <col min="14113" max="14113" width="39.42578125" style="354" customWidth="1"/>
    <col min="14114" max="14115" width="12.42578125" style="354" customWidth="1"/>
    <col min="14116" max="14116" width="16.42578125" style="354" customWidth="1"/>
    <col min="14117" max="14117" width="8.7109375" style="354"/>
    <col min="14118" max="14118" width="13" style="354" customWidth="1"/>
    <col min="14119" max="14119" width="13.42578125" style="354" bestFit="1" customWidth="1"/>
    <col min="14120" max="14120" width="15.42578125" style="354" bestFit="1" customWidth="1"/>
    <col min="14121" max="14121" width="12.5703125" style="354" bestFit="1" customWidth="1"/>
    <col min="14122" max="14367" width="8.7109375" style="354"/>
    <col min="14368" max="14368" width="11.42578125" style="354" customWidth="1"/>
    <col min="14369" max="14369" width="39.42578125" style="354" customWidth="1"/>
    <col min="14370" max="14371" width="12.42578125" style="354" customWidth="1"/>
    <col min="14372" max="14372" width="16.42578125" style="354" customWidth="1"/>
    <col min="14373" max="14373" width="8.7109375" style="354"/>
    <col min="14374" max="14374" width="13" style="354" customWidth="1"/>
    <col min="14375" max="14375" width="13.42578125" style="354" bestFit="1" customWidth="1"/>
    <col min="14376" max="14376" width="15.42578125" style="354" bestFit="1" customWidth="1"/>
    <col min="14377" max="14377" width="12.5703125" style="354" bestFit="1" customWidth="1"/>
    <col min="14378" max="14623" width="8.7109375" style="354"/>
    <col min="14624" max="14624" width="11.42578125" style="354" customWidth="1"/>
    <col min="14625" max="14625" width="39.42578125" style="354" customWidth="1"/>
    <col min="14626" max="14627" width="12.42578125" style="354" customWidth="1"/>
    <col min="14628" max="14628" width="16.42578125" style="354" customWidth="1"/>
    <col min="14629" max="14629" width="8.7109375" style="354"/>
    <col min="14630" max="14630" width="13" style="354" customWidth="1"/>
    <col min="14631" max="14631" width="13.42578125" style="354" bestFit="1" customWidth="1"/>
    <col min="14632" max="14632" width="15.42578125" style="354" bestFit="1" customWidth="1"/>
    <col min="14633" max="14633" width="12.5703125" style="354" bestFit="1" customWidth="1"/>
    <col min="14634" max="14879" width="8.7109375" style="354"/>
    <col min="14880" max="14880" width="11.42578125" style="354" customWidth="1"/>
    <col min="14881" max="14881" width="39.42578125" style="354" customWidth="1"/>
    <col min="14882" max="14883" width="12.42578125" style="354" customWidth="1"/>
    <col min="14884" max="14884" width="16.42578125" style="354" customWidth="1"/>
    <col min="14885" max="14885" width="8.7109375" style="354"/>
    <col min="14886" max="14886" width="13" style="354" customWidth="1"/>
    <col min="14887" max="14887" width="13.42578125" style="354" bestFit="1" customWidth="1"/>
    <col min="14888" max="14888" width="15.42578125" style="354" bestFit="1" customWidth="1"/>
    <col min="14889" max="14889" width="12.5703125" style="354" bestFit="1" customWidth="1"/>
    <col min="14890" max="15135" width="8.7109375" style="354"/>
    <col min="15136" max="15136" width="11.42578125" style="354" customWidth="1"/>
    <col min="15137" max="15137" width="39.42578125" style="354" customWidth="1"/>
    <col min="15138" max="15139" width="12.42578125" style="354" customWidth="1"/>
    <col min="15140" max="15140" width="16.42578125" style="354" customWidth="1"/>
    <col min="15141" max="15141" width="8.7109375" style="354"/>
    <col min="15142" max="15142" width="13" style="354" customWidth="1"/>
    <col min="15143" max="15143" width="13.42578125" style="354" bestFit="1" customWidth="1"/>
    <col min="15144" max="15144" width="15.42578125" style="354" bestFit="1" customWidth="1"/>
    <col min="15145" max="15145" width="12.5703125" style="354" bestFit="1" customWidth="1"/>
    <col min="15146" max="15391" width="8.7109375" style="354"/>
    <col min="15392" max="15392" width="11.42578125" style="354" customWidth="1"/>
    <col min="15393" max="15393" width="39.42578125" style="354" customWidth="1"/>
    <col min="15394" max="15395" width="12.42578125" style="354" customWidth="1"/>
    <col min="15396" max="15396" width="16.42578125" style="354" customWidth="1"/>
    <col min="15397" max="15397" width="8.7109375" style="354"/>
    <col min="15398" max="15398" width="13" style="354" customWidth="1"/>
    <col min="15399" max="15399" width="13.42578125" style="354" bestFit="1" customWidth="1"/>
    <col min="15400" max="15400" width="15.42578125" style="354" bestFit="1" customWidth="1"/>
    <col min="15401" max="15401" width="12.5703125" style="354" bestFit="1" customWidth="1"/>
    <col min="15402" max="15647" width="8.7109375" style="354"/>
    <col min="15648" max="15648" width="11.42578125" style="354" customWidth="1"/>
    <col min="15649" max="15649" width="39.42578125" style="354" customWidth="1"/>
    <col min="15650" max="15651" width="12.42578125" style="354" customWidth="1"/>
    <col min="15652" max="15652" width="16.42578125" style="354" customWidth="1"/>
    <col min="15653" max="15653" width="8.7109375" style="354"/>
    <col min="15654" max="15654" width="13" style="354" customWidth="1"/>
    <col min="15655" max="15655" width="13.42578125" style="354" bestFit="1" customWidth="1"/>
    <col min="15656" max="15656" width="15.42578125" style="354" bestFit="1" customWidth="1"/>
    <col min="15657" max="15657" width="12.5703125" style="354" bestFit="1" customWidth="1"/>
    <col min="15658" max="15903" width="8.7109375" style="354"/>
    <col min="15904" max="15904" width="11.42578125" style="354" customWidth="1"/>
    <col min="15905" max="15905" width="39.42578125" style="354" customWidth="1"/>
    <col min="15906" max="15907" width="12.42578125" style="354" customWidth="1"/>
    <col min="15908" max="15908" width="16.42578125" style="354" customWidth="1"/>
    <col min="15909" max="15909" width="8.7109375" style="354"/>
    <col min="15910" max="15910" width="13" style="354" customWidth="1"/>
    <col min="15911" max="15911" width="13.42578125" style="354" bestFit="1" customWidth="1"/>
    <col min="15912" max="15912" width="15.42578125" style="354" bestFit="1" customWidth="1"/>
    <col min="15913" max="15913" width="12.5703125" style="354" bestFit="1" customWidth="1"/>
    <col min="15914" max="16159" width="8.7109375" style="354"/>
    <col min="16160" max="16160" width="11.42578125" style="354" customWidth="1"/>
    <col min="16161" max="16161" width="39.42578125" style="354" customWidth="1"/>
    <col min="16162" max="16163" width="12.42578125" style="354" customWidth="1"/>
    <col min="16164" max="16164" width="16.42578125" style="354" customWidth="1"/>
    <col min="16165" max="16165" width="8.7109375" style="354"/>
    <col min="16166" max="16166" width="13" style="354" customWidth="1"/>
    <col min="16167" max="16167" width="13.42578125" style="354" bestFit="1" customWidth="1"/>
    <col min="16168" max="16168" width="15.42578125" style="354" bestFit="1" customWidth="1"/>
    <col min="16169" max="16169" width="12.5703125" style="354" bestFit="1" customWidth="1"/>
    <col min="16170" max="16384" width="8.7109375" style="354"/>
  </cols>
  <sheetData>
    <row r="1" spans="1:44" s="179" customFormat="1" ht="21" customHeight="1" x14ac:dyDescent="0.25">
      <c r="A1" s="20" t="s">
        <v>1205</v>
      </c>
      <c r="B1" s="178"/>
      <c r="C1" s="178"/>
      <c r="D1" s="887"/>
      <c r="E1" s="887"/>
    </row>
    <row r="2" spans="1:44" s="179" customFormat="1" ht="21" customHeight="1" x14ac:dyDescent="0.2">
      <c r="A2" s="18" t="s">
        <v>26</v>
      </c>
      <c r="B2" s="408" t="str">
        <f>'Schedule 2_Balance Sheet'!C2</f>
        <v>CCA One Care-Commonwealth Care Alliance</v>
      </c>
      <c r="C2" s="409"/>
      <c r="D2" s="409"/>
      <c r="E2" s="409"/>
      <c r="F2" s="410"/>
    </row>
    <row r="3" spans="1:44" s="179" customFormat="1" ht="21" customHeight="1" x14ac:dyDescent="0.2">
      <c r="A3" s="18" t="s">
        <v>0</v>
      </c>
      <c r="B3" s="539" t="str">
        <f>'Schedule 2_Balance Sheet'!C3</f>
        <v>January 2024-September 2024</v>
      </c>
      <c r="C3" s="540"/>
      <c r="D3" s="540"/>
      <c r="E3" s="540"/>
      <c r="F3" s="541"/>
    </row>
    <row r="4" spans="1:44" s="179" customFormat="1" ht="21" customHeight="1" x14ac:dyDescent="0.2">
      <c r="A4" s="18" t="s">
        <v>27</v>
      </c>
      <c r="B4" s="411">
        <f>'Schedule 2_Balance Sheet'!C4</f>
        <v>45565</v>
      </c>
      <c r="C4" s="409"/>
      <c r="D4" s="409"/>
      <c r="E4" s="409"/>
      <c r="F4" s="410"/>
    </row>
    <row r="5" spans="1:44" s="179" customFormat="1" ht="21" customHeight="1" x14ac:dyDescent="0.2">
      <c r="A5" s="18" t="s">
        <v>28</v>
      </c>
      <c r="B5" s="408" t="str">
        <f>'Schedule 2_Balance Sheet'!C5</f>
        <v>CCA</v>
      </c>
      <c r="C5" s="409"/>
      <c r="D5" s="409"/>
      <c r="E5" s="409"/>
      <c r="F5" s="410"/>
    </row>
    <row r="6" spans="1:44" s="179" customFormat="1" ht="21" customHeight="1" x14ac:dyDescent="0.2">
      <c r="A6" s="18" t="s">
        <v>29</v>
      </c>
      <c r="B6" s="411">
        <f>'Schedule 2_Balance Sheet'!C6</f>
        <v>45623</v>
      </c>
      <c r="C6" s="409"/>
      <c r="D6" s="409"/>
      <c r="E6" s="409"/>
      <c r="F6" s="410"/>
      <c r="H6" s="352"/>
      <c r="M6" s="352"/>
      <c r="O6" s="352"/>
    </row>
    <row r="7" spans="1:44" x14ac:dyDescent="0.2">
      <c r="A7" s="178" t="s">
        <v>463</v>
      </c>
      <c r="B7" s="178"/>
      <c r="C7" s="178"/>
      <c r="D7" s="178"/>
      <c r="E7" s="178"/>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row>
    <row r="8" spans="1:44" x14ac:dyDescent="0.2">
      <c r="A8" s="178" t="s">
        <v>1448</v>
      </c>
      <c r="B8" s="178"/>
      <c r="C8" s="178"/>
      <c r="D8" s="178"/>
      <c r="E8" s="178"/>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row>
    <row r="9" spans="1:44" ht="13.5" thickBot="1" x14ac:dyDescent="0.25">
      <c r="A9" s="178"/>
      <c r="B9" s="178"/>
      <c r="C9" s="178"/>
      <c r="D9" s="178"/>
      <c r="E9" s="178"/>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row>
    <row r="10" spans="1:44" ht="13.5" thickBot="1" x14ac:dyDescent="0.25">
      <c r="A10" s="365" t="s">
        <v>198</v>
      </c>
      <c r="B10" s="97">
        <f>'Schedule 7B_Utilization_Eastern'!B10+'Schedule 7C_Utilization_Western'!B10+'Schedule 7D_Utilization_TheCape'!B10</f>
        <v>95602</v>
      </c>
      <c r="C10" s="97">
        <f>'Schedule 7B_Utilization_Eastern'!C10+'Schedule 7C_Utilization_Western'!C10+'Schedule 7D_Utilization_TheCape'!C10</f>
        <v>91874</v>
      </c>
      <c r="D10" s="97">
        <f>'Schedule 7B_Utilization_Eastern'!D10+'Schedule 7C_Utilization_Western'!D10+'Schedule 7D_Utilization_TheCape'!D10</f>
        <v>90413</v>
      </c>
      <c r="E10" s="97">
        <f>'Schedule 7B_Utilization_Eastern'!E10+'Schedule 7C_Utilization_Western'!E10+'Schedule 7D_Utilization_TheCape'!E10</f>
        <v>0</v>
      </c>
      <c r="F10" s="286">
        <f>B10+C10+D10+E10</f>
        <v>277889</v>
      </c>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row>
    <row r="11" spans="1:44" s="356" customFormat="1" ht="13.5" customHeight="1" thickBot="1" x14ac:dyDescent="0.25">
      <c r="A11" s="366"/>
      <c r="B11" s="367" t="s">
        <v>200</v>
      </c>
      <c r="C11" s="367"/>
      <c r="D11" s="367"/>
      <c r="E11" s="367"/>
      <c r="F11" s="368"/>
      <c r="G11" s="369" t="s">
        <v>201</v>
      </c>
      <c r="H11" s="367"/>
      <c r="I11" s="367"/>
      <c r="J11" s="367"/>
      <c r="K11" s="368"/>
      <c r="L11" s="370" t="s">
        <v>202</v>
      </c>
      <c r="M11" s="371"/>
      <c r="N11" s="371"/>
      <c r="O11" s="371"/>
      <c r="P11" s="372"/>
      <c r="Q11" s="373" t="s">
        <v>203</v>
      </c>
      <c r="R11" s="374"/>
      <c r="S11" s="374"/>
      <c r="T11" s="374"/>
      <c r="U11" s="375"/>
      <c r="V11" s="373" t="s">
        <v>204</v>
      </c>
      <c r="W11" s="374"/>
      <c r="X11" s="374"/>
      <c r="Y11" s="374"/>
      <c r="Z11" s="375"/>
      <c r="AA11" s="373" t="s">
        <v>205</v>
      </c>
      <c r="AB11" s="374"/>
      <c r="AC11" s="374"/>
      <c r="AD11" s="374"/>
      <c r="AE11" s="375"/>
      <c r="AF11" s="376" t="s">
        <v>206</v>
      </c>
      <c r="AG11" s="377"/>
      <c r="AH11" s="377"/>
      <c r="AI11" s="377"/>
      <c r="AJ11" s="378"/>
      <c r="AK11" s="379" t="s">
        <v>199</v>
      </c>
      <c r="AL11" s="377"/>
      <c r="AM11" s="377"/>
      <c r="AN11" s="377"/>
      <c r="AO11" s="378"/>
      <c r="AR11" s="357"/>
    </row>
    <row r="12" spans="1:44" s="356" customFormat="1" x14ac:dyDescent="0.2">
      <c r="A12" s="287" t="s">
        <v>208</v>
      </c>
      <c r="B12" s="102" t="s">
        <v>125</v>
      </c>
      <c r="C12" s="102" t="s">
        <v>126</v>
      </c>
      <c r="D12" s="102" t="s">
        <v>127</v>
      </c>
      <c r="E12" s="102" t="s">
        <v>128</v>
      </c>
      <c r="F12" s="102" t="s">
        <v>189</v>
      </c>
      <c r="G12" s="102" t="str">
        <f>B12</f>
        <v>Q1</v>
      </c>
      <c r="H12" s="102" t="str">
        <f>C12</f>
        <v>Q2</v>
      </c>
      <c r="I12" s="102" t="str">
        <f>D12</f>
        <v>Q3</v>
      </c>
      <c r="J12" s="102" t="str">
        <f>E12</f>
        <v>Q4</v>
      </c>
      <c r="K12" s="102" t="s">
        <v>189</v>
      </c>
      <c r="L12" s="102" t="str">
        <f>G12</f>
        <v>Q1</v>
      </c>
      <c r="M12" s="102" t="str">
        <f>H12</f>
        <v>Q2</v>
      </c>
      <c r="N12" s="102" t="str">
        <f>I12</f>
        <v>Q3</v>
      </c>
      <c r="O12" s="102" t="str">
        <f>J12</f>
        <v>Q4</v>
      </c>
      <c r="P12" s="102" t="s">
        <v>189</v>
      </c>
      <c r="Q12" s="102" t="str">
        <f>L12</f>
        <v>Q1</v>
      </c>
      <c r="R12" s="102" t="str">
        <f>M12</f>
        <v>Q2</v>
      </c>
      <c r="S12" s="102" t="str">
        <f>N12</f>
        <v>Q3</v>
      </c>
      <c r="T12" s="102" t="str">
        <f>O12</f>
        <v>Q4</v>
      </c>
      <c r="U12" s="102" t="s">
        <v>189</v>
      </c>
      <c r="V12" s="102" t="str">
        <f>Q12</f>
        <v>Q1</v>
      </c>
      <c r="W12" s="102" t="str">
        <f>R12</f>
        <v>Q2</v>
      </c>
      <c r="X12" s="102" t="str">
        <f>S12</f>
        <v>Q3</v>
      </c>
      <c r="Y12" s="102" t="str">
        <f>T12</f>
        <v>Q4</v>
      </c>
      <c r="Z12" s="102" t="s">
        <v>189</v>
      </c>
      <c r="AA12" s="102" t="str">
        <f>V12</f>
        <v>Q1</v>
      </c>
      <c r="AB12" s="102" t="str">
        <f>W12</f>
        <v>Q2</v>
      </c>
      <c r="AC12" s="102" t="str">
        <f>X12</f>
        <v>Q3</v>
      </c>
      <c r="AD12" s="102" t="str">
        <f>Y12</f>
        <v>Q4</v>
      </c>
      <c r="AE12" s="102" t="s">
        <v>189</v>
      </c>
      <c r="AF12" s="102" t="str">
        <f>AA12</f>
        <v>Q1</v>
      </c>
      <c r="AG12" s="102" t="str">
        <f>AB12</f>
        <v>Q2</v>
      </c>
      <c r="AH12" s="102" t="str">
        <f>AC12</f>
        <v>Q3</v>
      </c>
      <c r="AI12" s="102" t="str">
        <f>AD12</f>
        <v>Q4</v>
      </c>
      <c r="AJ12" s="102" t="s">
        <v>189</v>
      </c>
      <c r="AK12" s="103" t="str">
        <f t="shared" ref="AK12:AN12" si="0">AF12</f>
        <v>Q1</v>
      </c>
      <c r="AL12" s="103" t="str">
        <f t="shared" si="0"/>
        <v>Q2</v>
      </c>
      <c r="AM12" s="103" t="str">
        <f t="shared" si="0"/>
        <v>Q3</v>
      </c>
      <c r="AN12" s="103" t="str">
        <f t="shared" si="0"/>
        <v>Q4</v>
      </c>
      <c r="AO12" s="104" t="s">
        <v>189</v>
      </c>
      <c r="AR12" s="357"/>
    </row>
    <row r="13" spans="1:44" s="358" customFormat="1" x14ac:dyDescent="0.2">
      <c r="A13" s="754" t="s">
        <v>207</v>
      </c>
      <c r="B13" s="299"/>
      <c r="C13" s="299"/>
      <c r="D13" s="299"/>
      <c r="E13" s="299"/>
      <c r="F13" s="299"/>
      <c r="G13" s="299"/>
      <c r="H13" s="299"/>
      <c r="I13" s="299"/>
      <c r="J13" s="299"/>
      <c r="K13" s="299"/>
      <c r="L13" s="300"/>
      <c r="M13" s="300"/>
      <c r="N13" s="300"/>
      <c r="O13" s="300"/>
      <c r="P13" s="300"/>
      <c r="Q13" s="301"/>
      <c r="R13" s="301"/>
      <c r="S13" s="301"/>
      <c r="T13" s="301"/>
      <c r="U13" s="301"/>
      <c r="V13" s="301"/>
      <c r="W13" s="301"/>
      <c r="X13" s="301"/>
      <c r="Y13" s="301"/>
      <c r="Z13" s="301"/>
      <c r="AA13" s="301"/>
      <c r="AB13" s="301"/>
      <c r="AC13" s="301"/>
      <c r="AD13" s="301"/>
      <c r="AE13" s="301"/>
      <c r="AF13" s="302"/>
      <c r="AG13" s="302"/>
      <c r="AH13" s="302"/>
      <c r="AI13" s="302"/>
      <c r="AJ13" s="302"/>
      <c r="AK13" s="303"/>
      <c r="AL13" s="303"/>
      <c r="AM13" s="303"/>
      <c r="AN13" s="304"/>
      <c r="AO13" s="305"/>
      <c r="AR13" s="359"/>
    </row>
    <row r="14" spans="1:44" s="358" customFormat="1" x14ac:dyDescent="0.2">
      <c r="A14" s="754"/>
      <c r="B14" s="299"/>
      <c r="C14" s="299"/>
      <c r="D14" s="299"/>
      <c r="E14" s="299"/>
      <c r="F14" s="299"/>
      <c r="G14" s="299"/>
      <c r="H14" s="299"/>
      <c r="I14" s="299"/>
      <c r="J14" s="299"/>
      <c r="K14" s="299"/>
      <c r="L14" s="300"/>
      <c r="M14" s="300"/>
      <c r="N14" s="300"/>
      <c r="O14" s="300"/>
      <c r="P14" s="300"/>
      <c r="Q14" s="301"/>
      <c r="R14" s="301"/>
      <c r="S14" s="301"/>
      <c r="T14" s="301"/>
      <c r="U14" s="301"/>
      <c r="V14" s="301"/>
      <c r="W14" s="301"/>
      <c r="X14" s="301"/>
      <c r="Y14" s="301"/>
      <c r="Z14" s="301"/>
      <c r="AA14" s="301"/>
      <c r="AB14" s="301"/>
      <c r="AC14" s="301"/>
      <c r="AD14" s="301"/>
      <c r="AE14" s="301"/>
      <c r="AF14" s="302"/>
      <c r="AG14" s="302"/>
      <c r="AH14" s="302"/>
      <c r="AI14" s="302"/>
      <c r="AJ14" s="302"/>
      <c r="AK14" s="303"/>
      <c r="AL14" s="303"/>
      <c r="AM14" s="303"/>
      <c r="AN14" s="304"/>
      <c r="AO14" s="305"/>
      <c r="AR14" s="359"/>
    </row>
    <row r="15" spans="1:44" x14ac:dyDescent="0.2">
      <c r="A15" s="755" t="s">
        <v>253</v>
      </c>
      <c r="B15" s="105">
        <f>'Schedule 7B_Utilization_Eastern'!B15+'Schedule 7C_Utilization_Western'!B15+'Schedule 7D_Utilization_TheCape'!B15</f>
        <v>2861</v>
      </c>
      <c r="C15" s="105">
        <f>'Schedule 7B_Utilization_Eastern'!C15+'Schedule 7C_Utilization_Western'!C15+'Schedule 7D_Utilization_TheCape'!C15</f>
        <v>2783</v>
      </c>
      <c r="D15" s="105">
        <f>'Schedule 7B_Utilization_Eastern'!D15+'Schedule 7C_Utilization_Western'!D15+'Schedule 7D_Utilization_TheCape'!D15</f>
        <v>2456</v>
      </c>
      <c r="E15" s="105">
        <f>'Schedule 7B_Utilization_Eastern'!E15+'Schedule 7C_Utilization_Western'!E15+'Schedule 7D_Utilization_TheCape'!E15</f>
        <v>0</v>
      </c>
      <c r="F15" s="105">
        <f>SUM(B15:E15)</f>
        <v>8100</v>
      </c>
      <c r="G15" s="105">
        <f>'Schedule 7B_Utilization_Eastern'!G15+'Schedule 7C_Utilization_Western'!G15+'Schedule 7D_Utilization_TheCape'!G15</f>
        <v>19146</v>
      </c>
      <c r="H15" s="105">
        <f>'Schedule 7B_Utilization_Eastern'!H15+'Schedule 7C_Utilization_Western'!H15+'Schedule 7D_Utilization_TheCape'!H15</f>
        <v>17342</v>
      </c>
      <c r="I15" s="105">
        <f>'Schedule 7B_Utilization_Eastern'!I15+'Schedule 7C_Utilization_Western'!I15+'Schedule 7D_Utilization_TheCape'!I15</f>
        <v>14141</v>
      </c>
      <c r="J15" s="105">
        <f>'Schedule 7B_Utilization_Eastern'!J15+'Schedule 7C_Utilization_Western'!J15+'Schedule 7D_Utilization_TheCape'!J15</f>
        <v>0</v>
      </c>
      <c r="K15" s="105">
        <f t="shared" ref="K15:K28" si="1">SUM(G15:J15)</f>
        <v>50629</v>
      </c>
      <c r="L15" s="98">
        <f>'Schedule 3A_Income Statement'!CS34</f>
        <v>55145574.029512607</v>
      </c>
      <c r="M15" s="98">
        <f>'Schedule 3A_Income Statement'!CT34</f>
        <v>52397112.084437981</v>
      </c>
      <c r="N15" s="98">
        <f>'Schedule 3A_Income Statement'!CU34</f>
        <v>46155744.506373353</v>
      </c>
      <c r="O15" s="98">
        <f>'Schedule 3A_Income Statement'!CV34</f>
        <v>0</v>
      </c>
      <c r="P15" s="98">
        <f t="shared" ref="P15:P29" si="2">SUM(L15:O15)</f>
        <v>153698430.62032393</v>
      </c>
      <c r="Q15" s="106">
        <f>IF(B10=0,0,(B15/$B$10)*12000)</f>
        <v>359.11382607058431</v>
      </c>
      <c r="R15" s="106">
        <f>IF(C10=0,0,(C15/$C$10)*12000)</f>
        <v>363.49783399002985</v>
      </c>
      <c r="S15" s="106">
        <f>IF(D10=0,0,(D15/$D$10)*12000)</f>
        <v>325.97082277990995</v>
      </c>
      <c r="T15" s="106">
        <f>IF(E10=0,0,(E15/$E$10)*12000)</f>
        <v>0</v>
      </c>
      <c r="U15" s="106">
        <f>IF(F10=0,0,(F15/$F$10)*12000)</f>
        <v>349.77994810877726</v>
      </c>
      <c r="V15" s="107">
        <f t="shared" ref="V15:Z30" si="3">IF(B15=0,0,G15/B15)</f>
        <v>6.692065711289759</v>
      </c>
      <c r="W15" s="107">
        <f t="shared" si="3"/>
        <v>6.2314049586776861</v>
      </c>
      <c r="X15" s="107">
        <f t="shared" si="3"/>
        <v>5.7577361563517915</v>
      </c>
      <c r="Y15" s="107">
        <f t="shared" si="3"/>
        <v>0</v>
      </c>
      <c r="Z15" s="107">
        <f t="shared" si="3"/>
        <v>6.2504938271604935</v>
      </c>
      <c r="AA15" s="106">
        <f>IF($B$10=0,0,(G15/$B$10)*12000)</f>
        <v>2403.2133218970312</v>
      </c>
      <c r="AB15" s="106">
        <f>IF($C$10=0,0,(H15/$C$10)*12000)</f>
        <v>2265.1022051940699</v>
      </c>
      <c r="AC15" s="106">
        <f>IF($D$10=0,0,(I15/$D$10)*12000)</f>
        <v>1876.8539922356299</v>
      </c>
      <c r="AD15" s="106">
        <f>IF($E$10=0,0,(J15/$E$10)*12000)</f>
        <v>0</v>
      </c>
      <c r="AE15" s="106">
        <f>IF($F$10=0,0,(K15/$F$10)*12000)</f>
        <v>2186.2974065184303</v>
      </c>
      <c r="AF15" s="99">
        <f t="shared" ref="AF15:AJ30" si="4">IF(G15=0,0,L15/G15)</f>
        <v>2880.2660623374391</v>
      </c>
      <c r="AG15" s="99">
        <f t="shared" si="4"/>
        <v>3021.399612757351</v>
      </c>
      <c r="AH15" s="99">
        <f t="shared" si="4"/>
        <v>3263.9660919576659</v>
      </c>
      <c r="AI15" s="99">
        <f t="shared" si="4"/>
        <v>0</v>
      </c>
      <c r="AJ15" s="100">
        <f t="shared" si="4"/>
        <v>3035.7785186419628</v>
      </c>
      <c r="AK15" s="99">
        <f>IF(B$10=0,0,L15/B$10)</f>
        <v>576.82448096810322</v>
      </c>
      <c r="AL15" s="99">
        <f>IF(C$10=0,0,M15/C$10)</f>
        <v>570.31491046909878</v>
      </c>
      <c r="AM15" s="99">
        <f>IF(D$10=0,0,N15/D$10)</f>
        <v>510.498982517706</v>
      </c>
      <c r="AN15" s="99">
        <f>IF(E$10=0,0,O15/E$10)</f>
        <v>0</v>
      </c>
      <c r="AO15" s="101">
        <f>IF(F$10=0,0,P15/F$10)</f>
        <v>553.09289183927365</v>
      </c>
    </row>
    <row r="16" spans="1:44" x14ac:dyDescent="0.2">
      <c r="A16" s="755" t="s">
        <v>254</v>
      </c>
      <c r="B16" s="105">
        <f>'Schedule 7B_Utilization_Eastern'!B16+'Schedule 7C_Utilization_Western'!B16+'Schedule 7D_Utilization_TheCape'!B16</f>
        <v>1297</v>
      </c>
      <c r="C16" s="105">
        <f>'Schedule 7B_Utilization_Eastern'!C16+'Schedule 7C_Utilization_Western'!C16+'Schedule 7D_Utilization_TheCape'!C16</f>
        <v>1298</v>
      </c>
      <c r="D16" s="105">
        <f>'Schedule 7B_Utilization_Eastern'!D16+'Schedule 7C_Utilization_Western'!D16+'Schedule 7D_Utilization_TheCape'!D16</f>
        <v>1111</v>
      </c>
      <c r="E16" s="105">
        <f>'Schedule 7B_Utilization_Eastern'!E16+'Schedule 7C_Utilization_Western'!E16+'Schedule 7D_Utilization_TheCape'!E16</f>
        <v>0</v>
      </c>
      <c r="F16" s="105">
        <f>SUM(B16:E16)</f>
        <v>3706</v>
      </c>
      <c r="G16" s="105">
        <f>'Schedule 7B_Utilization_Eastern'!G16+'Schedule 7C_Utilization_Western'!G16+'Schedule 7D_Utilization_TheCape'!G16</f>
        <v>21366</v>
      </c>
      <c r="H16" s="105">
        <f>'Schedule 7B_Utilization_Eastern'!H16+'Schedule 7C_Utilization_Western'!H16+'Schedule 7D_Utilization_TheCape'!H16</f>
        <v>19409</v>
      </c>
      <c r="I16" s="105">
        <f>'Schedule 7B_Utilization_Eastern'!I16+'Schedule 7C_Utilization_Western'!I16+'Schedule 7D_Utilization_TheCape'!I16</f>
        <v>13200</v>
      </c>
      <c r="J16" s="105">
        <f>'Schedule 7B_Utilization_Eastern'!J16+'Schedule 7C_Utilization_Western'!J16+'Schedule 7D_Utilization_TheCape'!J16</f>
        <v>0</v>
      </c>
      <c r="K16" s="105">
        <f t="shared" si="1"/>
        <v>53975</v>
      </c>
      <c r="L16" s="98">
        <f>'Schedule 3A_Income Statement'!CS35</f>
        <v>22485437.620359477</v>
      </c>
      <c r="M16" s="98">
        <f>'Schedule 3A_Income Statement'!CT35</f>
        <v>21387889.638321135</v>
      </c>
      <c r="N16" s="98">
        <f>'Schedule 3A_Income Statement'!CU35</f>
        <v>17328879.019857552</v>
      </c>
      <c r="O16" s="98">
        <f>'Schedule 3A_Income Statement'!CV35</f>
        <v>0</v>
      </c>
      <c r="P16" s="98">
        <f t="shared" si="2"/>
        <v>61202206.278538167</v>
      </c>
      <c r="Q16" s="106">
        <f>IF(B10=0,0,(B16/$B$10)*12000)</f>
        <v>162.79994142381958</v>
      </c>
      <c r="R16" s="106">
        <f>IF(C10=0,0,(C16/$C$10)*12000)</f>
        <v>169.53653917321549</v>
      </c>
      <c r="S16" s="106">
        <f>IF(D10=0,0,(D16/$D$10)*12000)</f>
        <v>147.45667105394136</v>
      </c>
      <c r="T16" s="106">
        <f>IF(E10=0,0,(E16/$E$10)*12000)</f>
        <v>0</v>
      </c>
      <c r="U16" s="106">
        <f>IF(F10=0,0,(F16/$F$10)*12000)</f>
        <v>160.03512193717634</v>
      </c>
      <c r="V16" s="107">
        <f t="shared" si="3"/>
        <v>16.473400154202004</v>
      </c>
      <c r="W16" s="107">
        <f t="shared" si="3"/>
        <v>14.953004622496147</v>
      </c>
      <c r="X16" s="107">
        <f t="shared" si="3"/>
        <v>11.881188118811881</v>
      </c>
      <c r="Y16" s="107">
        <f t="shared" si="3"/>
        <v>0</v>
      </c>
      <c r="Z16" s="107">
        <f t="shared" si="3"/>
        <v>14.564220183486238</v>
      </c>
      <c r="AA16" s="106">
        <f t="shared" ref="AA16:AA34" si="5">IF($B$10=0,0,(G16/$B$10)*12000)</f>
        <v>2681.8685801552269</v>
      </c>
      <c r="AB16" s="106">
        <f t="shared" ref="AB16:AB32" si="6">IF($C$10=0,0,(H16/$C$10)*12000)</f>
        <v>2535.0806539390906</v>
      </c>
      <c r="AC16" s="106">
        <f t="shared" ref="AC16:AC32" si="7">IF($D$10=0,0,(I16/$D$10)*12000)</f>
        <v>1751.9604481656399</v>
      </c>
      <c r="AD16" s="106">
        <f t="shared" ref="AD16:AD32" si="8">IF($E$10=0,0,(J16/$E$10)*12000)</f>
        <v>0</v>
      </c>
      <c r="AE16" s="106">
        <f t="shared" ref="AE16:AE32" si="9">IF($F$10=0,0,(K16/$F$10)*12000)</f>
        <v>2330.7867529841051</v>
      </c>
      <c r="AF16" s="99">
        <f t="shared" si="4"/>
        <v>1052.3934110436899</v>
      </c>
      <c r="AG16" s="99">
        <f t="shared" si="4"/>
        <v>1101.9573207440433</v>
      </c>
      <c r="AH16" s="99">
        <f t="shared" si="4"/>
        <v>1312.7938651407237</v>
      </c>
      <c r="AI16" s="99">
        <f t="shared" si="4"/>
        <v>0</v>
      </c>
      <c r="AJ16" s="100">
        <f t="shared" si="4"/>
        <v>1133.8991436505451</v>
      </c>
      <c r="AK16" s="99">
        <f t="shared" ref="AK16:AO32" si="10">IF(B$10=0,0,L16/B$10)</f>
        <v>235.19840192003804</v>
      </c>
      <c r="AL16" s="99">
        <f t="shared" si="10"/>
        <v>232.7958904403981</v>
      </c>
      <c r="AM16" s="99">
        <f t="shared" si="10"/>
        <v>191.66357736008706</v>
      </c>
      <c r="AN16" s="99">
        <f t="shared" si="10"/>
        <v>0</v>
      </c>
      <c r="AO16" s="101">
        <f t="shared" si="10"/>
        <v>220.2397586033926</v>
      </c>
    </row>
    <row r="17" spans="1:41" x14ac:dyDescent="0.2">
      <c r="A17" s="755" t="s">
        <v>255</v>
      </c>
      <c r="B17" s="297"/>
      <c r="C17" s="297"/>
      <c r="D17" s="297"/>
      <c r="E17" s="297"/>
      <c r="F17" s="297"/>
      <c r="G17" s="105">
        <f>'Schedule 7B_Utilization_Eastern'!G17+'Schedule 7C_Utilization_Western'!G17+'Schedule 7D_Utilization_TheCape'!G17</f>
        <v>1493818</v>
      </c>
      <c r="H17" s="105">
        <f>'Schedule 7B_Utilization_Eastern'!H17+'Schedule 7C_Utilization_Western'!H17+'Schedule 7D_Utilization_TheCape'!H17</f>
        <v>1503587</v>
      </c>
      <c r="I17" s="105">
        <f>'Schedule 7B_Utilization_Eastern'!I17+'Schedule 7C_Utilization_Western'!I17+'Schedule 7D_Utilization_TheCape'!I17</f>
        <v>1387726</v>
      </c>
      <c r="J17" s="105">
        <f>'Schedule 7B_Utilization_Eastern'!J17+'Schedule 7C_Utilization_Western'!J17+'Schedule 7D_Utilization_TheCape'!J17</f>
        <v>0</v>
      </c>
      <c r="K17" s="105">
        <f>SUM(G17:J17)</f>
        <v>4385131</v>
      </c>
      <c r="L17" s="98">
        <f>'Schedule 3A_Income Statement'!CS36</f>
        <v>48805807.059173062</v>
      </c>
      <c r="M17" s="98">
        <f>'Schedule 3A_Income Statement'!CT36</f>
        <v>48394871.707452498</v>
      </c>
      <c r="N17" s="98">
        <f>'Schedule 3A_Income Statement'!CU36</f>
        <v>52164521.526758015</v>
      </c>
      <c r="O17" s="98">
        <f>'Schedule 3A_Income Statement'!CV36</f>
        <v>0</v>
      </c>
      <c r="P17" s="98">
        <f>SUM(L17:O17)</f>
        <v>149365200.29338357</v>
      </c>
      <c r="Q17" s="295"/>
      <c r="R17" s="295"/>
      <c r="S17" s="295"/>
      <c r="T17" s="295"/>
      <c r="U17" s="295"/>
      <c r="V17" s="107">
        <f>IF(B17=0,0,G17/B17)</f>
        <v>0</v>
      </c>
      <c r="W17" s="107">
        <f>IF(C17=0,0,H17/C17)</f>
        <v>0</v>
      </c>
      <c r="X17" s="107">
        <f>IF(D17=0,0,I17/D17)</f>
        <v>0</v>
      </c>
      <c r="Y17" s="107">
        <f>IF(E17=0,0,J17/E17)</f>
        <v>0</v>
      </c>
      <c r="Z17" s="107">
        <f>IF(F17=0,0,K17/F17)</f>
        <v>0</v>
      </c>
      <c r="AA17" s="106">
        <f t="shared" si="5"/>
        <v>187504.61287420764</v>
      </c>
      <c r="AB17" s="106">
        <f t="shared" si="6"/>
        <v>196389.01103685482</v>
      </c>
      <c r="AC17" s="106">
        <f t="shared" si="7"/>
        <v>184184.92915841748</v>
      </c>
      <c r="AD17" s="106">
        <f t="shared" si="8"/>
        <v>0</v>
      </c>
      <c r="AE17" s="106">
        <f t="shared" si="9"/>
        <v>189361.8387197766</v>
      </c>
      <c r="AF17" s="99">
        <f>IF(G17=0,0,L17/G17)</f>
        <v>32.671856316614914</v>
      </c>
      <c r="AG17" s="99">
        <f>IF(H17=0,0,M17/H17)</f>
        <v>32.186279681489992</v>
      </c>
      <c r="AH17" s="99">
        <f>IF(I17=0,0,N17/I17)</f>
        <v>37.589928794847118</v>
      </c>
      <c r="AI17" s="99">
        <f>IF(J17=0,0,O17/J17)</f>
        <v>0</v>
      </c>
      <c r="AJ17" s="100">
        <f>IF(K17=0,0,P17/K17)</f>
        <v>34.061741894001244</v>
      </c>
      <c r="AK17" s="99">
        <f t="shared" si="10"/>
        <v>510.51031421071798</v>
      </c>
      <c r="AL17" s="99">
        <f t="shared" si="10"/>
        <v>526.75263630028621</v>
      </c>
      <c r="AM17" s="99">
        <f t="shared" si="10"/>
        <v>576.9581976790729</v>
      </c>
      <c r="AN17" s="99">
        <f t="shared" si="10"/>
        <v>0</v>
      </c>
      <c r="AO17" s="101">
        <f t="shared" si="10"/>
        <v>537.4995062538768</v>
      </c>
    </row>
    <row r="18" spans="1:41" x14ac:dyDescent="0.2">
      <c r="A18" s="755" t="s">
        <v>256</v>
      </c>
      <c r="B18" s="297"/>
      <c r="C18" s="297"/>
      <c r="D18" s="297"/>
      <c r="E18" s="297"/>
      <c r="F18" s="297"/>
      <c r="G18" s="105">
        <f>'Schedule 7B_Utilization_Eastern'!G18+'Schedule 7C_Utilization_Western'!G18+'Schedule 7D_Utilization_TheCape'!G18</f>
        <v>197256</v>
      </c>
      <c r="H18" s="105">
        <f>'Schedule 7B_Utilization_Eastern'!H18+'Schedule 7C_Utilization_Western'!H18+'Schedule 7D_Utilization_TheCape'!H18</f>
        <v>194272</v>
      </c>
      <c r="I18" s="105">
        <f>'Schedule 7B_Utilization_Eastern'!I18+'Schedule 7C_Utilization_Western'!I18+'Schedule 7D_Utilization_TheCape'!I18</f>
        <v>174573</v>
      </c>
      <c r="J18" s="105">
        <f>'Schedule 7B_Utilization_Eastern'!J18+'Schedule 7C_Utilization_Western'!J18+'Schedule 7D_Utilization_TheCape'!J18</f>
        <v>0</v>
      </c>
      <c r="K18" s="105">
        <f t="shared" ref="K18" si="11">SUM(G18:J18)</f>
        <v>566101</v>
      </c>
      <c r="L18" s="98">
        <f>'Schedule 3A_Income Statement'!CS37</f>
        <v>18473373.494818058</v>
      </c>
      <c r="M18" s="98">
        <f>'Schedule 3A_Income Statement'!CT37</f>
        <v>18608993.488589987</v>
      </c>
      <c r="N18" s="98">
        <f>'Schedule 3A_Income Statement'!CU37</f>
        <v>20274665.036406659</v>
      </c>
      <c r="O18" s="98">
        <f>'Schedule 3A_Income Statement'!CV37</f>
        <v>0</v>
      </c>
      <c r="P18" s="98">
        <f t="shared" ref="P18:P19" si="12">SUM(L18:O18)</f>
        <v>57357032.019814707</v>
      </c>
      <c r="Q18" s="295"/>
      <c r="R18" s="295"/>
      <c r="S18" s="295"/>
      <c r="T18" s="295"/>
      <c r="U18" s="295"/>
      <c r="V18" s="107">
        <f t="shared" ref="V18:Z20" si="13">IF(B18=0,0,G18/B18)</f>
        <v>0</v>
      </c>
      <c r="W18" s="107">
        <f t="shared" si="13"/>
        <v>0</v>
      </c>
      <c r="X18" s="107">
        <f t="shared" si="13"/>
        <v>0</v>
      </c>
      <c r="Y18" s="107">
        <f t="shared" si="13"/>
        <v>0</v>
      </c>
      <c r="Z18" s="107">
        <f t="shared" si="13"/>
        <v>0</v>
      </c>
      <c r="AA18" s="106">
        <f t="shared" si="5"/>
        <v>24759.649379720089</v>
      </c>
      <c r="AB18" s="106">
        <f t="shared" si="6"/>
        <v>25374.578226701789</v>
      </c>
      <c r="AC18" s="106">
        <f t="shared" si="7"/>
        <v>23170.075099819715</v>
      </c>
      <c r="AD18" s="106">
        <f t="shared" si="8"/>
        <v>0</v>
      </c>
      <c r="AE18" s="106">
        <f t="shared" si="9"/>
        <v>24445.775111645296</v>
      </c>
      <c r="AF18" s="99">
        <f t="shared" ref="AF18:AJ20" si="14">IF(G18=0,0,L18/G18)</f>
        <v>93.651769755130687</v>
      </c>
      <c r="AG18" s="99">
        <f t="shared" si="14"/>
        <v>95.788345662730535</v>
      </c>
      <c r="AH18" s="99">
        <f t="shared" si="14"/>
        <v>116.13860698049903</v>
      </c>
      <c r="AI18" s="99">
        <f t="shared" si="14"/>
        <v>0</v>
      </c>
      <c r="AJ18" s="100">
        <f t="shared" si="14"/>
        <v>101.31943243310771</v>
      </c>
      <c r="AK18" s="99">
        <f t="shared" si="10"/>
        <v>193.23208191060917</v>
      </c>
      <c r="AL18" s="99">
        <f t="shared" si="10"/>
        <v>202.54907251877557</v>
      </c>
      <c r="AM18" s="99">
        <f t="shared" si="10"/>
        <v>224.24502047721742</v>
      </c>
      <c r="AN18" s="99">
        <f t="shared" si="10"/>
        <v>0</v>
      </c>
      <c r="AO18" s="101">
        <f t="shared" si="10"/>
        <v>206.40267164160764</v>
      </c>
    </row>
    <row r="19" spans="1:41" x14ac:dyDescent="0.2">
      <c r="A19" s="755" t="s">
        <v>217</v>
      </c>
      <c r="B19" s="297"/>
      <c r="C19" s="297"/>
      <c r="D19" s="297"/>
      <c r="E19" s="297"/>
      <c r="F19" s="297"/>
      <c r="G19" s="105">
        <f>'Schedule 7B_Utilization_Eastern'!G19+'Schedule 7C_Utilization_Western'!G19+'Schedule 7D_Utilization_TheCape'!G19</f>
        <v>616918</v>
      </c>
      <c r="H19" s="105">
        <f>'Schedule 7B_Utilization_Eastern'!H19+'Schedule 7C_Utilization_Western'!H19+'Schedule 7D_Utilization_TheCape'!H19</f>
        <v>579757</v>
      </c>
      <c r="I19" s="105">
        <f>'Schedule 7B_Utilization_Eastern'!I19+'Schedule 7C_Utilization_Western'!I19+'Schedule 7D_Utilization_TheCape'!I19</f>
        <v>523207</v>
      </c>
      <c r="J19" s="105">
        <f>'Schedule 7B_Utilization_Eastern'!J19+'Schedule 7C_Utilization_Western'!J19+'Schedule 7D_Utilization_TheCape'!J19</f>
        <v>0</v>
      </c>
      <c r="K19" s="105">
        <f>SUM(G19:J19)</f>
        <v>1719882</v>
      </c>
      <c r="L19" s="98">
        <f>'Schedule 3A_Income Statement'!CS38</f>
        <v>24943569.787436292</v>
      </c>
      <c r="M19" s="98">
        <f>'Schedule 3A_Income Statement'!CT38</f>
        <v>23962377.385315884</v>
      </c>
      <c r="N19" s="98">
        <f>'Schedule 3A_Income Statement'!CU38</f>
        <v>25819249.913021497</v>
      </c>
      <c r="O19" s="98">
        <f>'Schedule 3A_Income Statement'!CV38</f>
        <v>0</v>
      </c>
      <c r="P19" s="98">
        <f t="shared" si="12"/>
        <v>74725197.085773677</v>
      </c>
      <c r="Q19" s="295"/>
      <c r="R19" s="295"/>
      <c r="S19" s="295"/>
      <c r="T19" s="295"/>
      <c r="U19" s="295"/>
      <c r="V19" s="107">
        <f t="shared" si="13"/>
        <v>0</v>
      </c>
      <c r="W19" s="107">
        <f t="shared" si="13"/>
        <v>0</v>
      </c>
      <c r="X19" s="107">
        <f t="shared" si="13"/>
        <v>0</v>
      </c>
      <c r="Y19" s="107">
        <f t="shared" si="13"/>
        <v>0</v>
      </c>
      <c r="Z19" s="107">
        <f t="shared" si="13"/>
        <v>0</v>
      </c>
      <c r="AA19" s="106">
        <f t="shared" si="5"/>
        <v>77435.785862220451</v>
      </c>
      <c r="AB19" s="106">
        <f t="shared" si="6"/>
        <v>75724.187474149381</v>
      </c>
      <c r="AC19" s="106">
        <f t="shared" si="7"/>
        <v>69442.270469954543</v>
      </c>
      <c r="AD19" s="106">
        <f t="shared" si="8"/>
        <v>0</v>
      </c>
      <c r="AE19" s="106">
        <f t="shared" si="9"/>
        <v>74269.165026323462</v>
      </c>
      <c r="AF19" s="99">
        <f t="shared" si="14"/>
        <v>40.432553090420917</v>
      </c>
      <c r="AG19" s="99">
        <f t="shared" si="14"/>
        <v>41.331760350139596</v>
      </c>
      <c r="AH19" s="99">
        <f t="shared" si="14"/>
        <v>49.348059014924296</v>
      </c>
      <c r="AI19" s="99">
        <f t="shared" si="14"/>
        <v>0</v>
      </c>
      <c r="AJ19" s="100">
        <f t="shared" si="14"/>
        <v>43.447862752080475</v>
      </c>
      <c r="AK19" s="99">
        <f t="shared" si="10"/>
        <v>260.91054358105782</v>
      </c>
      <c r="AL19" s="99">
        <f t="shared" si="10"/>
        <v>260.81783078254875</v>
      </c>
      <c r="AM19" s="99">
        <f t="shared" si="10"/>
        <v>285.57010510680431</v>
      </c>
      <c r="AN19" s="99">
        <f t="shared" si="10"/>
        <v>0</v>
      </c>
      <c r="AO19" s="101">
        <f t="shared" si="10"/>
        <v>268.90304073127641</v>
      </c>
    </row>
    <row r="20" spans="1:41" s="354" customFormat="1" x14ac:dyDescent="0.2">
      <c r="A20" s="755" t="s">
        <v>190</v>
      </c>
      <c r="B20" s="595"/>
      <c r="C20" s="595"/>
      <c r="D20" s="595"/>
      <c r="E20" s="595"/>
      <c r="F20" s="595"/>
      <c r="G20" s="105">
        <f>'Schedule 7B_Utilization_Eastern'!G20+'Schedule 7C_Utilization_Western'!G20+'Schedule 7D_Utilization_TheCape'!G20</f>
        <v>12524</v>
      </c>
      <c r="H20" s="105">
        <f>'Schedule 7B_Utilization_Eastern'!H20+'Schedule 7C_Utilization_Western'!H20+'Schedule 7D_Utilization_TheCape'!H20</f>
        <v>12009</v>
      </c>
      <c r="I20" s="105">
        <f>'Schedule 7B_Utilization_Eastern'!I20+'Schedule 7C_Utilization_Western'!I20+'Schedule 7D_Utilization_TheCape'!I20</f>
        <v>11169</v>
      </c>
      <c r="J20" s="105">
        <f>'Schedule 7B_Utilization_Eastern'!J20+'Schedule 7C_Utilization_Western'!J20+'Schedule 7D_Utilization_TheCape'!J20</f>
        <v>0</v>
      </c>
      <c r="K20" s="105">
        <f>SUM(G20:J20)</f>
        <v>35702</v>
      </c>
      <c r="L20" s="98">
        <f>'Schedule 3A_Income Statement'!CS40</f>
        <v>3461965.8200000003</v>
      </c>
      <c r="M20" s="98">
        <f>'Schedule 3A_Income Statement'!CT40</f>
        <v>3866406.97</v>
      </c>
      <c r="N20" s="98">
        <f>'Schedule 3A_Income Statement'!CU40</f>
        <v>3067609.3700000006</v>
      </c>
      <c r="O20" s="98">
        <f>'Schedule 3A_Income Statement'!CV40</f>
        <v>0</v>
      </c>
      <c r="P20" s="98">
        <f>SUM(L20:O20)</f>
        <v>10395982.160000002</v>
      </c>
      <c r="Q20" s="295"/>
      <c r="R20" s="295"/>
      <c r="S20" s="295"/>
      <c r="T20" s="295"/>
      <c r="U20" s="295"/>
      <c r="V20" s="107">
        <f t="shared" si="13"/>
        <v>0</v>
      </c>
      <c r="W20" s="107">
        <f t="shared" si="13"/>
        <v>0</v>
      </c>
      <c r="X20" s="107">
        <f t="shared" si="13"/>
        <v>0</v>
      </c>
      <c r="Y20" s="107">
        <f t="shared" si="13"/>
        <v>0</v>
      </c>
      <c r="Z20" s="107">
        <f t="shared" si="13"/>
        <v>0</v>
      </c>
      <c r="AA20" s="106">
        <f t="shared" si="5"/>
        <v>1572.0173218133511</v>
      </c>
      <c r="AB20" s="106">
        <f t="shared" si="6"/>
        <v>1568.5395215186015</v>
      </c>
      <c r="AC20" s="106">
        <f t="shared" si="7"/>
        <v>1482.3974428456086</v>
      </c>
      <c r="AD20" s="106">
        <f t="shared" si="8"/>
        <v>0</v>
      </c>
      <c r="AE20" s="106">
        <f t="shared" si="9"/>
        <v>1541.7090996764894</v>
      </c>
      <c r="AF20" s="99">
        <f t="shared" si="14"/>
        <v>276.42652666879593</v>
      </c>
      <c r="AG20" s="99">
        <f t="shared" si="14"/>
        <v>321.95911149970857</v>
      </c>
      <c r="AH20" s="99">
        <f t="shared" si="14"/>
        <v>274.65389649923901</v>
      </c>
      <c r="AI20" s="99">
        <f t="shared" si="14"/>
        <v>0</v>
      </c>
      <c r="AJ20" s="100">
        <f t="shared" si="14"/>
        <v>291.18766903814918</v>
      </c>
      <c r="AK20" s="99">
        <f t="shared" si="10"/>
        <v>36.212274011003956</v>
      </c>
      <c r="AL20" s="99">
        <f t="shared" si="10"/>
        <v>42.083799225025579</v>
      </c>
      <c r="AM20" s="99">
        <f t="shared" si="10"/>
        <v>33.928852819837864</v>
      </c>
      <c r="AN20" s="99">
        <f t="shared" si="10"/>
        <v>0</v>
      </c>
      <c r="AO20" s="101">
        <f t="shared" si="10"/>
        <v>37.410556589141713</v>
      </c>
    </row>
    <row r="21" spans="1:41" x14ac:dyDescent="0.2">
      <c r="A21" s="755" t="s">
        <v>212</v>
      </c>
      <c r="B21" s="297"/>
      <c r="C21" s="297"/>
      <c r="D21" s="297"/>
      <c r="E21" s="297"/>
      <c r="F21" s="297"/>
      <c r="G21" s="105">
        <f>'Schedule 7B_Utilization_Eastern'!G21+'Schedule 7C_Utilization_Western'!G21+'Schedule 7D_Utilization_TheCape'!G21</f>
        <v>106854</v>
      </c>
      <c r="H21" s="105">
        <f>'Schedule 7B_Utilization_Eastern'!H21+'Schedule 7C_Utilization_Western'!H21+'Schedule 7D_Utilization_TheCape'!H21</f>
        <v>98179</v>
      </c>
      <c r="I21" s="105">
        <f>'Schedule 7B_Utilization_Eastern'!I21+'Schedule 7C_Utilization_Western'!I21+'Schedule 7D_Utilization_TheCape'!I21</f>
        <v>87274</v>
      </c>
      <c r="J21" s="105">
        <f>'Schedule 7B_Utilization_Eastern'!J21+'Schedule 7C_Utilization_Western'!J21+'Schedule 7D_Utilization_TheCape'!J21</f>
        <v>0</v>
      </c>
      <c r="K21" s="105">
        <f t="shared" si="1"/>
        <v>292307</v>
      </c>
      <c r="L21" s="98">
        <f>'Schedule 3A_Income Statement'!CS48</f>
        <v>10289684.54857732</v>
      </c>
      <c r="M21" s="98">
        <f>'Schedule 3A_Income Statement'!CT48</f>
        <v>10632581.080482299</v>
      </c>
      <c r="N21" s="98">
        <f>'Schedule 3A_Income Statement'!CU48</f>
        <v>11606416.783067668</v>
      </c>
      <c r="O21" s="98">
        <f>'Schedule 3A_Income Statement'!CV48</f>
        <v>0</v>
      </c>
      <c r="P21" s="98">
        <f t="shared" si="2"/>
        <v>32528682.412127286</v>
      </c>
      <c r="Q21" s="295"/>
      <c r="R21" s="295"/>
      <c r="S21" s="295"/>
      <c r="T21" s="295"/>
      <c r="U21" s="295"/>
      <c r="V21" s="107">
        <f t="shared" si="3"/>
        <v>0</v>
      </c>
      <c r="W21" s="107">
        <f t="shared" si="3"/>
        <v>0</v>
      </c>
      <c r="X21" s="107">
        <f t="shared" si="3"/>
        <v>0</v>
      </c>
      <c r="Y21" s="107">
        <f t="shared" si="3"/>
        <v>0</v>
      </c>
      <c r="Z21" s="107">
        <f t="shared" si="3"/>
        <v>0</v>
      </c>
      <c r="AA21" s="106">
        <f t="shared" si="5"/>
        <v>13412.355390054603</v>
      </c>
      <c r="AB21" s="106">
        <f t="shared" si="6"/>
        <v>12823.519167555565</v>
      </c>
      <c r="AC21" s="106">
        <f t="shared" si="7"/>
        <v>11583.378496455156</v>
      </c>
      <c r="AD21" s="106">
        <f t="shared" si="8"/>
        <v>0</v>
      </c>
      <c r="AE21" s="106">
        <f t="shared" si="9"/>
        <v>12622.608307633624</v>
      </c>
      <c r="AF21" s="99">
        <f t="shared" si="4"/>
        <v>96.296671613391354</v>
      </c>
      <c r="AG21" s="99">
        <f t="shared" si="4"/>
        <v>108.29791585249696</v>
      </c>
      <c r="AH21" s="99">
        <f t="shared" si="4"/>
        <v>132.98825289396231</v>
      </c>
      <c r="AI21" s="99">
        <f t="shared" si="4"/>
        <v>0</v>
      </c>
      <c r="AJ21" s="100">
        <f t="shared" si="4"/>
        <v>111.28259813185208</v>
      </c>
      <c r="AK21" s="99">
        <f t="shared" si="10"/>
        <v>107.63043187984896</v>
      </c>
      <c r="AL21" s="99">
        <f t="shared" si="10"/>
        <v>115.73003331173453</v>
      </c>
      <c r="AM21" s="99">
        <f t="shared" si="10"/>
        <v>128.37110573775527</v>
      </c>
      <c r="AN21" s="99">
        <f t="shared" si="10"/>
        <v>0</v>
      </c>
      <c r="AO21" s="101">
        <f t="shared" si="10"/>
        <v>117.05638730618084</v>
      </c>
    </row>
    <row r="22" spans="1:41" x14ac:dyDescent="0.2">
      <c r="A22" s="755" t="s">
        <v>1260</v>
      </c>
      <c r="B22" s="297"/>
      <c r="C22" s="297"/>
      <c r="D22" s="297"/>
      <c r="E22" s="297"/>
      <c r="F22" s="297"/>
      <c r="G22" s="105">
        <f>'Schedule 7B_Utilization_Eastern'!G22+'Schedule 7C_Utilization_Western'!G22+'Schedule 7D_Utilization_TheCape'!G22</f>
        <v>7646549</v>
      </c>
      <c r="H22" s="105">
        <f>'Schedule 7B_Utilization_Eastern'!H22+'Schedule 7C_Utilization_Western'!H22+'Schedule 7D_Utilization_TheCape'!H22</f>
        <v>7650613</v>
      </c>
      <c r="I22" s="105">
        <f>'Schedule 7B_Utilization_Eastern'!I22+'Schedule 7C_Utilization_Western'!I22+'Schedule 7D_Utilization_TheCape'!I22</f>
        <v>7595263</v>
      </c>
      <c r="J22" s="105">
        <f>'Schedule 7B_Utilization_Eastern'!J22+'Schedule 7C_Utilization_Western'!J22+'Schedule 7D_Utilization_TheCape'!J22</f>
        <v>0</v>
      </c>
      <c r="K22" s="105">
        <f t="shared" si="1"/>
        <v>22892425</v>
      </c>
      <c r="L22" s="98">
        <f>'Schedule 3A_Income Statement'!CS49</f>
        <v>40450970.659420885</v>
      </c>
      <c r="M22" s="98">
        <f>'Schedule 3A_Income Statement'!CT49</f>
        <v>40293388.234343931</v>
      </c>
      <c r="N22" s="98">
        <f>'Schedule 3A_Income Statement'!CU49</f>
        <v>41490984.167855404</v>
      </c>
      <c r="O22" s="98">
        <f>'Schedule 3A_Income Statement'!CV49</f>
        <v>0</v>
      </c>
      <c r="P22" s="98">
        <f t="shared" si="2"/>
        <v>122235343.06162024</v>
      </c>
      <c r="Q22" s="295"/>
      <c r="R22" s="295"/>
      <c r="S22" s="295"/>
      <c r="T22" s="295"/>
      <c r="U22" s="295"/>
      <c r="V22" s="107">
        <f t="shared" si="3"/>
        <v>0</v>
      </c>
      <c r="W22" s="107">
        <f t="shared" si="3"/>
        <v>0</v>
      </c>
      <c r="X22" s="107">
        <f t="shared" si="3"/>
        <v>0</v>
      </c>
      <c r="Y22" s="107">
        <f t="shared" si="3"/>
        <v>0</v>
      </c>
      <c r="Z22" s="107">
        <f t="shared" si="3"/>
        <v>0</v>
      </c>
      <c r="AA22" s="106">
        <f t="shared" si="5"/>
        <v>959797.78665718285</v>
      </c>
      <c r="AB22" s="106">
        <f t="shared" si="6"/>
        <v>999274.61523390736</v>
      </c>
      <c r="AC22" s="106">
        <f t="shared" si="7"/>
        <v>1008075.7855618107</v>
      </c>
      <c r="AD22" s="106">
        <f t="shared" si="8"/>
        <v>0</v>
      </c>
      <c r="AE22" s="106">
        <f t="shared" si="9"/>
        <v>988556.94180050318</v>
      </c>
      <c r="AF22" s="99">
        <f t="shared" si="4"/>
        <v>5.2900950035657761</v>
      </c>
      <c r="AG22" s="99">
        <f t="shared" si="4"/>
        <v>5.266687549656992</v>
      </c>
      <c r="AH22" s="99">
        <f t="shared" si="4"/>
        <v>5.4627448934757634</v>
      </c>
      <c r="AI22" s="99">
        <f t="shared" si="4"/>
        <v>0</v>
      </c>
      <c r="AJ22" s="100">
        <f t="shared" si="4"/>
        <v>5.339554156522091</v>
      </c>
      <c r="AK22" s="99">
        <f t="shared" si="10"/>
        <v>423.11845630238787</v>
      </c>
      <c r="AL22" s="99">
        <f t="shared" si="10"/>
        <v>438.57226456172509</v>
      </c>
      <c r="AM22" s="99">
        <f t="shared" si="10"/>
        <v>458.90507081786251</v>
      </c>
      <c r="AN22" s="99">
        <f t="shared" si="10"/>
        <v>0</v>
      </c>
      <c r="AO22" s="101">
        <f t="shared" si="10"/>
        <v>439.87111062913692</v>
      </c>
    </row>
    <row r="23" spans="1:41" x14ac:dyDescent="0.2">
      <c r="A23" s="755" t="s">
        <v>397</v>
      </c>
      <c r="B23" s="297"/>
      <c r="C23" s="297"/>
      <c r="D23" s="297"/>
      <c r="E23" s="297"/>
      <c r="F23" s="297"/>
      <c r="G23" s="105">
        <f>'Schedule 7B_Utilization_Eastern'!G23+'Schedule 7C_Utilization_Western'!G23+'Schedule 7D_Utilization_TheCape'!G23</f>
        <v>640014</v>
      </c>
      <c r="H23" s="105">
        <f>'Schedule 7B_Utilization_Eastern'!H23+'Schedule 7C_Utilization_Western'!H23+'Schedule 7D_Utilization_TheCape'!H23</f>
        <v>627575</v>
      </c>
      <c r="I23" s="105">
        <f>'Schedule 7B_Utilization_Eastern'!I23+'Schedule 7C_Utilization_Western'!I23+'Schedule 7D_Utilization_TheCape'!I23</f>
        <v>543324</v>
      </c>
      <c r="J23" s="105">
        <f>'Schedule 7B_Utilization_Eastern'!J23+'Schedule 7C_Utilization_Western'!J23+'Schedule 7D_Utilization_TheCape'!J23</f>
        <v>0</v>
      </c>
      <c r="K23" s="105">
        <f t="shared" si="1"/>
        <v>1810913</v>
      </c>
      <c r="L23" s="98">
        <f>'Schedule 3A_Income Statement'!CS50</f>
        <v>22448524.504241973</v>
      </c>
      <c r="M23" s="98">
        <f>'Schedule 3A_Income Statement'!CT50</f>
        <v>22194139.606611963</v>
      </c>
      <c r="N23" s="98">
        <f>'Schedule 3A_Income Statement'!CU50</f>
        <v>22304068.80050049</v>
      </c>
      <c r="O23" s="98">
        <f>'Schedule 3A_Income Statement'!CV50</f>
        <v>0</v>
      </c>
      <c r="P23" s="98">
        <f t="shared" si="2"/>
        <v>66946732.91135443</v>
      </c>
      <c r="Q23" s="295"/>
      <c r="R23" s="295"/>
      <c r="S23" s="295"/>
      <c r="T23" s="295"/>
      <c r="U23" s="295"/>
      <c r="V23" s="107">
        <f t="shared" si="3"/>
        <v>0</v>
      </c>
      <c r="W23" s="107">
        <f t="shared" si="3"/>
        <v>0</v>
      </c>
      <c r="X23" s="107">
        <f t="shared" si="3"/>
        <v>0</v>
      </c>
      <c r="Y23" s="107">
        <f t="shared" si="3"/>
        <v>0</v>
      </c>
      <c r="Z23" s="107">
        <f t="shared" si="3"/>
        <v>0</v>
      </c>
      <c r="AA23" s="106">
        <f t="shared" si="5"/>
        <v>80334.804711198522</v>
      </c>
      <c r="AB23" s="106">
        <f t="shared" si="6"/>
        <v>81969.871780917339</v>
      </c>
      <c r="AC23" s="106">
        <f t="shared" si="7"/>
        <v>72112.284737814247</v>
      </c>
      <c r="AD23" s="106">
        <f t="shared" si="8"/>
        <v>0</v>
      </c>
      <c r="AE23" s="106">
        <f t="shared" si="9"/>
        <v>78200.130267840752</v>
      </c>
      <c r="AF23" s="99">
        <f t="shared" si="4"/>
        <v>35.075052271109655</v>
      </c>
      <c r="AG23" s="99">
        <f t="shared" si="4"/>
        <v>35.364919900588717</v>
      </c>
      <c r="AH23" s="99">
        <f t="shared" si="4"/>
        <v>41.051138548086392</v>
      </c>
      <c r="AI23" s="99">
        <f t="shared" si="4"/>
        <v>0</v>
      </c>
      <c r="AJ23" s="100">
        <f t="shared" si="4"/>
        <v>36.968497609412729</v>
      </c>
      <c r="AK23" s="99">
        <f t="shared" si="10"/>
        <v>234.81228953622281</v>
      </c>
      <c r="AL23" s="99">
        <f t="shared" si="10"/>
        <v>241.57149581613911</v>
      </c>
      <c r="AM23" s="99">
        <f t="shared" si="10"/>
        <v>246.69094931592238</v>
      </c>
      <c r="AN23" s="99">
        <f t="shared" si="10"/>
        <v>0</v>
      </c>
      <c r="AO23" s="101">
        <f t="shared" si="10"/>
        <v>240.91177740520291</v>
      </c>
    </row>
    <row r="24" spans="1:41" x14ac:dyDescent="0.2">
      <c r="A24" s="755" t="s">
        <v>1261</v>
      </c>
      <c r="B24" s="297"/>
      <c r="C24" s="297"/>
      <c r="D24" s="297"/>
      <c r="E24" s="297"/>
      <c r="F24" s="297"/>
      <c r="G24" s="105">
        <f>'Schedule 7B_Utilization_Eastern'!G24+'Schedule 7C_Utilization_Western'!G24+'Schedule 7D_Utilization_TheCape'!G24</f>
        <v>73281</v>
      </c>
      <c r="H24" s="105">
        <f>'Schedule 7B_Utilization_Eastern'!H24+'Schedule 7C_Utilization_Western'!H24+'Schedule 7D_Utilization_TheCape'!H24</f>
        <v>75410</v>
      </c>
      <c r="I24" s="105">
        <f>'Schedule 7B_Utilization_Eastern'!I24+'Schedule 7C_Utilization_Western'!I24+'Schedule 7D_Utilization_TheCape'!I24</f>
        <v>70933</v>
      </c>
      <c r="J24" s="105">
        <f>'Schedule 7B_Utilization_Eastern'!J24+'Schedule 7C_Utilization_Western'!J24+'Schedule 7D_Utilization_TheCape'!J24</f>
        <v>0</v>
      </c>
      <c r="K24" s="105">
        <f t="shared" si="1"/>
        <v>219624</v>
      </c>
      <c r="L24" s="98">
        <f>'Schedule 3A_Income Statement'!CS51</f>
        <v>5496084.4853927922</v>
      </c>
      <c r="M24" s="98">
        <f>'Schedule 3A_Income Statement'!CT51</f>
        <v>5768611.6230856571</v>
      </c>
      <c r="N24" s="98">
        <f>'Schedule 3A_Income Statement'!CU51</f>
        <v>6398692.1479867119</v>
      </c>
      <c r="O24" s="98">
        <f>'Schedule 3A_Income Statement'!CV51</f>
        <v>0</v>
      </c>
      <c r="P24" s="98">
        <f t="shared" si="2"/>
        <v>17663388.256465159</v>
      </c>
      <c r="Q24" s="295"/>
      <c r="R24" s="295"/>
      <c r="S24" s="295"/>
      <c r="T24" s="295"/>
      <c r="U24" s="295"/>
      <c r="V24" s="107">
        <f t="shared" si="3"/>
        <v>0</v>
      </c>
      <c r="W24" s="107">
        <f t="shared" si="3"/>
        <v>0</v>
      </c>
      <c r="X24" s="107">
        <f t="shared" si="3"/>
        <v>0</v>
      </c>
      <c r="Y24" s="107">
        <f t="shared" si="3"/>
        <v>0</v>
      </c>
      <c r="Z24" s="107">
        <f t="shared" si="3"/>
        <v>0</v>
      </c>
      <c r="AA24" s="106">
        <f t="shared" si="5"/>
        <v>9198.2594506391088</v>
      </c>
      <c r="AB24" s="106">
        <f t="shared" si="6"/>
        <v>9849.5765940309557</v>
      </c>
      <c r="AC24" s="106">
        <f t="shared" si="7"/>
        <v>9414.5310961919186</v>
      </c>
      <c r="AD24" s="106">
        <f t="shared" si="8"/>
        <v>0</v>
      </c>
      <c r="AE24" s="106">
        <f t="shared" si="9"/>
        <v>9483.9594226471709</v>
      </c>
      <c r="AF24" s="99">
        <f t="shared" si="4"/>
        <v>75.000129438637472</v>
      </c>
      <c r="AG24" s="99">
        <f t="shared" si="4"/>
        <v>76.496640009092388</v>
      </c>
      <c r="AH24" s="99">
        <f t="shared" si="4"/>
        <v>90.207550054089239</v>
      </c>
      <c r="AI24" s="99">
        <f t="shared" si="4"/>
        <v>0</v>
      </c>
      <c r="AJ24" s="100">
        <f t="shared" si="4"/>
        <v>80.425583071363604</v>
      </c>
      <c r="AK24" s="99">
        <f t="shared" si="10"/>
        <v>57.489220784008623</v>
      </c>
      <c r="AL24" s="99">
        <f t="shared" si="10"/>
        <v>62.788292912964032</v>
      </c>
      <c r="AM24" s="99">
        <f t="shared" si="10"/>
        <v>70.771815424626013</v>
      </c>
      <c r="AN24" s="99">
        <f t="shared" si="10"/>
        <v>0</v>
      </c>
      <c r="AO24" s="101">
        <f t="shared" si="10"/>
        <v>63.562747199295977</v>
      </c>
    </row>
    <row r="25" spans="1:41" x14ac:dyDescent="0.2">
      <c r="A25" s="755" t="s">
        <v>369</v>
      </c>
      <c r="B25" s="297"/>
      <c r="C25" s="297"/>
      <c r="D25" s="297"/>
      <c r="E25" s="297"/>
      <c r="F25" s="297"/>
      <c r="G25" s="105">
        <f>'Schedule 7B_Utilization_Eastern'!G25+'Schedule 7C_Utilization_Western'!G25+'Schedule 7D_Utilization_TheCape'!G25</f>
        <v>18613</v>
      </c>
      <c r="H25" s="105">
        <f>'Schedule 7B_Utilization_Eastern'!H25+'Schedule 7C_Utilization_Western'!H25+'Schedule 7D_Utilization_TheCape'!H25</f>
        <v>19484</v>
      </c>
      <c r="I25" s="105">
        <f>'Schedule 7B_Utilization_Eastern'!I25+'Schedule 7C_Utilization_Western'!I25+'Schedule 7D_Utilization_TheCape'!I25</f>
        <v>17715</v>
      </c>
      <c r="J25" s="105">
        <f>'Schedule 7B_Utilization_Eastern'!J25+'Schedule 7C_Utilization_Western'!J25+'Schedule 7D_Utilization_TheCape'!J25</f>
        <v>0</v>
      </c>
      <c r="K25" s="105">
        <f t="shared" si="1"/>
        <v>55812</v>
      </c>
      <c r="L25" s="98">
        <f>'Schedule 3A_Income Statement'!CS52</f>
        <v>2221304.2279099571</v>
      </c>
      <c r="M25" s="98">
        <f>'Schedule 3A_Income Statement'!CT52</f>
        <v>2399238.2434903514</v>
      </c>
      <c r="N25" s="98">
        <f>'Schedule 3A_Income Statement'!CU52</f>
        <v>2534161.8230201933</v>
      </c>
      <c r="O25" s="98">
        <f>'Schedule 3A_Income Statement'!CV52</f>
        <v>0</v>
      </c>
      <c r="P25" s="98">
        <f t="shared" si="2"/>
        <v>7154704.2944205012</v>
      </c>
      <c r="Q25" s="295"/>
      <c r="R25" s="295"/>
      <c r="S25" s="295"/>
      <c r="T25" s="295"/>
      <c r="U25" s="295"/>
      <c r="V25" s="107">
        <f t="shared" si="3"/>
        <v>0</v>
      </c>
      <c r="W25" s="107">
        <f t="shared" si="3"/>
        <v>0</v>
      </c>
      <c r="X25" s="107">
        <f t="shared" si="3"/>
        <v>0</v>
      </c>
      <c r="Y25" s="107">
        <f t="shared" si="3"/>
        <v>0</v>
      </c>
      <c r="Z25" s="107">
        <f t="shared" si="3"/>
        <v>0</v>
      </c>
      <c r="AA25" s="106">
        <f t="shared" si="5"/>
        <v>2336.3109558377437</v>
      </c>
      <c r="AB25" s="106">
        <f t="shared" si="6"/>
        <v>2544.8766789298388</v>
      </c>
      <c r="AC25" s="106">
        <f t="shared" si="7"/>
        <v>2351.2105560041146</v>
      </c>
      <c r="AD25" s="106">
        <f t="shared" si="8"/>
        <v>0</v>
      </c>
      <c r="AE25" s="106">
        <f t="shared" si="9"/>
        <v>2410.1133905984043</v>
      </c>
      <c r="AF25" s="99">
        <f t="shared" si="4"/>
        <v>119.34154773061607</v>
      </c>
      <c r="AG25" s="99">
        <f t="shared" si="4"/>
        <v>123.13889568314265</v>
      </c>
      <c r="AH25" s="99">
        <f t="shared" si="4"/>
        <v>143.05175405137982</v>
      </c>
      <c r="AI25" s="99">
        <f t="shared" si="4"/>
        <v>0</v>
      </c>
      <c r="AJ25" s="100">
        <f t="shared" si="4"/>
        <v>128.19293869455495</v>
      </c>
      <c r="AK25" s="99">
        <f t="shared" si="10"/>
        <v>23.234913787472617</v>
      </c>
      <c r="AL25" s="99">
        <f t="shared" si="10"/>
        <v>26.114441991100325</v>
      </c>
      <c r="AM25" s="99">
        <f t="shared" si="10"/>
        <v>28.028732848375711</v>
      </c>
      <c r="AN25" s="99">
        <f t="shared" si="10"/>
        <v>0</v>
      </c>
      <c r="AO25" s="101">
        <f t="shared" si="10"/>
        <v>25.746626510658938</v>
      </c>
    </row>
    <row r="26" spans="1:41" x14ac:dyDescent="0.2">
      <c r="A26" s="755" t="s">
        <v>387</v>
      </c>
      <c r="B26" s="297"/>
      <c r="C26" s="297"/>
      <c r="D26" s="297"/>
      <c r="E26" s="297"/>
      <c r="F26" s="297"/>
      <c r="G26" s="105">
        <f>'Schedule 7B_Utilization_Eastern'!G26+'Schedule 7C_Utilization_Western'!G26+'Schedule 7D_Utilization_TheCape'!G26</f>
        <v>51263</v>
      </c>
      <c r="H26" s="105">
        <f>'Schedule 7B_Utilization_Eastern'!H26+'Schedule 7C_Utilization_Western'!H26+'Schedule 7D_Utilization_TheCape'!H26</f>
        <v>51640</v>
      </c>
      <c r="I26" s="105">
        <f>'Schedule 7B_Utilization_Eastern'!I26+'Schedule 7C_Utilization_Western'!I26+'Schedule 7D_Utilization_TheCape'!I26</f>
        <v>48442</v>
      </c>
      <c r="J26" s="105">
        <f>'Schedule 7B_Utilization_Eastern'!J26+'Schedule 7C_Utilization_Western'!J26+'Schedule 7D_Utilization_TheCape'!J26</f>
        <v>0</v>
      </c>
      <c r="K26" s="105">
        <f t="shared" si="1"/>
        <v>151345</v>
      </c>
      <c r="L26" s="98">
        <f>'Schedule 3A_Income Statement'!CS53</f>
        <v>921602.67276629724</v>
      </c>
      <c r="M26" s="98">
        <f>'Schedule 3A_Income Statement'!CT53</f>
        <v>926579.55935998913</v>
      </c>
      <c r="N26" s="98">
        <f>'Schedule 3A_Income Statement'!CU53</f>
        <v>929814.77047358453</v>
      </c>
      <c r="O26" s="98">
        <f>'Schedule 3A_Income Statement'!CV53</f>
        <v>0</v>
      </c>
      <c r="P26" s="98">
        <f t="shared" si="2"/>
        <v>2777997.0025998708</v>
      </c>
      <c r="Q26" s="295"/>
      <c r="R26" s="295"/>
      <c r="S26" s="295"/>
      <c r="T26" s="295"/>
      <c r="U26" s="295"/>
      <c r="V26" s="107">
        <f t="shared" si="3"/>
        <v>0</v>
      </c>
      <c r="W26" s="107">
        <f t="shared" si="3"/>
        <v>0</v>
      </c>
      <c r="X26" s="107">
        <f t="shared" si="3"/>
        <v>0</v>
      </c>
      <c r="Y26" s="107">
        <f t="shared" si="3"/>
        <v>0</v>
      </c>
      <c r="Z26" s="107">
        <f t="shared" si="3"/>
        <v>0</v>
      </c>
      <c r="AA26" s="106">
        <f t="shared" si="5"/>
        <v>6434.5515784188619</v>
      </c>
      <c r="AB26" s="106">
        <f t="shared" si="6"/>
        <v>6744.8897402964931</v>
      </c>
      <c r="AC26" s="106">
        <f t="shared" si="7"/>
        <v>6429.4293962151451</v>
      </c>
      <c r="AD26" s="106">
        <f t="shared" si="8"/>
        <v>0</v>
      </c>
      <c r="AE26" s="106">
        <f t="shared" si="9"/>
        <v>6535.4871909287531</v>
      </c>
      <c r="AF26" s="99">
        <f t="shared" si="4"/>
        <v>17.977930920279679</v>
      </c>
      <c r="AG26" s="99">
        <f t="shared" si="4"/>
        <v>17.943058856700024</v>
      </c>
      <c r="AH26" s="99">
        <f t="shared" si="4"/>
        <v>19.194392685553538</v>
      </c>
      <c r="AI26" s="99">
        <f t="shared" si="4"/>
        <v>0</v>
      </c>
      <c r="AJ26" s="100">
        <f t="shared" si="4"/>
        <v>18.355393323861843</v>
      </c>
      <c r="AK26" s="99">
        <f t="shared" si="10"/>
        <v>9.6399936483159063</v>
      </c>
      <c r="AL26" s="99">
        <f t="shared" si="10"/>
        <v>10.085329466007675</v>
      </c>
      <c r="AM26" s="99">
        <f t="shared" si="10"/>
        <v>10.284082714582908</v>
      </c>
      <c r="AN26" s="99">
        <f t="shared" si="10"/>
        <v>0</v>
      </c>
      <c r="AO26" s="101">
        <f t="shared" si="10"/>
        <v>9.9967864960465178</v>
      </c>
    </row>
    <row r="27" spans="1:41" x14ac:dyDescent="0.2">
      <c r="A27" s="755" t="s">
        <v>1480</v>
      </c>
      <c r="B27" s="297"/>
      <c r="C27" s="297"/>
      <c r="D27" s="297"/>
      <c r="E27" s="297"/>
      <c r="F27" s="297"/>
      <c r="G27" s="105">
        <f>'Schedule 7B_Utilization_Eastern'!G27+'Schedule 7C_Utilization_Western'!G27+'Schedule 7D_Utilization_TheCape'!G27</f>
        <v>1040873</v>
      </c>
      <c r="H27" s="105">
        <f>'Schedule 7B_Utilization_Eastern'!H27+'Schedule 7C_Utilization_Western'!H27+'Schedule 7D_Utilization_TheCape'!H27</f>
        <v>1136247</v>
      </c>
      <c r="I27" s="105">
        <f>'Schedule 7B_Utilization_Eastern'!I27+'Schedule 7C_Utilization_Western'!I27+'Schedule 7D_Utilization_TheCape'!I27</f>
        <v>950107</v>
      </c>
      <c r="J27" s="105">
        <f>'Schedule 7B_Utilization_Eastern'!J27+'Schedule 7C_Utilization_Western'!J27+'Schedule 7D_Utilization_TheCape'!J27</f>
        <v>0</v>
      </c>
      <c r="K27" s="105">
        <f t="shared" si="1"/>
        <v>3127227</v>
      </c>
      <c r="L27" s="98">
        <f>'Schedule 3A_Income Statement'!CS54</f>
        <v>15467875.508955823</v>
      </c>
      <c r="M27" s="98">
        <f>'Schedule 3A_Income Statement'!CT54</f>
        <v>16222971.60822719</v>
      </c>
      <c r="N27" s="98">
        <f>'Schedule 3A_Income Statement'!CU54</f>
        <v>15804798.828787005</v>
      </c>
      <c r="O27" s="98">
        <f>'Schedule 3A_Income Statement'!CV54</f>
        <v>0</v>
      </c>
      <c r="P27" s="98">
        <f t="shared" si="2"/>
        <v>47495645.945970021</v>
      </c>
      <c r="Q27" s="295"/>
      <c r="R27" s="295"/>
      <c r="S27" s="295"/>
      <c r="T27" s="295"/>
      <c r="U27" s="295"/>
      <c r="V27" s="107">
        <f t="shared" si="3"/>
        <v>0</v>
      </c>
      <c r="W27" s="107">
        <f t="shared" si="3"/>
        <v>0</v>
      </c>
      <c r="X27" s="107">
        <f t="shared" si="3"/>
        <v>0</v>
      </c>
      <c r="Y27" s="107">
        <f t="shared" si="3"/>
        <v>0</v>
      </c>
      <c r="Z27" s="107">
        <f t="shared" si="3"/>
        <v>0</v>
      </c>
      <c r="AA27" s="106">
        <f t="shared" si="5"/>
        <v>130650.7813644066</v>
      </c>
      <c r="AB27" s="106">
        <f t="shared" si="6"/>
        <v>148409.3867688356</v>
      </c>
      <c r="AC27" s="106">
        <f t="shared" si="7"/>
        <v>126102.26405494784</v>
      </c>
      <c r="AD27" s="106">
        <f t="shared" si="8"/>
        <v>0</v>
      </c>
      <c r="AE27" s="106">
        <f t="shared" si="9"/>
        <v>135042.13552893422</v>
      </c>
      <c r="AF27" s="99">
        <f t="shared" si="4"/>
        <v>14.860482987795651</v>
      </c>
      <c r="AG27" s="99">
        <f t="shared" si="4"/>
        <v>14.27768047636402</v>
      </c>
      <c r="AH27" s="99">
        <f t="shared" si="4"/>
        <v>16.634756747173743</v>
      </c>
      <c r="AI27" s="99">
        <f t="shared" si="4"/>
        <v>0</v>
      </c>
      <c r="AJ27" s="100">
        <f t="shared" si="4"/>
        <v>15.187783280833154</v>
      </c>
      <c r="AK27" s="99">
        <f t="shared" si="10"/>
        <v>161.79447615066445</v>
      </c>
      <c r="AL27" s="99">
        <f t="shared" si="10"/>
        <v>176.57848366488005</v>
      </c>
      <c r="AM27" s="99">
        <f t="shared" si="10"/>
        <v>174.80670731849406</v>
      </c>
      <c r="AN27" s="99">
        <f t="shared" si="10"/>
        <v>0</v>
      </c>
      <c r="AO27" s="101">
        <f t="shared" si="10"/>
        <v>170.91589068286265</v>
      </c>
    </row>
    <row r="28" spans="1:41" x14ac:dyDescent="0.2">
      <c r="A28" s="612" t="s">
        <v>1231</v>
      </c>
      <c r="B28" s="297"/>
      <c r="C28" s="297"/>
      <c r="D28" s="297"/>
      <c r="E28" s="297"/>
      <c r="F28" s="297"/>
      <c r="G28" s="105">
        <f>'Schedule 7B_Utilization_Eastern'!G28+'Schedule 7C_Utilization_Western'!G28+'Schedule 7D_Utilization_TheCape'!G28</f>
        <v>0</v>
      </c>
      <c r="H28" s="105">
        <f>'Schedule 7B_Utilization_Eastern'!H28+'Schedule 7C_Utilization_Western'!H28+'Schedule 7D_Utilization_TheCape'!H28</f>
        <v>0</v>
      </c>
      <c r="I28" s="105">
        <f>'Schedule 7B_Utilization_Eastern'!I28+'Schedule 7C_Utilization_Western'!I28+'Schedule 7D_Utilization_TheCape'!I28</f>
        <v>0</v>
      </c>
      <c r="J28" s="105">
        <f>'Schedule 7B_Utilization_Eastern'!J28+'Schedule 7C_Utilization_Western'!J28+'Schedule 7D_Utilization_TheCape'!J28</f>
        <v>0</v>
      </c>
      <c r="K28" s="105">
        <f t="shared" si="1"/>
        <v>0</v>
      </c>
      <c r="L28" s="98">
        <f>'Schedule 3A_Income Statement'!CS42</f>
        <v>51483348.368500009</v>
      </c>
      <c r="M28" s="98">
        <f>'Schedule 3A_Income Statement'!CT42</f>
        <v>58111463.452499993</v>
      </c>
      <c r="N28" s="98">
        <f>'Schedule 3A_Income Statement'!CU42</f>
        <v>61013540.557999983</v>
      </c>
      <c r="O28" s="98">
        <f>'Schedule 3A_Income Statement'!CV42</f>
        <v>0</v>
      </c>
      <c r="P28" s="98">
        <f t="shared" si="2"/>
        <v>170608352.37900001</v>
      </c>
      <c r="Q28" s="295"/>
      <c r="R28" s="295"/>
      <c r="S28" s="295"/>
      <c r="T28" s="295"/>
      <c r="U28" s="295"/>
      <c r="V28" s="616">
        <f t="shared" si="3"/>
        <v>0</v>
      </c>
      <c r="W28" s="616">
        <f t="shared" si="3"/>
        <v>0</v>
      </c>
      <c r="X28" s="616">
        <f t="shared" si="3"/>
        <v>0</v>
      </c>
      <c r="Y28" s="616">
        <f t="shared" si="3"/>
        <v>0</v>
      </c>
      <c r="Z28" s="616">
        <f t="shared" si="3"/>
        <v>0</v>
      </c>
      <c r="AA28" s="105">
        <f t="shared" si="5"/>
        <v>0</v>
      </c>
      <c r="AB28" s="105">
        <f t="shared" si="6"/>
        <v>0</v>
      </c>
      <c r="AC28" s="105">
        <f t="shared" si="7"/>
        <v>0</v>
      </c>
      <c r="AD28" s="105">
        <f t="shared" si="8"/>
        <v>0</v>
      </c>
      <c r="AE28" s="105">
        <f t="shared" si="9"/>
        <v>0</v>
      </c>
      <c r="AF28" s="613">
        <f t="shared" si="4"/>
        <v>0</v>
      </c>
      <c r="AG28" s="613">
        <f t="shared" si="4"/>
        <v>0</v>
      </c>
      <c r="AH28" s="613">
        <f t="shared" si="4"/>
        <v>0</v>
      </c>
      <c r="AI28" s="613">
        <f t="shared" si="4"/>
        <v>0</v>
      </c>
      <c r="AJ28" s="614">
        <f t="shared" si="4"/>
        <v>0</v>
      </c>
      <c r="AK28" s="613">
        <f t="shared" si="10"/>
        <v>538.5174825683564</v>
      </c>
      <c r="AL28" s="613">
        <f t="shared" si="10"/>
        <v>632.51260914404509</v>
      </c>
      <c r="AM28" s="613">
        <f t="shared" si="10"/>
        <v>674.83150164246274</v>
      </c>
      <c r="AN28" s="613">
        <f t="shared" si="10"/>
        <v>0</v>
      </c>
      <c r="AO28" s="615">
        <f t="shared" si="10"/>
        <v>613.94424528858644</v>
      </c>
    </row>
    <row r="29" spans="1:41" x14ac:dyDescent="0.2">
      <c r="A29" s="612" t="s">
        <v>1223</v>
      </c>
      <c r="B29" s="297"/>
      <c r="C29" s="297"/>
      <c r="D29" s="297"/>
      <c r="E29" s="297"/>
      <c r="F29" s="297"/>
      <c r="G29" s="105">
        <f>'Schedule 7B_Utilization_Eastern'!G29+'Schedule 7C_Utilization_Western'!G29+'Schedule 7D_Utilization_TheCape'!G29</f>
        <v>17179073</v>
      </c>
      <c r="H29" s="105">
        <f>'Schedule 7B_Utilization_Eastern'!H29+'Schedule 7C_Utilization_Western'!H29+'Schedule 7D_Utilization_TheCape'!H29</f>
        <v>16896091</v>
      </c>
      <c r="I29" s="105">
        <f>'Schedule 7B_Utilization_Eastern'!I29+'Schedule 7C_Utilization_Western'!I29+'Schedule 7D_Utilization_TheCape'!I29</f>
        <v>16806425</v>
      </c>
      <c r="J29" s="105">
        <f>'Schedule 7B_Utilization_Eastern'!J29+'Schedule 7C_Utilization_Western'!J29+'Schedule 7D_Utilization_TheCape'!J29</f>
        <v>0</v>
      </c>
      <c r="K29" s="105">
        <f>SUM(G29:J29)</f>
        <v>50881589</v>
      </c>
      <c r="L29" s="98">
        <f>'Schedule 3A_Income Statement'!CS44</f>
        <v>20630110.256676238</v>
      </c>
      <c r="M29" s="98">
        <f>'Schedule 3A_Income Statement'!CT44</f>
        <v>14447241.381886184</v>
      </c>
      <c r="N29" s="98">
        <f>'Schedule 3A_Income Statement'!CU44</f>
        <v>13157205.798323041</v>
      </c>
      <c r="O29" s="98">
        <f>'Schedule 3A_Income Statement'!CV44</f>
        <v>0</v>
      </c>
      <c r="P29" s="98">
        <f t="shared" si="2"/>
        <v>48234557.436885469</v>
      </c>
      <c r="Q29" s="295"/>
      <c r="R29" s="295"/>
      <c r="S29" s="295"/>
      <c r="T29" s="295"/>
      <c r="U29" s="295"/>
      <c r="V29" s="107">
        <f t="shared" si="3"/>
        <v>0</v>
      </c>
      <c r="W29" s="107">
        <f t="shared" si="3"/>
        <v>0</v>
      </c>
      <c r="X29" s="107">
        <f t="shared" si="3"/>
        <v>0</v>
      </c>
      <c r="Y29" s="107">
        <f t="shared" si="3"/>
        <v>0</v>
      </c>
      <c r="Z29" s="107">
        <f t="shared" si="3"/>
        <v>0</v>
      </c>
      <c r="AA29" s="106">
        <f t="shared" si="5"/>
        <v>2156323.8844375638</v>
      </c>
      <c r="AB29" s="106">
        <f t="shared" si="6"/>
        <v>2206860.3957594093</v>
      </c>
      <c r="AC29" s="106">
        <f t="shared" si="7"/>
        <v>2230620.5965956226</v>
      </c>
      <c r="AD29" s="106">
        <f t="shared" si="8"/>
        <v>0</v>
      </c>
      <c r="AE29" s="106">
        <f t="shared" si="9"/>
        <v>2197204.8839644608</v>
      </c>
      <c r="AF29" s="99">
        <f t="shared" si="4"/>
        <v>1.200886116304194</v>
      </c>
      <c r="AG29" s="99">
        <f t="shared" si="4"/>
        <v>0.85506413180931518</v>
      </c>
      <c r="AH29" s="99">
        <f t="shared" si="4"/>
        <v>0.78286761154279039</v>
      </c>
      <c r="AI29" s="99">
        <f t="shared" si="4"/>
        <v>0</v>
      </c>
      <c r="AJ29" s="100">
        <f t="shared" si="4"/>
        <v>0.94797663329432325</v>
      </c>
      <c r="AK29" s="99">
        <f t="shared" si="10"/>
        <v>215.79161792301664</v>
      </c>
      <c r="AL29" s="99">
        <f t="shared" si="10"/>
        <v>157.25059736036511</v>
      </c>
      <c r="AM29" s="99">
        <f t="shared" si="10"/>
        <v>145.52338489291409</v>
      </c>
      <c r="AN29" s="99">
        <f t="shared" si="10"/>
        <v>0</v>
      </c>
      <c r="AO29" s="101">
        <f t="shared" si="10"/>
        <v>173.5749073798728</v>
      </c>
    </row>
    <row r="30" spans="1:41" x14ac:dyDescent="0.2">
      <c r="A30" s="612" t="s">
        <v>1224</v>
      </c>
      <c r="B30" s="297"/>
      <c r="C30" s="297"/>
      <c r="D30" s="297"/>
      <c r="E30" s="297"/>
      <c r="F30" s="297"/>
      <c r="G30" s="105">
        <f>'Schedule 7B_Utilization_Eastern'!G30+'Schedule 7C_Utilization_Western'!G30+'Schedule 7D_Utilization_TheCape'!G30</f>
        <v>4484417</v>
      </c>
      <c r="H30" s="105">
        <f>'Schedule 7B_Utilization_Eastern'!H30+'Schedule 7C_Utilization_Western'!H30+'Schedule 7D_Utilization_TheCape'!H30</f>
        <v>4495541</v>
      </c>
      <c r="I30" s="105">
        <f>'Schedule 7B_Utilization_Eastern'!I30+'Schedule 7C_Utilization_Western'!I30+'Schedule 7D_Utilization_TheCape'!I30</f>
        <v>4396212</v>
      </c>
      <c r="J30" s="105">
        <f>'Schedule 7B_Utilization_Eastern'!J30+'Schedule 7C_Utilization_Western'!J30+'Schedule 7D_Utilization_TheCape'!J30</f>
        <v>0</v>
      </c>
      <c r="K30" s="105">
        <f t="shared" ref="K30:K33" si="15">SUM(G30:J30)</f>
        <v>13376170</v>
      </c>
      <c r="L30" s="98">
        <f>'Schedule 3A_Income Statement'!CS46</f>
        <v>5672773.7294821711</v>
      </c>
      <c r="M30" s="98">
        <f>'Schedule 3A_Income Statement'!CT46</f>
        <v>6587152.0305901421</v>
      </c>
      <c r="N30" s="98">
        <f>'Schedule 3A_Income Statement'!CU46</f>
        <v>8205484.6231927872</v>
      </c>
      <c r="O30" s="98">
        <f>'Schedule 3A_Income Statement'!CV46</f>
        <v>0</v>
      </c>
      <c r="P30" s="98">
        <f>SUM(L30:O30)</f>
        <v>20465410.3832651</v>
      </c>
      <c r="Q30" s="295"/>
      <c r="R30" s="295"/>
      <c r="S30" s="295"/>
      <c r="T30" s="295"/>
      <c r="U30" s="295"/>
      <c r="V30" s="107">
        <f t="shared" si="3"/>
        <v>0</v>
      </c>
      <c r="W30" s="107">
        <f t="shared" si="3"/>
        <v>0</v>
      </c>
      <c r="X30" s="107">
        <f t="shared" si="3"/>
        <v>0</v>
      </c>
      <c r="Y30" s="107">
        <f t="shared" si="3"/>
        <v>0</v>
      </c>
      <c r="Z30" s="107">
        <f t="shared" si="3"/>
        <v>0</v>
      </c>
      <c r="AA30" s="106">
        <f t="shared" si="5"/>
        <v>562885.75552812708</v>
      </c>
      <c r="AB30" s="106">
        <f t="shared" si="6"/>
        <v>587179.0931057753</v>
      </c>
      <c r="AC30" s="106">
        <f t="shared" si="7"/>
        <v>583484.05649630027</v>
      </c>
      <c r="AD30" s="106">
        <f t="shared" si="8"/>
        <v>0</v>
      </c>
      <c r="AE30" s="106">
        <f t="shared" si="9"/>
        <v>577619.26524619537</v>
      </c>
      <c r="AF30" s="99">
        <f t="shared" si="4"/>
        <v>1.2649969281362932</v>
      </c>
      <c r="AG30" s="99">
        <f t="shared" si="4"/>
        <v>1.4652634756506819</v>
      </c>
      <c r="AH30" s="99">
        <f t="shared" si="4"/>
        <v>1.8664897468986452</v>
      </c>
      <c r="AI30" s="99">
        <f t="shared" si="4"/>
        <v>0</v>
      </c>
      <c r="AJ30" s="100">
        <f t="shared" si="4"/>
        <v>1.5299903024008443</v>
      </c>
      <c r="AK30" s="99">
        <f t="shared" si="10"/>
        <v>59.337395969563097</v>
      </c>
      <c r="AL30" s="99">
        <f t="shared" si="10"/>
        <v>71.697673232798635</v>
      </c>
      <c r="AM30" s="99">
        <f t="shared" si="10"/>
        <v>90.755584077431195</v>
      </c>
      <c r="AN30" s="99">
        <f t="shared" si="10"/>
        <v>0</v>
      </c>
      <c r="AO30" s="101">
        <f t="shared" si="10"/>
        <v>73.64598952554833</v>
      </c>
    </row>
    <row r="31" spans="1:41" x14ac:dyDescent="0.2">
      <c r="A31" s="755" t="s">
        <v>223</v>
      </c>
      <c r="B31" s="297"/>
      <c r="C31" s="297"/>
      <c r="D31" s="297"/>
      <c r="E31" s="297"/>
      <c r="F31" s="297"/>
      <c r="G31" s="105">
        <f>'Schedule 7B_Utilization_Eastern'!G31+'Schedule 7C_Utilization_Western'!G31+'Schedule 7D_Utilization_TheCape'!G31</f>
        <v>1289559</v>
      </c>
      <c r="H31" s="105">
        <f>'Schedule 7B_Utilization_Eastern'!H31+'Schedule 7C_Utilization_Western'!H31+'Schedule 7D_Utilization_TheCape'!H31</f>
        <v>1281604</v>
      </c>
      <c r="I31" s="105">
        <f>'Schedule 7B_Utilization_Eastern'!I31+'Schedule 7C_Utilization_Western'!I31+'Schedule 7D_Utilization_TheCape'!I31</f>
        <v>1252833</v>
      </c>
      <c r="J31" s="105">
        <f>'Schedule 7B_Utilization_Eastern'!J31+'Schedule 7C_Utilization_Western'!J31+'Schedule 7D_Utilization_TheCape'!J31</f>
        <v>0</v>
      </c>
      <c r="K31" s="105">
        <f t="shared" si="15"/>
        <v>3823996</v>
      </c>
      <c r="L31" s="98">
        <f>'Schedule 3A_Income Statement'!CS56</f>
        <v>5871471.5200736402</v>
      </c>
      <c r="M31" s="98">
        <f>'Schedule 3A_Income Statement'!CT56</f>
        <v>6077349.1027249973</v>
      </c>
      <c r="N31" s="98">
        <f>'Schedule 3A_Income Statement'!CU56</f>
        <v>6648421.2649592422</v>
      </c>
      <c r="O31" s="98">
        <f>'Schedule 3A_Income Statement'!CV56</f>
        <v>0</v>
      </c>
      <c r="P31" s="98">
        <f t="shared" ref="P31:P32" si="16">SUM(L31:O31)</f>
        <v>18597241.887757879</v>
      </c>
      <c r="Q31" s="295"/>
      <c r="R31" s="295"/>
      <c r="S31" s="295"/>
      <c r="T31" s="295"/>
      <c r="U31" s="295"/>
      <c r="V31" s="107">
        <f t="shared" ref="V31:Z33" si="17">IF(B31=0,0,G31/B31)</f>
        <v>0</v>
      </c>
      <c r="W31" s="107">
        <f t="shared" si="17"/>
        <v>0</v>
      </c>
      <c r="X31" s="107">
        <f t="shared" si="17"/>
        <v>0</v>
      </c>
      <c r="Y31" s="107">
        <f t="shared" si="17"/>
        <v>0</v>
      </c>
      <c r="Z31" s="107">
        <f t="shared" si="17"/>
        <v>0</v>
      </c>
      <c r="AA31" s="106">
        <f t="shared" si="5"/>
        <v>161865.94422710824</v>
      </c>
      <c r="AB31" s="106">
        <f t="shared" si="6"/>
        <v>167394.99749657139</v>
      </c>
      <c r="AC31" s="106">
        <f t="shared" si="7"/>
        <v>166281.35334520479</v>
      </c>
      <c r="AD31" s="106">
        <f t="shared" si="8"/>
        <v>0</v>
      </c>
      <c r="AE31" s="106">
        <f t="shared" si="9"/>
        <v>165130.50894421872</v>
      </c>
      <c r="AF31" s="99">
        <f t="shared" ref="AF31:AJ34" si="18">IF(G31=0,0,L31/G31)</f>
        <v>4.5530848298322448</v>
      </c>
      <c r="AG31" s="99">
        <f t="shared" si="18"/>
        <v>4.741986684439965</v>
      </c>
      <c r="AH31" s="99">
        <f t="shared" si="18"/>
        <v>5.3067098846847447</v>
      </c>
      <c r="AI31" s="99">
        <f t="shared" si="18"/>
        <v>0</v>
      </c>
      <c r="AJ31" s="100">
        <f t="shared" si="18"/>
        <v>4.8633005598745083</v>
      </c>
      <c r="AK31" s="99">
        <f t="shared" si="10"/>
        <v>61.415781260576559</v>
      </c>
      <c r="AL31" s="99">
        <f t="shared" si="10"/>
        <v>66.148737430883571</v>
      </c>
      <c r="AM31" s="99">
        <f t="shared" si="10"/>
        <v>73.533908452979574</v>
      </c>
      <c r="AN31" s="99">
        <f t="shared" si="10"/>
        <v>0</v>
      </c>
      <c r="AO31" s="101">
        <f t="shared" si="10"/>
        <v>66.923274716731783</v>
      </c>
    </row>
    <row r="32" spans="1:41" x14ac:dyDescent="0.2">
      <c r="A32" s="755" t="s">
        <v>257</v>
      </c>
      <c r="B32" s="297"/>
      <c r="C32" s="297"/>
      <c r="D32" s="297"/>
      <c r="E32" s="297"/>
      <c r="F32" s="297"/>
      <c r="G32" s="105">
        <f>'Schedule 7B_Utilization_Eastern'!G32+'Schedule 7C_Utilization_Western'!G32+'Schedule 7D_Utilization_TheCape'!G32</f>
        <v>244073</v>
      </c>
      <c r="H32" s="105">
        <f>'Schedule 7B_Utilization_Eastern'!H32+'Schedule 7C_Utilization_Western'!H32+'Schedule 7D_Utilization_TheCape'!H32</f>
        <v>245065</v>
      </c>
      <c r="I32" s="105">
        <f>'Schedule 7B_Utilization_Eastern'!I32+'Schedule 7C_Utilization_Western'!I32+'Schedule 7D_Utilization_TheCape'!I32</f>
        <v>247273</v>
      </c>
      <c r="J32" s="105">
        <f>'Schedule 7B_Utilization_Eastern'!J32+'Schedule 7C_Utilization_Western'!J32+'Schedule 7D_Utilization_TheCape'!J32</f>
        <v>0</v>
      </c>
      <c r="K32" s="105">
        <f t="shared" si="15"/>
        <v>736411</v>
      </c>
      <c r="L32" s="98">
        <f>'Schedule 3A_Income Statement'!CS55</f>
        <v>13369124.406631006</v>
      </c>
      <c r="M32" s="98">
        <f>'Schedule 3A_Income Statement'!CT55</f>
        <v>13539057.414850425</v>
      </c>
      <c r="N32" s="98">
        <f>'Schedule 3A_Income Statement'!CU55</f>
        <v>14148970.7153286</v>
      </c>
      <c r="O32" s="98">
        <f>'Schedule 3A_Income Statement'!CV55</f>
        <v>0</v>
      </c>
      <c r="P32" s="98">
        <f t="shared" si="16"/>
        <v>41057152.536810026</v>
      </c>
      <c r="Q32" s="295"/>
      <c r="R32" s="295"/>
      <c r="S32" s="295"/>
      <c r="T32" s="295"/>
      <c r="U32" s="295"/>
      <c r="V32" s="107">
        <f t="shared" si="17"/>
        <v>0</v>
      </c>
      <c r="W32" s="107">
        <f t="shared" si="17"/>
        <v>0</v>
      </c>
      <c r="X32" s="107">
        <f t="shared" si="17"/>
        <v>0</v>
      </c>
      <c r="Y32" s="107">
        <f t="shared" si="17"/>
        <v>0</v>
      </c>
      <c r="Z32" s="107">
        <f t="shared" si="17"/>
        <v>0</v>
      </c>
      <c r="AA32" s="106">
        <f t="shared" si="5"/>
        <v>30636.137319302939</v>
      </c>
      <c r="AB32" s="106">
        <f t="shared" si="6"/>
        <v>32008.838191436098</v>
      </c>
      <c r="AC32" s="106">
        <f t="shared" si="7"/>
        <v>32819.129992368355</v>
      </c>
      <c r="AD32" s="106">
        <f t="shared" si="8"/>
        <v>0</v>
      </c>
      <c r="AE32" s="106">
        <f t="shared" si="9"/>
        <v>31800.222390954663</v>
      </c>
      <c r="AF32" s="99">
        <f t="shared" si="18"/>
        <v>54.775105835676236</v>
      </c>
      <c r="AG32" s="99">
        <f t="shared" si="18"/>
        <v>55.246801521434826</v>
      </c>
      <c r="AH32" s="99">
        <f t="shared" si="18"/>
        <v>57.220039047241713</v>
      </c>
      <c r="AI32" s="99">
        <f t="shared" si="18"/>
        <v>0</v>
      </c>
      <c r="AJ32" s="100">
        <f t="shared" si="18"/>
        <v>55.75304081119107</v>
      </c>
      <c r="AK32" s="99">
        <f t="shared" si="10"/>
        <v>139.84147200509409</v>
      </c>
      <c r="AL32" s="99">
        <f t="shared" si="10"/>
        <v>147.36549420783274</v>
      </c>
      <c r="AM32" s="99">
        <f t="shared" si="10"/>
        <v>156.4926583049849</v>
      </c>
      <c r="AN32" s="99">
        <f t="shared" si="10"/>
        <v>0</v>
      </c>
      <c r="AO32" s="101">
        <f t="shared" si="10"/>
        <v>147.7465913973206</v>
      </c>
    </row>
    <row r="33" spans="1:44" ht="13.5" thickBot="1" x14ac:dyDescent="0.25">
      <c r="A33" s="756" t="s">
        <v>1176</v>
      </c>
      <c r="B33" s="298"/>
      <c r="C33" s="298"/>
      <c r="D33" s="298"/>
      <c r="E33" s="298"/>
      <c r="F33" s="298"/>
      <c r="G33" s="288">
        <f>'Schedule 7B_Utilization_Eastern'!G33+'Schedule 7C_Utilization_Western'!G33+'Schedule 7D_Utilization_TheCape'!G33</f>
        <v>101793</v>
      </c>
      <c r="H33" s="288">
        <f>'Schedule 7B_Utilization_Eastern'!H33+'Schedule 7C_Utilization_Western'!H33+'Schedule 7D_Utilization_TheCape'!H33</f>
        <v>91501</v>
      </c>
      <c r="I33" s="288">
        <f>'Schedule 7B_Utilization_Eastern'!I33+'Schedule 7C_Utilization_Western'!I33+'Schedule 7D_Utilization_TheCape'!I33</f>
        <v>64705</v>
      </c>
      <c r="J33" s="288">
        <f>'Schedule 7B_Utilization_Eastern'!J33+'Schedule 7C_Utilization_Western'!J33+'Schedule 7D_Utilization_TheCape'!J33</f>
        <v>0</v>
      </c>
      <c r="K33" s="288">
        <f t="shared" si="15"/>
        <v>257999</v>
      </c>
      <c r="L33" s="289">
        <f>+'Schedule 3A_Income Statement'!CS39+'Schedule 3A_Income Statement'!CS41+'Schedule 3A_Income Statement'!CS47+'Schedule 3A_Income Statement'!CS54+SUM('Schedule 3A_Income Statement'!CS57:CS60)</f>
        <v>27358309.434597518</v>
      </c>
      <c r="M33" s="289">
        <f>+'Schedule 3A_Income Statement'!CT39+'Schedule 3A_Income Statement'!CT41+'Schedule 3A_Income Statement'!CT47+'Schedule 3A_Income Statement'!CT54+SUM('Schedule 3A_Income Statement'!CT57:CT60)</f>
        <v>27872962.345489137</v>
      </c>
      <c r="N33" s="289">
        <f>+'Schedule 3A_Income Statement'!CU39+'Schedule 3A_Income Statement'!CU41+'Schedule 3A_Income Statement'!CU47+'Schedule 3A_Income Statement'!CU54+SUM('Schedule 3A_Income Statement'!CU57:CU60)</f>
        <v>27527996.299258858</v>
      </c>
      <c r="O33" s="289">
        <f>+'Schedule 3A_Income Statement'!CV39+'Schedule 3A_Income Statement'!CV41+'Schedule 3A_Income Statement'!CV47+'Schedule 3A_Income Statement'!CV54+SUM('Schedule 3A_Income Statement'!CV57:CV60)</f>
        <v>0</v>
      </c>
      <c r="P33" s="289">
        <f t="shared" ref="P33" si="19">SUM(L33:O33)</f>
        <v>82759268.079345509</v>
      </c>
      <c r="Q33" s="296"/>
      <c r="R33" s="296"/>
      <c r="S33" s="296"/>
      <c r="T33" s="296"/>
      <c r="U33" s="296"/>
      <c r="V33" s="291">
        <f t="shared" si="17"/>
        <v>0</v>
      </c>
      <c r="W33" s="291">
        <f t="shared" si="17"/>
        <v>0</v>
      </c>
      <c r="X33" s="291">
        <f t="shared" si="17"/>
        <v>0</v>
      </c>
      <c r="Y33" s="291">
        <f t="shared" si="17"/>
        <v>0</v>
      </c>
      <c r="Z33" s="291">
        <f t="shared" si="17"/>
        <v>0</v>
      </c>
      <c r="AA33" s="290">
        <f t="shared" si="5"/>
        <v>12777.096713457879</v>
      </c>
      <c r="AB33" s="290">
        <f>IF($C$10=0,0,(H33/$C$10)*12000)</f>
        <v>11951.281102379346</v>
      </c>
      <c r="AC33" s="290">
        <f>IF($D$10=0,0,(I33/$D$10)*12000)</f>
        <v>8587.9243029210411</v>
      </c>
      <c r="AD33" s="290">
        <f>IF($E$10=0,0,(J33/$E$10)*12000)</f>
        <v>0</v>
      </c>
      <c r="AE33" s="290">
        <f>IF($F$10=0,0,(K33/$F$10)*12000)</f>
        <v>11141.095905199558</v>
      </c>
      <c r="AF33" s="292">
        <f t="shared" si="18"/>
        <v>268.76415308122876</v>
      </c>
      <c r="AG33" s="292">
        <f t="shared" si="18"/>
        <v>304.61921012326792</v>
      </c>
      <c r="AH33" s="292">
        <f t="shared" si="18"/>
        <v>425.43847151315754</v>
      </c>
      <c r="AI33" s="292">
        <f t="shared" si="18"/>
        <v>0</v>
      </c>
      <c r="AJ33" s="293">
        <f t="shared" si="18"/>
        <v>320.77360020521593</v>
      </c>
      <c r="AK33" s="292">
        <f>IF(B$10=0,0,L33/B$10)</f>
        <v>286.16879808578813</v>
      </c>
      <c r="AL33" s="292">
        <f>IF(C$10=0,0,M33/C$10)</f>
        <v>303.38248411399456</v>
      </c>
      <c r="AM33" s="292">
        <f>IF(D$10=0,0,N33/D$10)</f>
        <v>304.46944907545219</v>
      </c>
      <c r="AN33" s="292">
        <f>IF(E$10=0,0,O33/E$10)</f>
        <v>0</v>
      </c>
      <c r="AO33" s="294">
        <f>IF(F$10=0,0,P33/F$10)</f>
        <v>297.81412031187097</v>
      </c>
      <c r="AR33" s="354"/>
    </row>
    <row r="34" spans="1:44" ht="13.5" thickBot="1" x14ac:dyDescent="0.25">
      <c r="A34" s="745" t="s">
        <v>189</v>
      </c>
      <c r="B34" s="746">
        <f>SUM(B15:B33)</f>
        <v>4158</v>
      </c>
      <c r="C34" s="746">
        <f t="shared" ref="C34:P34" si="20">SUM(C15:C33)</f>
        <v>4081</v>
      </c>
      <c r="D34" s="746">
        <f t="shared" si="20"/>
        <v>3567</v>
      </c>
      <c r="E34" s="746">
        <f t="shared" si="20"/>
        <v>0</v>
      </c>
      <c r="F34" s="746">
        <f t="shared" si="20"/>
        <v>11806</v>
      </c>
      <c r="G34" s="746">
        <f t="shared" si="20"/>
        <v>35237390</v>
      </c>
      <c r="H34" s="746">
        <f t="shared" si="20"/>
        <v>34995326</v>
      </c>
      <c r="I34" s="746">
        <f t="shared" si="20"/>
        <v>34204522</v>
      </c>
      <c r="J34" s="746">
        <f t="shared" si="20"/>
        <v>0</v>
      </c>
      <c r="K34" s="747">
        <f t="shared" si="20"/>
        <v>104437238</v>
      </c>
      <c r="L34" s="748">
        <f t="shared" si="20"/>
        <v>394996912.13452506</v>
      </c>
      <c r="M34" s="748">
        <f t="shared" si="20"/>
        <v>393690386.95775968</v>
      </c>
      <c r="N34" s="748">
        <f t="shared" si="20"/>
        <v>396581225.95317066</v>
      </c>
      <c r="O34" s="748">
        <f t="shared" si="20"/>
        <v>0</v>
      </c>
      <c r="P34" s="748">
        <f t="shared" si="20"/>
        <v>1185268525.0454557</v>
      </c>
      <c r="Q34" s="751"/>
      <c r="R34" s="751"/>
      <c r="S34" s="751"/>
      <c r="T34" s="751"/>
      <c r="U34" s="751"/>
      <c r="V34" s="751"/>
      <c r="W34" s="751"/>
      <c r="X34" s="751"/>
      <c r="Y34" s="751"/>
      <c r="Z34" s="751"/>
      <c r="AA34" s="749">
        <f t="shared" si="5"/>
        <v>4423010.8156733122</v>
      </c>
      <c r="AB34" s="749">
        <f>IF($C$10=0,0,(H34/$C$10)*12000)</f>
        <v>4570867.8407384027</v>
      </c>
      <c r="AC34" s="749">
        <f>IF($D$10=0,0,(I34/$D$10)*12000)</f>
        <v>4539770.4312432948</v>
      </c>
      <c r="AD34" s="749">
        <f>IF($E$10=0,0,(J34/$E$10)*12000)</f>
        <v>0</v>
      </c>
      <c r="AE34" s="749">
        <f>IF($F$10=0,0,(K34/$F$10)*12000)</f>
        <v>4509882.9244770389</v>
      </c>
      <c r="AF34" s="750">
        <f t="shared" si="18"/>
        <v>11.209596174249144</v>
      </c>
      <c r="AG34" s="750">
        <f t="shared" si="18"/>
        <v>11.249799100535874</v>
      </c>
      <c r="AH34" s="750">
        <f t="shared" si="18"/>
        <v>11.594409240777306</v>
      </c>
      <c r="AI34" s="750">
        <f t="shared" si="18"/>
        <v>0</v>
      </c>
      <c r="AJ34" s="750">
        <f t="shared" si="18"/>
        <v>11.349098728994113</v>
      </c>
      <c r="AK34" s="752"/>
      <c r="AL34" s="752"/>
      <c r="AM34" s="752"/>
      <c r="AN34" s="752"/>
      <c r="AO34" s="753"/>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E21" sqref="E21"/>
    </sheetView>
  </sheetViews>
  <sheetFormatPr defaultRowHeight="12.75" x14ac:dyDescent="0.2"/>
  <cols>
    <col min="1" max="1" width="4.42578125" customWidth="1"/>
    <col min="2" max="2" width="17.85546875" customWidth="1"/>
    <col min="3" max="9" width="15.5703125" customWidth="1"/>
  </cols>
  <sheetData>
    <row r="3" spans="2:9" ht="13.5" thickBot="1" x14ac:dyDescent="0.25"/>
    <row r="4" spans="2:9" s="86" customFormat="1" ht="15" x14ac:dyDescent="0.25">
      <c r="B4" s="167" t="s">
        <v>1285</v>
      </c>
      <c r="C4" s="168"/>
      <c r="D4" s="168"/>
      <c r="E4" s="168"/>
      <c r="F4" s="168"/>
      <c r="G4" s="168"/>
      <c r="H4" s="168"/>
      <c r="I4" s="169"/>
    </row>
    <row r="5" spans="2:9" s="86" customFormat="1" ht="15.75" thickBot="1" x14ac:dyDescent="0.3">
      <c r="B5" s="170" t="s">
        <v>1608</v>
      </c>
      <c r="C5" s="171"/>
      <c r="D5" s="171"/>
      <c r="E5" s="171"/>
      <c r="F5" s="171"/>
      <c r="G5" s="171"/>
      <c r="H5" s="171"/>
      <c r="I5" s="172"/>
    </row>
    <row r="6" spans="2:9" s="87" customFormat="1" ht="10.5" customHeight="1" x14ac:dyDescent="0.25">
      <c r="B6" s="89"/>
      <c r="C6" s="90"/>
      <c r="D6" s="90"/>
      <c r="E6" s="90"/>
      <c r="F6" s="656"/>
      <c r="G6" s="656"/>
      <c r="H6" s="656"/>
      <c r="I6" s="91"/>
    </row>
    <row r="7" spans="2:9" s="86" customFormat="1" ht="15" x14ac:dyDescent="0.25">
      <c r="B7" s="124" t="s">
        <v>181</v>
      </c>
      <c r="C7" s="125" t="s">
        <v>114</v>
      </c>
      <c r="D7" s="125" t="s">
        <v>117</v>
      </c>
      <c r="E7" s="125" t="s">
        <v>97</v>
      </c>
      <c r="F7" s="125" t="s">
        <v>98</v>
      </c>
      <c r="G7" s="659" t="s">
        <v>1268</v>
      </c>
      <c r="H7" s="657" t="s">
        <v>1269</v>
      </c>
      <c r="I7" s="849" t="s">
        <v>1607</v>
      </c>
    </row>
    <row r="8" spans="2:9" s="88" customFormat="1" ht="15" x14ac:dyDescent="0.2">
      <c r="B8" s="126" t="s">
        <v>191</v>
      </c>
      <c r="C8" s="836" t="s">
        <v>1609</v>
      </c>
      <c r="D8" s="836" t="s">
        <v>1610</v>
      </c>
      <c r="E8" s="836" t="s">
        <v>1611</v>
      </c>
      <c r="F8" s="836" t="s">
        <v>1612</v>
      </c>
      <c r="G8" s="837" t="s">
        <v>1613</v>
      </c>
      <c r="H8" s="838" t="s">
        <v>1613</v>
      </c>
      <c r="I8" s="839" t="s">
        <v>1613</v>
      </c>
    </row>
    <row r="9" spans="2:9" s="87" customFormat="1" ht="59.45" customHeight="1" thickBot="1" x14ac:dyDescent="0.25">
      <c r="B9" s="127" t="s">
        <v>182</v>
      </c>
      <c r="C9" s="128" t="s">
        <v>465</v>
      </c>
      <c r="D9" s="128" t="s">
        <v>465</v>
      </c>
      <c r="E9" s="128" t="s">
        <v>465</v>
      </c>
      <c r="F9" s="128" t="s">
        <v>465</v>
      </c>
      <c r="G9" s="660" t="s">
        <v>1270</v>
      </c>
      <c r="H9" s="658" t="s">
        <v>1271</v>
      </c>
      <c r="I9" s="129" t="s">
        <v>1286</v>
      </c>
    </row>
    <row r="11" spans="2:9" x14ac:dyDescent="0.2">
      <c r="B11" s="850" t="s">
        <v>448</v>
      </c>
      <c r="C11" s="850"/>
      <c r="D11" s="850"/>
      <c r="E11" s="850"/>
      <c r="F11" s="850"/>
      <c r="G11" s="850"/>
      <c r="H11" s="850"/>
      <c r="I11" s="850"/>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60" zoomScaleNormal="60" workbookViewId="0">
      <selection activeCell="L46" sqref="L46:L47"/>
    </sheetView>
  </sheetViews>
  <sheetFormatPr defaultRowHeight="12.75" x14ac:dyDescent="0.2"/>
  <cols>
    <col min="1" max="1" width="52.42578125" style="354" bestFit="1" customWidth="1"/>
    <col min="2" max="11" width="12.42578125" style="362" customWidth="1"/>
    <col min="12" max="16" width="16.42578125" style="363" customWidth="1"/>
    <col min="17" max="21" width="9.42578125" style="364"/>
    <col min="22" max="26" width="13" style="364" customWidth="1"/>
    <col min="27" max="31" width="13.42578125" style="364" customWidth="1"/>
    <col min="32" max="36" width="15.42578125" style="353" customWidth="1"/>
    <col min="37" max="41" width="12.5703125" style="353" customWidth="1"/>
    <col min="42" max="43" width="9.42578125" style="354"/>
    <col min="44" max="44" width="9.42578125" style="355"/>
    <col min="45" max="287" width="9.42578125" style="354"/>
    <col min="288" max="288" width="11.42578125" style="354" customWidth="1"/>
    <col min="289" max="289" width="39.42578125" style="354" customWidth="1"/>
    <col min="290" max="291" width="12.42578125" style="354" customWidth="1"/>
    <col min="292" max="292" width="16.42578125" style="354" customWidth="1"/>
    <col min="293" max="293" width="9.42578125" style="354"/>
    <col min="294" max="294" width="13" style="354" customWidth="1"/>
    <col min="295" max="295" width="13.42578125" style="354" bestFit="1" customWidth="1"/>
    <col min="296" max="296" width="15.42578125" style="354" bestFit="1" customWidth="1"/>
    <col min="297" max="297" width="12.5703125" style="354" bestFit="1" customWidth="1"/>
    <col min="298" max="543" width="9.42578125" style="354"/>
    <col min="544" max="544" width="11.42578125" style="354" customWidth="1"/>
    <col min="545" max="545" width="39.42578125" style="354" customWidth="1"/>
    <col min="546" max="547" width="12.42578125" style="354" customWidth="1"/>
    <col min="548" max="548" width="16.42578125" style="354" customWidth="1"/>
    <col min="549" max="549" width="9.42578125" style="354"/>
    <col min="550" max="550" width="13" style="354" customWidth="1"/>
    <col min="551" max="551" width="13.42578125" style="354" bestFit="1" customWidth="1"/>
    <col min="552" max="552" width="15.42578125" style="354" bestFit="1" customWidth="1"/>
    <col min="553" max="553" width="12.5703125" style="354" bestFit="1" customWidth="1"/>
    <col min="554" max="799" width="9.42578125" style="354"/>
    <col min="800" max="800" width="11.42578125" style="354" customWidth="1"/>
    <col min="801" max="801" width="39.42578125" style="354" customWidth="1"/>
    <col min="802" max="803" width="12.42578125" style="354" customWidth="1"/>
    <col min="804" max="804" width="16.42578125" style="354" customWidth="1"/>
    <col min="805" max="805" width="9.42578125" style="354"/>
    <col min="806" max="806" width="13" style="354" customWidth="1"/>
    <col min="807" max="807" width="13.42578125" style="354" bestFit="1" customWidth="1"/>
    <col min="808" max="808" width="15.42578125" style="354" bestFit="1" customWidth="1"/>
    <col min="809" max="809" width="12.5703125" style="354" bestFit="1" customWidth="1"/>
    <col min="810" max="1055" width="9.42578125" style="354"/>
    <col min="1056" max="1056" width="11.42578125" style="354" customWidth="1"/>
    <col min="1057" max="1057" width="39.42578125" style="354" customWidth="1"/>
    <col min="1058" max="1059" width="12.42578125" style="354" customWidth="1"/>
    <col min="1060" max="1060" width="16.42578125" style="354" customWidth="1"/>
    <col min="1061" max="1061" width="9.42578125" style="354"/>
    <col min="1062" max="1062" width="13" style="354" customWidth="1"/>
    <col min="1063" max="1063" width="13.42578125" style="354" bestFit="1" customWidth="1"/>
    <col min="1064" max="1064" width="15.42578125" style="354" bestFit="1" customWidth="1"/>
    <col min="1065" max="1065" width="12.5703125" style="354" bestFit="1" customWidth="1"/>
    <col min="1066" max="1311" width="9.42578125" style="354"/>
    <col min="1312" max="1312" width="11.42578125" style="354" customWidth="1"/>
    <col min="1313" max="1313" width="39.42578125" style="354" customWidth="1"/>
    <col min="1314" max="1315" width="12.42578125" style="354" customWidth="1"/>
    <col min="1316" max="1316" width="16.42578125" style="354" customWidth="1"/>
    <col min="1317" max="1317" width="9.42578125" style="354"/>
    <col min="1318" max="1318" width="13" style="354" customWidth="1"/>
    <col min="1319" max="1319" width="13.42578125" style="354" bestFit="1" customWidth="1"/>
    <col min="1320" max="1320" width="15.42578125" style="354" bestFit="1" customWidth="1"/>
    <col min="1321" max="1321" width="12.5703125" style="354" bestFit="1" customWidth="1"/>
    <col min="1322" max="1567" width="9.42578125" style="354"/>
    <col min="1568" max="1568" width="11.42578125" style="354" customWidth="1"/>
    <col min="1569" max="1569" width="39.42578125" style="354" customWidth="1"/>
    <col min="1570" max="1571" width="12.42578125" style="354" customWidth="1"/>
    <col min="1572" max="1572" width="16.42578125" style="354" customWidth="1"/>
    <col min="1573" max="1573" width="9.42578125" style="354"/>
    <col min="1574" max="1574" width="13" style="354" customWidth="1"/>
    <col min="1575" max="1575" width="13.42578125" style="354" bestFit="1" customWidth="1"/>
    <col min="1576" max="1576" width="15.42578125" style="354" bestFit="1" customWidth="1"/>
    <col min="1577" max="1577" width="12.5703125" style="354" bestFit="1" customWidth="1"/>
    <col min="1578" max="1823" width="9.42578125" style="354"/>
    <col min="1824" max="1824" width="11.42578125" style="354" customWidth="1"/>
    <col min="1825" max="1825" width="39.42578125" style="354" customWidth="1"/>
    <col min="1826" max="1827" width="12.42578125" style="354" customWidth="1"/>
    <col min="1828" max="1828" width="16.42578125" style="354" customWidth="1"/>
    <col min="1829" max="1829" width="9.42578125" style="354"/>
    <col min="1830" max="1830" width="13" style="354" customWidth="1"/>
    <col min="1831" max="1831" width="13.42578125" style="354" bestFit="1" customWidth="1"/>
    <col min="1832" max="1832" width="15.42578125" style="354" bestFit="1" customWidth="1"/>
    <col min="1833" max="1833" width="12.5703125" style="354" bestFit="1" customWidth="1"/>
    <col min="1834" max="2079" width="9.42578125" style="354"/>
    <col min="2080" max="2080" width="11.42578125" style="354" customWidth="1"/>
    <col min="2081" max="2081" width="39.42578125" style="354" customWidth="1"/>
    <col min="2082" max="2083" width="12.42578125" style="354" customWidth="1"/>
    <col min="2084" max="2084" width="16.42578125" style="354" customWidth="1"/>
    <col min="2085" max="2085" width="9.42578125" style="354"/>
    <col min="2086" max="2086" width="13" style="354" customWidth="1"/>
    <col min="2087" max="2087" width="13.42578125" style="354" bestFit="1" customWidth="1"/>
    <col min="2088" max="2088" width="15.42578125" style="354" bestFit="1" customWidth="1"/>
    <col min="2089" max="2089" width="12.5703125" style="354" bestFit="1" customWidth="1"/>
    <col min="2090" max="2335" width="9.42578125" style="354"/>
    <col min="2336" max="2336" width="11.42578125" style="354" customWidth="1"/>
    <col min="2337" max="2337" width="39.42578125" style="354" customWidth="1"/>
    <col min="2338" max="2339" width="12.42578125" style="354" customWidth="1"/>
    <col min="2340" max="2340" width="16.42578125" style="354" customWidth="1"/>
    <col min="2341" max="2341" width="9.42578125" style="354"/>
    <col min="2342" max="2342" width="13" style="354" customWidth="1"/>
    <col min="2343" max="2343" width="13.42578125" style="354" bestFit="1" customWidth="1"/>
    <col min="2344" max="2344" width="15.42578125" style="354" bestFit="1" customWidth="1"/>
    <col min="2345" max="2345" width="12.5703125" style="354" bestFit="1" customWidth="1"/>
    <col min="2346" max="2591" width="9.42578125" style="354"/>
    <col min="2592" max="2592" width="11.42578125" style="354" customWidth="1"/>
    <col min="2593" max="2593" width="39.42578125" style="354" customWidth="1"/>
    <col min="2594" max="2595" width="12.42578125" style="354" customWidth="1"/>
    <col min="2596" max="2596" width="16.42578125" style="354" customWidth="1"/>
    <col min="2597" max="2597" width="9.42578125" style="354"/>
    <col min="2598" max="2598" width="13" style="354" customWidth="1"/>
    <col min="2599" max="2599" width="13.42578125" style="354" bestFit="1" customWidth="1"/>
    <col min="2600" max="2600" width="15.42578125" style="354" bestFit="1" customWidth="1"/>
    <col min="2601" max="2601" width="12.5703125" style="354" bestFit="1" customWidth="1"/>
    <col min="2602" max="2847" width="9.42578125" style="354"/>
    <col min="2848" max="2848" width="11.42578125" style="354" customWidth="1"/>
    <col min="2849" max="2849" width="39.42578125" style="354" customWidth="1"/>
    <col min="2850" max="2851" width="12.42578125" style="354" customWidth="1"/>
    <col min="2852" max="2852" width="16.42578125" style="354" customWidth="1"/>
    <col min="2853" max="2853" width="9.42578125" style="354"/>
    <col min="2854" max="2854" width="13" style="354" customWidth="1"/>
    <col min="2855" max="2855" width="13.42578125" style="354" bestFit="1" customWidth="1"/>
    <col min="2856" max="2856" width="15.42578125" style="354" bestFit="1" customWidth="1"/>
    <col min="2857" max="2857" width="12.5703125" style="354" bestFit="1" customWidth="1"/>
    <col min="2858" max="3103" width="9.42578125" style="354"/>
    <col min="3104" max="3104" width="11.42578125" style="354" customWidth="1"/>
    <col min="3105" max="3105" width="39.42578125" style="354" customWidth="1"/>
    <col min="3106" max="3107" width="12.42578125" style="354" customWidth="1"/>
    <col min="3108" max="3108" width="16.42578125" style="354" customWidth="1"/>
    <col min="3109" max="3109" width="9.42578125" style="354"/>
    <col min="3110" max="3110" width="13" style="354" customWidth="1"/>
    <col min="3111" max="3111" width="13.42578125" style="354" bestFit="1" customWidth="1"/>
    <col min="3112" max="3112" width="15.42578125" style="354" bestFit="1" customWidth="1"/>
    <col min="3113" max="3113" width="12.5703125" style="354" bestFit="1" customWidth="1"/>
    <col min="3114" max="3359" width="9.42578125" style="354"/>
    <col min="3360" max="3360" width="11.42578125" style="354" customWidth="1"/>
    <col min="3361" max="3361" width="39.42578125" style="354" customWidth="1"/>
    <col min="3362" max="3363" width="12.42578125" style="354" customWidth="1"/>
    <col min="3364" max="3364" width="16.42578125" style="354" customWidth="1"/>
    <col min="3365" max="3365" width="9.42578125" style="354"/>
    <col min="3366" max="3366" width="13" style="354" customWidth="1"/>
    <col min="3367" max="3367" width="13.42578125" style="354" bestFit="1" customWidth="1"/>
    <col min="3368" max="3368" width="15.42578125" style="354" bestFit="1" customWidth="1"/>
    <col min="3369" max="3369" width="12.5703125" style="354" bestFit="1" customWidth="1"/>
    <col min="3370" max="3615" width="9.42578125" style="354"/>
    <col min="3616" max="3616" width="11.42578125" style="354" customWidth="1"/>
    <col min="3617" max="3617" width="39.42578125" style="354" customWidth="1"/>
    <col min="3618" max="3619" width="12.42578125" style="354" customWidth="1"/>
    <col min="3620" max="3620" width="16.42578125" style="354" customWidth="1"/>
    <col min="3621" max="3621" width="9.42578125" style="354"/>
    <col min="3622" max="3622" width="13" style="354" customWidth="1"/>
    <col min="3623" max="3623" width="13.42578125" style="354" bestFit="1" customWidth="1"/>
    <col min="3624" max="3624" width="15.42578125" style="354" bestFit="1" customWidth="1"/>
    <col min="3625" max="3625" width="12.5703125" style="354" bestFit="1" customWidth="1"/>
    <col min="3626" max="3871" width="9.42578125" style="354"/>
    <col min="3872" max="3872" width="11.42578125" style="354" customWidth="1"/>
    <col min="3873" max="3873" width="39.42578125" style="354" customWidth="1"/>
    <col min="3874" max="3875" width="12.42578125" style="354" customWidth="1"/>
    <col min="3876" max="3876" width="16.42578125" style="354" customWidth="1"/>
    <col min="3877" max="3877" width="9.42578125" style="354"/>
    <col min="3878" max="3878" width="13" style="354" customWidth="1"/>
    <col min="3879" max="3879" width="13.42578125" style="354" bestFit="1" customWidth="1"/>
    <col min="3880" max="3880" width="15.42578125" style="354" bestFit="1" customWidth="1"/>
    <col min="3881" max="3881" width="12.5703125" style="354" bestFit="1" customWidth="1"/>
    <col min="3882" max="4127" width="9.42578125" style="354"/>
    <col min="4128" max="4128" width="11.42578125" style="354" customWidth="1"/>
    <col min="4129" max="4129" width="39.42578125" style="354" customWidth="1"/>
    <col min="4130" max="4131" width="12.42578125" style="354" customWidth="1"/>
    <col min="4132" max="4132" width="16.42578125" style="354" customWidth="1"/>
    <col min="4133" max="4133" width="9.42578125" style="354"/>
    <col min="4134" max="4134" width="13" style="354" customWidth="1"/>
    <col min="4135" max="4135" width="13.42578125" style="354" bestFit="1" customWidth="1"/>
    <col min="4136" max="4136" width="15.42578125" style="354" bestFit="1" customWidth="1"/>
    <col min="4137" max="4137" width="12.5703125" style="354" bestFit="1" customWidth="1"/>
    <col min="4138" max="4383" width="9.42578125" style="354"/>
    <col min="4384" max="4384" width="11.42578125" style="354" customWidth="1"/>
    <col min="4385" max="4385" width="39.42578125" style="354" customWidth="1"/>
    <col min="4386" max="4387" width="12.42578125" style="354" customWidth="1"/>
    <col min="4388" max="4388" width="16.42578125" style="354" customWidth="1"/>
    <col min="4389" max="4389" width="9.42578125" style="354"/>
    <col min="4390" max="4390" width="13" style="354" customWidth="1"/>
    <col min="4391" max="4391" width="13.42578125" style="354" bestFit="1" customWidth="1"/>
    <col min="4392" max="4392" width="15.42578125" style="354" bestFit="1" customWidth="1"/>
    <col min="4393" max="4393" width="12.5703125" style="354" bestFit="1" customWidth="1"/>
    <col min="4394" max="4639" width="9.42578125" style="354"/>
    <col min="4640" max="4640" width="11.42578125" style="354" customWidth="1"/>
    <col min="4641" max="4641" width="39.42578125" style="354" customWidth="1"/>
    <col min="4642" max="4643" width="12.42578125" style="354" customWidth="1"/>
    <col min="4644" max="4644" width="16.42578125" style="354" customWidth="1"/>
    <col min="4645" max="4645" width="9.42578125" style="354"/>
    <col min="4646" max="4646" width="13" style="354" customWidth="1"/>
    <col min="4647" max="4647" width="13.42578125" style="354" bestFit="1" customWidth="1"/>
    <col min="4648" max="4648" width="15.42578125" style="354" bestFit="1" customWidth="1"/>
    <col min="4649" max="4649" width="12.5703125" style="354" bestFit="1" customWidth="1"/>
    <col min="4650" max="4895" width="9.42578125" style="354"/>
    <col min="4896" max="4896" width="11.42578125" style="354" customWidth="1"/>
    <col min="4897" max="4897" width="39.42578125" style="354" customWidth="1"/>
    <col min="4898" max="4899" width="12.42578125" style="354" customWidth="1"/>
    <col min="4900" max="4900" width="16.42578125" style="354" customWidth="1"/>
    <col min="4901" max="4901" width="9.42578125" style="354"/>
    <col min="4902" max="4902" width="13" style="354" customWidth="1"/>
    <col min="4903" max="4903" width="13.42578125" style="354" bestFit="1" customWidth="1"/>
    <col min="4904" max="4904" width="15.42578125" style="354" bestFit="1" customWidth="1"/>
    <col min="4905" max="4905" width="12.5703125" style="354" bestFit="1" customWidth="1"/>
    <col min="4906" max="5151" width="9.42578125" style="354"/>
    <col min="5152" max="5152" width="11.42578125" style="354" customWidth="1"/>
    <col min="5153" max="5153" width="39.42578125" style="354" customWidth="1"/>
    <col min="5154" max="5155" width="12.42578125" style="354" customWidth="1"/>
    <col min="5156" max="5156" width="16.42578125" style="354" customWidth="1"/>
    <col min="5157" max="5157" width="9.42578125" style="354"/>
    <col min="5158" max="5158" width="13" style="354" customWidth="1"/>
    <col min="5159" max="5159" width="13.42578125" style="354" bestFit="1" customWidth="1"/>
    <col min="5160" max="5160" width="15.42578125" style="354" bestFit="1" customWidth="1"/>
    <col min="5161" max="5161" width="12.5703125" style="354" bestFit="1" customWidth="1"/>
    <col min="5162" max="5407" width="9.42578125" style="354"/>
    <col min="5408" max="5408" width="11.42578125" style="354" customWidth="1"/>
    <col min="5409" max="5409" width="39.42578125" style="354" customWidth="1"/>
    <col min="5410" max="5411" width="12.42578125" style="354" customWidth="1"/>
    <col min="5412" max="5412" width="16.42578125" style="354" customWidth="1"/>
    <col min="5413" max="5413" width="9.42578125" style="354"/>
    <col min="5414" max="5414" width="13" style="354" customWidth="1"/>
    <col min="5415" max="5415" width="13.42578125" style="354" bestFit="1" customWidth="1"/>
    <col min="5416" max="5416" width="15.42578125" style="354" bestFit="1" customWidth="1"/>
    <col min="5417" max="5417" width="12.5703125" style="354" bestFit="1" customWidth="1"/>
    <col min="5418" max="5663" width="9.42578125" style="354"/>
    <col min="5664" max="5664" width="11.42578125" style="354" customWidth="1"/>
    <col min="5665" max="5665" width="39.42578125" style="354" customWidth="1"/>
    <col min="5666" max="5667" width="12.42578125" style="354" customWidth="1"/>
    <col min="5668" max="5668" width="16.42578125" style="354" customWidth="1"/>
    <col min="5669" max="5669" width="9.42578125" style="354"/>
    <col min="5670" max="5670" width="13" style="354" customWidth="1"/>
    <col min="5671" max="5671" width="13.42578125" style="354" bestFit="1" customWidth="1"/>
    <col min="5672" max="5672" width="15.42578125" style="354" bestFit="1" customWidth="1"/>
    <col min="5673" max="5673" width="12.5703125" style="354" bestFit="1" customWidth="1"/>
    <col min="5674" max="5919" width="9.42578125" style="354"/>
    <col min="5920" max="5920" width="11.42578125" style="354" customWidth="1"/>
    <col min="5921" max="5921" width="39.42578125" style="354" customWidth="1"/>
    <col min="5922" max="5923" width="12.42578125" style="354" customWidth="1"/>
    <col min="5924" max="5924" width="16.42578125" style="354" customWidth="1"/>
    <col min="5925" max="5925" width="9.42578125" style="354"/>
    <col min="5926" max="5926" width="13" style="354" customWidth="1"/>
    <col min="5927" max="5927" width="13.42578125" style="354" bestFit="1" customWidth="1"/>
    <col min="5928" max="5928" width="15.42578125" style="354" bestFit="1" customWidth="1"/>
    <col min="5929" max="5929" width="12.5703125" style="354" bestFit="1" customWidth="1"/>
    <col min="5930" max="6175" width="9.42578125" style="354"/>
    <col min="6176" max="6176" width="11.42578125" style="354" customWidth="1"/>
    <col min="6177" max="6177" width="39.42578125" style="354" customWidth="1"/>
    <col min="6178" max="6179" width="12.42578125" style="354" customWidth="1"/>
    <col min="6180" max="6180" width="16.42578125" style="354" customWidth="1"/>
    <col min="6181" max="6181" width="9.42578125" style="354"/>
    <col min="6182" max="6182" width="13" style="354" customWidth="1"/>
    <col min="6183" max="6183" width="13.42578125" style="354" bestFit="1" customWidth="1"/>
    <col min="6184" max="6184" width="15.42578125" style="354" bestFit="1" customWidth="1"/>
    <col min="6185" max="6185" width="12.5703125" style="354" bestFit="1" customWidth="1"/>
    <col min="6186" max="6431" width="9.42578125" style="354"/>
    <col min="6432" max="6432" width="11.42578125" style="354" customWidth="1"/>
    <col min="6433" max="6433" width="39.42578125" style="354" customWidth="1"/>
    <col min="6434" max="6435" width="12.42578125" style="354" customWidth="1"/>
    <col min="6436" max="6436" width="16.42578125" style="354" customWidth="1"/>
    <col min="6437" max="6437" width="9.42578125" style="354"/>
    <col min="6438" max="6438" width="13" style="354" customWidth="1"/>
    <col min="6439" max="6439" width="13.42578125" style="354" bestFit="1" customWidth="1"/>
    <col min="6440" max="6440" width="15.42578125" style="354" bestFit="1" customWidth="1"/>
    <col min="6441" max="6441" width="12.5703125" style="354" bestFit="1" customWidth="1"/>
    <col min="6442" max="6687" width="9.42578125" style="354"/>
    <col min="6688" max="6688" width="11.42578125" style="354" customWidth="1"/>
    <col min="6689" max="6689" width="39.42578125" style="354" customWidth="1"/>
    <col min="6690" max="6691" width="12.42578125" style="354" customWidth="1"/>
    <col min="6692" max="6692" width="16.42578125" style="354" customWidth="1"/>
    <col min="6693" max="6693" width="9.42578125" style="354"/>
    <col min="6694" max="6694" width="13" style="354" customWidth="1"/>
    <col min="6695" max="6695" width="13.42578125" style="354" bestFit="1" customWidth="1"/>
    <col min="6696" max="6696" width="15.42578125" style="354" bestFit="1" customWidth="1"/>
    <col min="6697" max="6697" width="12.5703125" style="354" bestFit="1" customWidth="1"/>
    <col min="6698" max="6943" width="9.42578125" style="354"/>
    <col min="6944" max="6944" width="11.42578125" style="354" customWidth="1"/>
    <col min="6945" max="6945" width="39.42578125" style="354" customWidth="1"/>
    <col min="6946" max="6947" width="12.42578125" style="354" customWidth="1"/>
    <col min="6948" max="6948" width="16.42578125" style="354" customWidth="1"/>
    <col min="6949" max="6949" width="9.42578125" style="354"/>
    <col min="6950" max="6950" width="13" style="354" customWidth="1"/>
    <col min="6951" max="6951" width="13.42578125" style="354" bestFit="1" customWidth="1"/>
    <col min="6952" max="6952" width="15.42578125" style="354" bestFit="1" customWidth="1"/>
    <col min="6953" max="6953" width="12.5703125" style="354" bestFit="1" customWidth="1"/>
    <col min="6954" max="7199" width="9.42578125" style="354"/>
    <col min="7200" max="7200" width="11.42578125" style="354" customWidth="1"/>
    <col min="7201" max="7201" width="39.42578125" style="354" customWidth="1"/>
    <col min="7202" max="7203" width="12.42578125" style="354" customWidth="1"/>
    <col min="7204" max="7204" width="16.42578125" style="354" customWidth="1"/>
    <col min="7205" max="7205" width="9.42578125" style="354"/>
    <col min="7206" max="7206" width="13" style="354" customWidth="1"/>
    <col min="7207" max="7207" width="13.42578125" style="354" bestFit="1" customWidth="1"/>
    <col min="7208" max="7208" width="15.42578125" style="354" bestFit="1" customWidth="1"/>
    <col min="7209" max="7209" width="12.5703125" style="354" bestFit="1" customWidth="1"/>
    <col min="7210" max="7455" width="9.42578125" style="354"/>
    <col min="7456" max="7456" width="11.42578125" style="354" customWidth="1"/>
    <col min="7457" max="7457" width="39.42578125" style="354" customWidth="1"/>
    <col min="7458" max="7459" width="12.42578125" style="354" customWidth="1"/>
    <col min="7460" max="7460" width="16.42578125" style="354" customWidth="1"/>
    <col min="7461" max="7461" width="9.42578125" style="354"/>
    <col min="7462" max="7462" width="13" style="354" customWidth="1"/>
    <col min="7463" max="7463" width="13.42578125" style="354" bestFit="1" customWidth="1"/>
    <col min="7464" max="7464" width="15.42578125" style="354" bestFit="1" customWidth="1"/>
    <col min="7465" max="7465" width="12.5703125" style="354" bestFit="1" customWidth="1"/>
    <col min="7466" max="7711" width="9.42578125" style="354"/>
    <col min="7712" max="7712" width="11.42578125" style="354" customWidth="1"/>
    <col min="7713" max="7713" width="39.42578125" style="354" customWidth="1"/>
    <col min="7714" max="7715" width="12.42578125" style="354" customWidth="1"/>
    <col min="7716" max="7716" width="16.42578125" style="354" customWidth="1"/>
    <col min="7717" max="7717" width="9.42578125" style="354"/>
    <col min="7718" max="7718" width="13" style="354" customWidth="1"/>
    <col min="7719" max="7719" width="13.42578125" style="354" bestFit="1" customWidth="1"/>
    <col min="7720" max="7720" width="15.42578125" style="354" bestFit="1" customWidth="1"/>
    <col min="7721" max="7721" width="12.5703125" style="354" bestFit="1" customWidth="1"/>
    <col min="7722" max="7967" width="9.42578125" style="354"/>
    <col min="7968" max="7968" width="11.42578125" style="354" customWidth="1"/>
    <col min="7969" max="7969" width="39.42578125" style="354" customWidth="1"/>
    <col min="7970" max="7971" width="12.42578125" style="354" customWidth="1"/>
    <col min="7972" max="7972" width="16.42578125" style="354" customWidth="1"/>
    <col min="7973" max="7973" width="9.42578125" style="354"/>
    <col min="7974" max="7974" width="13" style="354" customWidth="1"/>
    <col min="7975" max="7975" width="13.42578125" style="354" bestFit="1" customWidth="1"/>
    <col min="7976" max="7976" width="15.42578125" style="354" bestFit="1" customWidth="1"/>
    <col min="7977" max="7977" width="12.5703125" style="354" bestFit="1" customWidth="1"/>
    <col min="7978" max="8223" width="9.42578125" style="354"/>
    <col min="8224" max="8224" width="11.42578125" style="354" customWidth="1"/>
    <col min="8225" max="8225" width="39.42578125" style="354" customWidth="1"/>
    <col min="8226" max="8227" width="12.42578125" style="354" customWidth="1"/>
    <col min="8228" max="8228" width="16.42578125" style="354" customWidth="1"/>
    <col min="8229" max="8229" width="9.42578125" style="354"/>
    <col min="8230" max="8230" width="13" style="354" customWidth="1"/>
    <col min="8231" max="8231" width="13.42578125" style="354" bestFit="1" customWidth="1"/>
    <col min="8232" max="8232" width="15.42578125" style="354" bestFit="1" customWidth="1"/>
    <col min="8233" max="8233" width="12.5703125" style="354" bestFit="1" customWidth="1"/>
    <col min="8234" max="8479" width="9.42578125" style="354"/>
    <col min="8480" max="8480" width="11.42578125" style="354" customWidth="1"/>
    <col min="8481" max="8481" width="39.42578125" style="354" customWidth="1"/>
    <col min="8482" max="8483" width="12.42578125" style="354" customWidth="1"/>
    <col min="8484" max="8484" width="16.42578125" style="354" customWidth="1"/>
    <col min="8485" max="8485" width="9.42578125" style="354"/>
    <col min="8486" max="8486" width="13" style="354" customWidth="1"/>
    <col min="8487" max="8487" width="13.42578125" style="354" bestFit="1" customWidth="1"/>
    <col min="8488" max="8488" width="15.42578125" style="354" bestFit="1" customWidth="1"/>
    <col min="8489" max="8489" width="12.5703125" style="354" bestFit="1" customWidth="1"/>
    <col min="8490" max="8735" width="9.42578125" style="354"/>
    <col min="8736" max="8736" width="11.42578125" style="354" customWidth="1"/>
    <col min="8737" max="8737" width="39.42578125" style="354" customWidth="1"/>
    <col min="8738" max="8739" width="12.42578125" style="354" customWidth="1"/>
    <col min="8740" max="8740" width="16.42578125" style="354" customWidth="1"/>
    <col min="8741" max="8741" width="9.42578125" style="354"/>
    <col min="8742" max="8742" width="13" style="354" customWidth="1"/>
    <col min="8743" max="8743" width="13.42578125" style="354" bestFit="1" customWidth="1"/>
    <col min="8744" max="8744" width="15.42578125" style="354" bestFit="1" customWidth="1"/>
    <col min="8745" max="8745" width="12.5703125" style="354" bestFit="1" customWidth="1"/>
    <col min="8746" max="8991" width="9.42578125" style="354"/>
    <col min="8992" max="8992" width="11.42578125" style="354" customWidth="1"/>
    <col min="8993" max="8993" width="39.42578125" style="354" customWidth="1"/>
    <col min="8994" max="8995" width="12.42578125" style="354" customWidth="1"/>
    <col min="8996" max="8996" width="16.42578125" style="354" customWidth="1"/>
    <col min="8997" max="8997" width="9.42578125" style="354"/>
    <col min="8998" max="8998" width="13" style="354" customWidth="1"/>
    <col min="8999" max="8999" width="13.42578125" style="354" bestFit="1" customWidth="1"/>
    <col min="9000" max="9000" width="15.42578125" style="354" bestFit="1" customWidth="1"/>
    <col min="9001" max="9001" width="12.5703125" style="354" bestFit="1" customWidth="1"/>
    <col min="9002" max="9247" width="9.42578125" style="354"/>
    <col min="9248" max="9248" width="11.42578125" style="354" customWidth="1"/>
    <col min="9249" max="9249" width="39.42578125" style="354" customWidth="1"/>
    <col min="9250" max="9251" width="12.42578125" style="354" customWidth="1"/>
    <col min="9252" max="9252" width="16.42578125" style="354" customWidth="1"/>
    <col min="9253" max="9253" width="9.42578125" style="354"/>
    <col min="9254" max="9254" width="13" style="354" customWidth="1"/>
    <col min="9255" max="9255" width="13.42578125" style="354" bestFit="1" customWidth="1"/>
    <col min="9256" max="9256" width="15.42578125" style="354" bestFit="1" customWidth="1"/>
    <col min="9257" max="9257" width="12.5703125" style="354" bestFit="1" customWidth="1"/>
    <col min="9258" max="9503" width="9.42578125" style="354"/>
    <col min="9504" max="9504" width="11.42578125" style="354" customWidth="1"/>
    <col min="9505" max="9505" width="39.42578125" style="354" customWidth="1"/>
    <col min="9506" max="9507" width="12.42578125" style="354" customWidth="1"/>
    <col min="9508" max="9508" width="16.42578125" style="354" customWidth="1"/>
    <col min="9509" max="9509" width="9.42578125" style="354"/>
    <col min="9510" max="9510" width="13" style="354" customWidth="1"/>
    <col min="9511" max="9511" width="13.42578125" style="354" bestFit="1" customWidth="1"/>
    <col min="9512" max="9512" width="15.42578125" style="354" bestFit="1" customWidth="1"/>
    <col min="9513" max="9513" width="12.5703125" style="354" bestFit="1" customWidth="1"/>
    <col min="9514" max="9759" width="9.42578125" style="354"/>
    <col min="9760" max="9760" width="11.42578125" style="354" customWidth="1"/>
    <col min="9761" max="9761" width="39.42578125" style="354" customWidth="1"/>
    <col min="9762" max="9763" width="12.42578125" style="354" customWidth="1"/>
    <col min="9764" max="9764" width="16.42578125" style="354" customWidth="1"/>
    <col min="9765" max="9765" width="9.42578125" style="354"/>
    <col min="9766" max="9766" width="13" style="354" customWidth="1"/>
    <col min="9767" max="9767" width="13.42578125" style="354" bestFit="1" customWidth="1"/>
    <col min="9768" max="9768" width="15.42578125" style="354" bestFit="1" customWidth="1"/>
    <col min="9769" max="9769" width="12.5703125" style="354" bestFit="1" customWidth="1"/>
    <col min="9770" max="10015" width="9.42578125" style="354"/>
    <col min="10016" max="10016" width="11.42578125" style="354" customWidth="1"/>
    <col min="10017" max="10017" width="39.42578125" style="354" customWidth="1"/>
    <col min="10018" max="10019" width="12.42578125" style="354" customWidth="1"/>
    <col min="10020" max="10020" width="16.42578125" style="354" customWidth="1"/>
    <col min="10021" max="10021" width="9.42578125" style="354"/>
    <col min="10022" max="10022" width="13" style="354" customWidth="1"/>
    <col min="10023" max="10023" width="13.42578125" style="354" bestFit="1" customWidth="1"/>
    <col min="10024" max="10024" width="15.42578125" style="354" bestFit="1" customWidth="1"/>
    <col min="10025" max="10025" width="12.5703125" style="354" bestFit="1" customWidth="1"/>
    <col min="10026" max="10271" width="9.42578125" style="354"/>
    <col min="10272" max="10272" width="11.42578125" style="354" customWidth="1"/>
    <col min="10273" max="10273" width="39.42578125" style="354" customWidth="1"/>
    <col min="10274" max="10275" width="12.42578125" style="354" customWidth="1"/>
    <col min="10276" max="10276" width="16.42578125" style="354" customWidth="1"/>
    <col min="10277" max="10277" width="9.42578125" style="354"/>
    <col min="10278" max="10278" width="13" style="354" customWidth="1"/>
    <col min="10279" max="10279" width="13.42578125" style="354" bestFit="1" customWidth="1"/>
    <col min="10280" max="10280" width="15.42578125" style="354" bestFit="1" customWidth="1"/>
    <col min="10281" max="10281" width="12.5703125" style="354" bestFit="1" customWidth="1"/>
    <col min="10282" max="10527" width="9.42578125" style="354"/>
    <col min="10528" max="10528" width="11.42578125" style="354" customWidth="1"/>
    <col min="10529" max="10529" width="39.42578125" style="354" customWidth="1"/>
    <col min="10530" max="10531" width="12.42578125" style="354" customWidth="1"/>
    <col min="10532" max="10532" width="16.42578125" style="354" customWidth="1"/>
    <col min="10533" max="10533" width="9.42578125" style="354"/>
    <col min="10534" max="10534" width="13" style="354" customWidth="1"/>
    <col min="10535" max="10535" width="13.42578125" style="354" bestFit="1" customWidth="1"/>
    <col min="10536" max="10536" width="15.42578125" style="354" bestFit="1" customWidth="1"/>
    <col min="10537" max="10537" width="12.5703125" style="354" bestFit="1" customWidth="1"/>
    <col min="10538" max="10783" width="9.42578125" style="354"/>
    <col min="10784" max="10784" width="11.42578125" style="354" customWidth="1"/>
    <col min="10785" max="10785" width="39.42578125" style="354" customWidth="1"/>
    <col min="10786" max="10787" width="12.42578125" style="354" customWidth="1"/>
    <col min="10788" max="10788" width="16.42578125" style="354" customWidth="1"/>
    <col min="10789" max="10789" width="9.42578125" style="354"/>
    <col min="10790" max="10790" width="13" style="354" customWidth="1"/>
    <col min="10791" max="10791" width="13.42578125" style="354" bestFit="1" customWidth="1"/>
    <col min="10792" max="10792" width="15.42578125" style="354" bestFit="1" customWidth="1"/>
    <col min="10793" max="10793" width="12.5703125" style="354" bestFit="1" customWidth="1"/>
    <col min="10794" max="11039" width="9.42578125" style="354"/>
    <col min="11040" max="11040" width="11.42578125" style="354" customWidth="1"/>
    <col min="11041" max="11041" width="39.42578125" style="354" customWidth="1"/>
    <col min="11042" max="11043" width="12.42578125" style="354" customWidth="1"/>
    <col min="11044" max="11044" width="16.42578125" style="354" customWidth="1"/>
    <col min="11045" max="11045" width="9.42578125" style="354"/>
    <col min="11046" max="11046" width="13" style="354" customWidth="1"/>
    <col min="11047" max="11047" width="13.42578125" style="354" bestFit="1" customWidth="1"/>
    <col min="11048" max="11048" width="15.42578125" style="354" bestFit="1" customWidth="1"/>
    <col min="11049" max="11049" width="12.5703125" style="354" bestFit="1" customWidth="1"/>
    <col min="11050" max="11295" width="9.42578125" style="354"/>
    <col min="11296" max="11296" width="11.42578125" style="354" customWidth="1"/>
    <col min="11297" max="11297" width="39.42578125" style="354" customWidth="1"/>
    <col min="11298" max="11299" width="12.42578125" style="354" customWidth="1"/>
    <col min="11300" max="11300" width="16.42578125" style="354" customWidth="1"/>
    <col min="11301" max="11301" width="9.42578125" style="354"/>
    <col min="11302" max="11302" width="13" style="354" customWidth="1"/>
    <col min="11303" max="11303" width="13.42578125" style="354" bestFit="1" customWidth="1"/>
    <col min="11304" max="11304" width="15.42578125" style="354" bestFit="1" customWidth="1"/>
    <col min="11305" max="11305" width="12.5703125" style="354" bestFit="1" customWidth="1"/>
    <col min="11306" max="11551" width="9.42578125" style="354"/>
    <col min="11552" max="11552" width="11.42578125" style="354" customWidth="1"/>
    <col min="11553" max="11553" width="39.42578125" style="354" customWidth="1"/>
    <col min="11554" max="11555" width="12.42578125" style="354" customWidth="1"/>
    <col min="11556" max="11556" width="16.42578125" style="354" customWidth="1"/>
    <col min="11557" max="11557" width="9.42578125" style="354"/>
    <col min="11558" max="11558" width="13" style="354" customWidth="1"/>
    <col min="11559" max="11559" width="13.42578125" style="354" bestFit="1" customWidth="1"/>
    <col min="11560" max="11560" width="15.42578125" style="354" bestFit="1" customWidth="1"/>
    <col min="11561" max="11561" width="12.5703125" style="354" bestFit="1" customWidth="1"/>
    <col min="11562" max="11807" width="9.42578125" style="354"/>
    <col min="11808" max="11808" width="11.42578125" style="354" customWidth="1"/>
    <col min="11809" max="11809" width="39.42578125" style="354" customWidth="1"/>
    <col min="11810" max="11811" width="12.42578125" style="354" customWidth="1"/>
    <col min="11812" max="11812" width="16.42578125" style="354" customWidth="1"/>
    <col min="11813" max="11813" width="9.42578125" style="354"/>
    <col min="11814" max="11814" width="13" style="354" customWidth="1"/>
    <col min="11815" max="11815" width="13.42578125" style="354" bestFit="1" customWidth="1"/>
    <col min="11816" max="11816" width="15.42578125" style="354" bestFit="1" customWidth="1"/>
    <col min="11817" max="11817" width="12.5703125" style="354" bestFit="1" customWidth="1"/>
    <col min="11818" max="12063" width="9.42578125" style="354"/>
    <col min="12064" max="12064" width="11.42578125" style="354" customWidth="1"/>
    <col min="12065" max="12065" width="39.42578125" style="354" customWidth="1"/>
    <col min="12066" max="12067" width="12.42578125" style="354" customWidth="1"/>
    <col min="12068" max="12068" width="16.42578125" style="354" customWidth="1"/>
    <col min="12069" max="12069" width="9.42578125" style="354"/>
    <col min="12070" max="12070" width="13" style="354" customWidth="1"/>
    <col min="12071" max="12071" width="13.42578125" style="354" bestFit="1" customWidth="1"/>
    <col min="12072" max="12072" width="15.42578125" style="354" bestFit="1" customWidth="1"/>
    <col min="12073" max="12073" width="12.5703125" style="354" bestFit="1" customWidth="1"/>
    <col min="12074" max="12319" width="9.42578125" style="354"/>
    <col min="12320" max="12320" width="11.42578125" style="354" customWidth="1"/>
    <col min="12321" max="12321" width="39.42578125" style="354" customWidth="1"/>
    <col min="12322" max="12323" width="12.42578125" style="354" customWidth="1"/>
    <col min="12324" max="12324" width="16.42578125" style="354" customWidth="1"/>
    <col min="12325" max="12325" width="9.42578125" style="354"/>
    <col min="12326" max="12326" width="13" style="354" customWidth="1"/>
    <col min="12327" max="12327" width="13.42578125" style="354" bestFit="1" customWidth="1"/>
    <col min="12328" max="12328" width="15.42578125" style="354" bestFit="1" customWidth="1"/>
    <col min="12329" max="12329" width="12.5703125" style="354" bestFit="1" customWidth="1"/>
    <col min="12330" max="12575" width="9.42578125" style="354"/>
    <col min="12576" max="12576" width="11.42578125" style="354" customWidth="1"/>
    <col min="12577" max="12577" width="39.42578125" style="354" customWidth="1"/>
    <col min="12578" max="12579" width="12.42578125" style="354" customWidth="1"/>
    <col min="12580" max="12580" width="16.42578125" style="354" customWidth="1"/>
    <col min="12581" max="12581" width="9.42578125" style="354"/>
    <col min="12582" max="12582" width="13" style="354" customWidth="1"/>
    <col min="12583" max="12583" width="13.42578125" style="354" bestFit="1" customWidth="1"/>
    <col min="12584" max="12584" width="15.42578125" style="354" bestFit="1" customWidth="1"/>
    <col min="12585" max="12585" width="12.5703125" style="354" bestFit="1" customWidth="1"/>
    <col min="12586" max="12831" width="9.42578125" style="354"/>
    <col min="12832" max="12832" width="11.42578125" style="354" customWidth="1"/>
    <col min="12833" max="12833" width="39.42578125" style="354" customWidth="1"/>
    <col min="12834" max="12835" width="12.42578125" style="354" customWidth="1"/>
    <col min="12836" max="12836" width="16.42578125" style="354" customWidth="1"/>
    <col min="12837" max="12837" width="9.42578125" style="354"/>
    <col min="12838" max="12838" width="13" style="354" customWidth="1"/>
    <col min="12839" max="12839" width="13.42578125" style="354" bestFit="1" customWidth="1"/>
    <col min="12840" max="12840" width="15.42578125" style="354" bestFit="1" customWidth="1"/>
    <col min="12841" max="12841" width="12.5703125" style="354" bestFit="1" customWidth="1"/>
    <col min="12842" max="13087" width="9.42578125" style="354"/>
    <col min="13088" max="13088" width="11.42578125" style="354" customWidth="1"/>
    <col min="13089" max="13089" width="39.42578125" style="354" customWidth="1"/>
    <col min="13090" max="13091" width="12.42578125" style="354" customWidth="1"/>
    <col min="13092" max="13092" width="16.42578125" style="354" customWidth="1"/>
    <col min="13093" max="13093" width="9.42578125" style="354"/>
    <col min="13094" max="13094" width="13" style="354" customWidth="1"/>
    <col min="13095" max="13095" width="13.42578125" style="354" bestFit="1" customWidth="1"/>
    <col min="13096" max="13096" width="15.42578125" style="354" bestFit="1" customWidth="1"/>
    <col min="13097" max="13097" width="12.5703125" style="354" bestFit="1" customWidth="1"/>
    <col min="13098" max="13343" width="9.42578125" style="354"/>
    <col min="13344" max="13344" width="11.42578125" style="354" customWidth="1"/>
    <col min="13345" max="13345" width="39.42578125" style="354" customWidth="1"/>
    <col min="13346" max="13347" width="12.42578125" style="354" customWidth="1"/>
    <col min="13348" max="13348" width="16.42578125" style="354" customWidth="1"/>
    <col min="13349" max="13349" width="9.42578125" style="354"/>
    <col min="13350" max="13350" width="13" style="354" customWidth="1"/>
    <col min="13351" max="13351" width="13.42578125" style="354" bestFit="1" customWidth="1"/>
    <col min="13352" max="13352" width="15.42578125" style="354" bestFit="1" customWidth="1"/>
    <col min="13353" max="13353" width="12.5703125" style="354" bestFit="1" customWidth="1"/>
    <col min="13354" max="13599" width="9.42578125" style="354"/>
    <col min="13600" max="13600" width="11.42578125" style="354" customWidth="1"/>
    <col min="13601" max="13601" width="39.42578125" style="354" customWidth="1"/>
    <col min="13602" max="13603" width="12.42578125" style="354" customWidth="1"/>
    <col min="13604" max="13604" width="16.42578125" style="354" customWidth="1"/>
    <col min="13605" max="13605" width="9.42578125" style="354"/>
    <col min="13606" max="13606" width="13" style="354" customWidth="1"/>
    <col min="13607" max="13607" width="13.42578125" style="354" bestFit="1" customWidth="1"/>
    <col min="13608" max="13608" width="15.42578125" style="354" bestFit="1" customWidth="1"/>
    <col min="13609" max="13609" width="12.5703125" style="354" bestFit="1" customWidth="1"/>
    <col min="13610" max="13855" width="9.42578125" style="354"/>
    <col min="13856" max="13856" width="11.42578125" style="354" customWidth="1"/>
    <col min="13857" max="13857" width="39.42578125" style="354" customWidth="1"/>
    <col min="13858" max="13859" width="12.42578125" style="354" customWidth="1"/>
    <col min="13860" max="13860" width="16.42578125" style="354" customWidth="1"/>
    <col min="13861" max="13861" width="9.42578125" style="354"/>
    <col min="13862" max="13862" width="13" style="354" customWidth="1"/>
    <col min="13863" max="13863" width="13.42578125" style="354" bestFit="1" customWidth="1"/>
    <col min="13864" max="13864" width="15.42578125" style="354" bestFit="1" customWidth="1"/>
    <col min="13865" max="13865" width="12.5703125" style="354" bestFit="1" customWidth="1"/>
    <col min="13866" max="14111" width="9.42578125" style="354"/>
    <col min="14112" max="14112" width="11.42578125" style="354" customWidth="1"/>
    <col min="14113" max="14113" width="39.42578125" style="354" customWidth="1"/>
    <col min="14114" max="14115" width="12.42578125" style="354" customWidth="1"/>
    <col min="14116" max="14116" width="16.42578125" style="354" customWidth="1"/>
    <col min="14117" max="14117" width="9.42578125" style="354"/>
    <col min="14118" max="14118" width="13" style="354" customWidth="1"/>
    <col min="14119" max="14119" width="13.42578125" style="354" bestFit="1" customWidth="1"/>
    <col min="14120" max="14120" width="15.42578125" style="354" bestFit="1" customWidth="1"/>
    <col min="14121" max="14121" width="12.5703125" style="354" bestFit="1" customWidth="1"/>
    <col min="14122" max="14367" width="9.42578125" style="354"/>
    <col min="14368" max="14368" width="11.42578125" style="354" customWidth="1"/>
    <col min="14369" max="14369" width="39.42578125" style="354" customWidth="1"/>
    <col min="14370" max="14371" width="12.42578125" style="354" customWidth="1"/>
    <col min="14372" max="14372" width="16.42578125" style="354" customWidth="1"/>
    <col min="14373" max="14373" width="9.42578125" style="354"/>
    <col min="14374" max="14374" width="13" style="354" customWidth="1"/>
    <col min="14375" max="14375" width="13.42578125" style="354" bestFit="1" customWidth="1"/>
    <col min="14376" max="14376" width="15.42578125" style="354" bestFit="1" customWidth="1"/>
    <col min="14377" max="14377" width="12.5703125" style="354" bestFit="1" customWidth="1"/>
    <col min="14378" max="14623" width="9.42578125" style="354"/>
    <col min="14624" max="14624" width="11.42578125" style="354" customWidth="1"/>
    <col min="14625" max="14625" width="39.42578125" style="354" customWidth="1"/>
    <col min="14626" max="14627" width="12.42578125" style="354" customWidth="1"/>
    <col min="14628" max="14628" width="16.42578125" style="354" customWidth="1"/>
    <col min="14629" max="14629" width="9.42578125" style="354"/>
    <col min="14630" max="14630" width="13" style="354" customWidth="1"/>
    <col min="14631" max="14631" width="13.42578125" style="354" bestFit="1" customWidth="1"/>
    <col min="14632" max="14632" width="15.42578125" style="354" bestFit="1" customWidth="1"/>
    <col min="14633" max="14633" width="12.5703125" style="354" bestFit="1" customWidth="1"/>
    <col min="14634" max="14879" width="9.42578125" style="354"/>
    <col min="14880" max="14880" width="11.42578125" style="354" customWidth="1"/>
    <col min="14881" max="14881" width="39.42578125" style="354" customWidth="1"/>
    <col min="14882" max="14883" width="12.42578125" style="354" customWidth="1"/>
    <col min="14884" max="14884" width="16.42578125" style="354" customWidth="1"/>
    <col min="14885" max="14885" width="9.42578125" style="354"/>
    <col min="14886" max="14886" width="13" style="354" customWidth="1"/>
    <col min="14887" max="14887" width="13.42578125" style="354" bestFit="1" customWidth="1"/>
    <col min="14888" max="14888" width="15.42578125" style="354" bestFit="1" customWidth="1"/>
    <col min="14889" max="14889" width="12.5703125" style="354" bestFit="1" customWidth="1"/>
    <col min="14890" max="15135" width="9.42578125" style="354"/>
    <col min="15136" max="15136" width="11.42578125" style="354" customWidth="1"/>
    <col min="15137" max="15137" width="39.42578125" style="354" customWidth="1"/>
    <col min="15138" max="15139" width="12.42578125" style="354" customWidth="1"/>
    <col min="15140" max="15140" width="16.42578125" style="354" customWidth="1"/>
    <col min="15141" max="15141" width="9.42578125" style="354"/>
    <col min="15142" max="15142" width="13" style="354" customWidth="1"/>
    <col min="15143" max="15143" width="13.42578125" style="354" bestFit="1" customWidth="1"/>
    <col min="15144" max="15144" width="15.42578125" style="354" bestFit="1" customWidth="1"/>
    <col min="15145" max="15145" width="12.5703125" style="354" bestFit="1" customWidth="1"/>
    <col min="15146" max="15391" width="9.42578125" style="354"/>
    <col min="15392" max="15392" width="11.42578125" style="354" customWidth="1"/>
    <col min="15393" max="15393" width="39.42578125" style="354" customWidth="1"/>
    <col min="15394" max="15395" width="12.42578125" style="354" customWidth="1"/>
    <col min="15396" max="15396" width="16.42578125" style="354" customWidth="1"/>
    <col min="15397" max="15397" width="9.42578125" style="354"/>
    <col min="15398" max="15398" width="13" style="354" customWidth="1"/>
    <col min="15399" max="15399" width="13.42578125" style="354" bestFit="1" customWidth="1"/>
    <col min="15400" max="15400" width="15.42578125" style="354" bestFit="1" customWidth="1"/>
    <col min="15401" max="15401" width="12.5703125" style="354" bestFit="1" customWidth="1"/>
    <col min="15402" max="15647" width="9.42578125" style="354"/>
    <col min="15648" max="15648" width="11.42578125" style="354" customWidth="1"/>
    <col min="15649" max="15649" width="39.42578125" style="354" customWidth="1"/>
    <col min="15650" max="15651" width="12.42578125" style="354" customWidth="1"/>
    <col min="15652" max="15652" width="16.42578125" style="354" customWidth="1"/>
    <col min="15653" max="15653" width="9.42578125" style="354"/>
    <col min="15654" max="15654" width="13" style="354" customWidth="1"/>
    <col min="15655" max="15655" width="13.42578125" style="354" bestFit="1" customWidth="1"/>
    <col min="15656" max="15656" width="15.42578125" style="354" bestFit="1" customWidth="1"/>
    <col min="15657" max="15657" width="12.5703125" style="354" bestFit="1" customWidth="1"/>
    <col min="15658" max="15903" width="9.42578125" style="354"/>
    <col min="15904" max="15904" width="11.42578125" style="354" customWidth="1"/>
    <col min="15905" max="15905" width="39.42578125" style="354" customWidth="1"/>
    <col min="15906" max="15907" width="12.42578125" style="354" customWidth="1"/>
    <col min="15908" max="15908" width="16.42578125" style="354" customWidth="1"/>
    <col min="15909" max="15909" width="9.42578125" style="354"/>
    <col min="15910" max="15910" width="13" style="354" customWidth="1"/>
    <col min="15911" max="15911" width="13.42578125" style="354" bestFit="1" customWidth="1"/>
    <col min="15912" max="15912" width="15.42578125" style="354" bestFit="1" customWidth="1"/>
    <col min="15913" max="15913" width="12.5703125" style="354" bestFit="1" customWidth="1"/>
    <col min="15914" max="16159" width="9.42578125" style="354"/>
    <col min="16160" max="16160" width="11.42578125" style="354" customWidth="1"/>
    <col min="16161" max="16161" width="39.42578125" style="354" customWidth="1"/>
    <col min="16162" max="16163" width="12.42578125" style="354" customWidth="1"/>
    <col min="16164" max="16164" width="16.42578125" style="354" customWidth="1"/>
    <col min="16165" max="16165" width="9.42578125" style="354"/>
    <col min="16166" max="16166" width="13" style="354" customWidth="1"/>
    <col min="16167" max="16167" width="13.42578125" style="354" bestFit="1" customWidth="1"/>
    <col min="16168" max="16168" width="15.42578125" style="354" bestFit="1" customWidth="1"/>
    <col min="16169" max="16169" width="12.5703125" style="354" bestFit="1" customWidth="1"/>
    <col min="16170" max="16384" width="9.42578125" style="354"/>
  </cols>
  <sheetData>
    <row r="1" spans="1:44" s="179" customFormat="1" ht="21" customHeight="1" x14ac:dyDescent="0.25">
      <c r="A1" s="20" t="s">
        <v>1205</v>
      </c>
      <c r="B1" s="178"/>
      <c r="C1" s="178"/>
      <c r="D1" s="887"/>
      <c r="E1" s="887"/>
    </row>
    <row r="2" spans="1:44" s="179" customFormat="1" ht="21" customHeight="1" x14ac:dyDescent="0.2">
      <c r="A2" s="18" t="s">
        <v>26</v>
      </c>
      <c r="B2" s="408" t="str">
        <f>'Schedule 2_Balance Sheet'!C2</f>
        <v>CCA One Care-Commonwealth Care Alliance</v>
      </c>
      <c r="C2" s="409"/>
      <c r="D2" s="409"/>
      <c r="E2" s="409"/>
      <c r="F2" s="410"/>
    </row>
    <row r="3" spans="1:44" s="179" customFormat="1" ht="21" customHeight="1" x14ac:dyDescent="0.2">
      <c r="A3" s="18" t="s">
        <v>0</v>
      </c>
      <c r="B3" s="539" t="str">
        <f>'Schedule 2_Balance Sheet'!C3</f>
        <v>January 2024-September 2024</v>
      </c>
      <c r="C3" s="540"/>
      <c r="D3" s="540"/>
      <c r="E3" s="540"/>
      <c r="F3" s="541"/>
    </row>
    <row r="4" spans="1:44" s="179" customFormat="1" ht="21" customHeight="1" x14ac:dyDescent="0.2">
      <c r="A4" s="18" t="s">
        <v>27</v>
      </c>
      <c r="B4" s="411">
        <f>'Schedule 2_Balance Sheet'!C4</f>
        <v>45565</v>
      </c>
      <c r="C4" s="409"/>
      <c r="D4" s="409"/>
      <c r="E4" s="409"/>
      <c r="F4" s="410"/>
    </row>
    <row r="5" spans="1:44" s="179" customFormat="1" ht="21" customHeight="1" x14ac:dyDescent="0.2">
      <c r="A5" s="18" t="s">
        <v>28</v>
      </c>
      <c r="B5" s="408" t="str">
        <f>'Schedule 2_Balance Sheet'!C5</f>
        <v>CCA</v>
      </c>
      <c r="C5" s="409"/>
      <c r="D5" s="409"/>
      <c r="E5" s="409"/>
      <c r="F5" s="410"/>
    </row>
    <row r="6" spans="1:44" s="179" customFormat="1" ht="21" customHeight="1" x14ac:dyDescent="0.2">
      <c r="A6" s="18" t="s">
        <v>29</v>
      </c>
      <c r="B6" s="411">
        <f>'Schedule 2_Balance Sheet'!C6</f>
        <v>45623</v>
      </c>
      <c r="C6" s="409"/>
      <c r="D6" s="409"/>
      <c r="E6" s="409"/>
      <c r="F6" s="410"/>
      <c r="H6" s="352"/>
      <c r="M6" s="352"/>
      <c r="O6" s="352"/>
    </row>
    <row r="7" spans="1:44" x14ac:dyDescent="0.2">
      <c r="A7" s="178" t="s">
        <v>463</v>
      </c>
      <c r="B7" s="178"/>
      <c r="C7" s="178"/>
      <c r="D7" s="178"/>
      <c r="E7" s="178"/>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row>
    <row r="8" spans="1:44" x14ac:dyDescent="0.2">
      <c r="A8" s="178" t="s">
        <v>1291</v>
      </c>
      <c r="B8" s="178"/>
      <c r="C8" s="178"/>
      <c r="D8" s="178"/>
      <c r="E8" s="178"/>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row>
    <row r="9" spans="1:44" ht="13.5" thickBot="1" x14ac:dyDescent="0.25">
      <c r="A9" s="178"/>
      <c r="B9" s="178"/>
      <c r="C9" s="178"/>
      <c r="D9" s="178"/>
      <c r="E9" s="178"/>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row>
    <row r="10" spans="1:44" ht="13.5" thickBot="1" x14ac:dyDescent="0.25">
      <c r="A10" s="365" t="s">
        <v>198</v>
      </c>
      <c r="B10" s="97">
        <f>INDEX('Schedule 1_Enrollment'!$K$11:$K$31,MATCH(B$12,'Schedule 1_Enrollment'!$B$10:$B$28,0)+MATCH($A$8,'Schedule 1_Enrollment'!$C$11:$C$13,0)-1)</f>
        <v>46498</v>
      </c>
      <c r="C10" s="97">
        <f>INDEX('Schedule 1_Enrollment'!$K$11:$K$31,MATCH(C$12,'Schedule 1_Enrollment'!$B$10:$B$28,0)+MATCH($A$8,'Schedule 1_Enrollment'!$C$11:$C$13,0)-1)</f>
        <v>44531</v>
      </c>
      <c r="D10" s="97">
        <f>INDEX('Schedule 1_Enrollment'!$K$11:$K$31,MATCH(D$12,'Schedule 1_Enrollment'!$B$10:$B$28,0)+MATCH($A$8,'Schedule 1_Enrollment'!$C$11:$C$13,0)-1)</f>
        <v>43954</v>
      </c>
      <c r="E10" s="97">
        <f>INDEX('Schedule 1_Enrollment'!$K$11:$K$31,MATCH(E$12,'Schedule 1_Enrollment'!$B$10:$B$28,0)+MATCH($A$8,'Schedule 1_Enrollment'!$C$11:$C$13,0)-1)</f>
        <v>0</v>
      </c>
      <c r="F10" s="286">
        <f>B10+C10+D10+E10</f>
        <v>134983</v>
      </c>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row>
    <row r="11" spans="1:44" s="356" customFormat="1" ht="13.5" customHeight="1" thickBot="1" x14ac:dyDescent="0.25">
      <c r="A11" s="366"/>
      <c r="B11" s="367" t="s">
        <v>200</v>
      </c>
      <c r="C11" s="367"/>
      <c r="D11" s="367"/>
      <c r="E11" s="367"/>
      <c r="F11" s="368"/>
      <c r="G11" s="369" t="s">
        <v>201</v>
      </c>
      <c r="H11" s="367"/>
      <c r="I11" s="367"/>
      <c r="J11" s="367"/>
      <c r="K11" s="368"/>
      <c r="L11" s="370" t="s">
        <v>202</v>
      </c>
      <c r="M11" s="371"/>
      <c r="N11" s="371"/>
      <c r="O11" s="371"/>
      <c r="P11" s="372"/>
      <c r="Q11" s="373" t="s">
        <v>203</v>
      </c>
      <c r="R11" s="374"/>
      <c r="S11" s="374"/>
      <c r="T11" s="374"/>
      <c r="U11" s="375"/>
      <c r="V11" s="373" t="s">
        <v>204</v>
      </c>
      <c r="W11" s="374"/>
      <c r="X11" s="374"/>
      <c r="Y11" s="374"/>
      <c r="Z11" s="375"/>
      <c r="AA11" s="373" t="s">
        <v>205</v>
      </c>
      <c r="AB11" s="374"/>
      <c r="AC11" s="374"/>
      <c r="AD11" s="374"/>
      <c r="AE11" s="375"/>
      <c r="AF11" s="376" t="s">
        <v>206</v>
      </c>
      <c r="AG11" s="377"/>
      <c r="AH11" s="377"/>
      <c r="AI11" s="377"/>
      <c r="AJ11" s="378"/>
      <c r="AK11" s="379" t="s">
        <v>199</v>
      </c>
      <c r="AL11" s="377"/>
      <c r="AM11" s="377"/>
      <c r="AN11" s="377"/>
      <c r="AO11" s="378"/>
      <c r="AR11" s="357"/>
    </row>
    <row r="12" spans="1:44" s="356" customFormat="1" x14ac:dyDescent="0.2">
      <c r="A12" s="287" t="s">
        <v>208</v>
      </c>
      <c r="B12" s="102" t="s">
        <v>125</v>
      </c>
      <c r="C12" s="102" t="s">
        <v>126</v>
      </c>
      <c r="D12" s="102" t="s">
        <v>127</v>
      </c>
      <c r="E12" s="102" t="s">
        <v>128</v>
      </c>
      <c r="F12" s="102" t="s">
        <v>189</v>
      </c>
      <c r="G12" s="102" t="str">
        <f>B12</f>
        <v>Q1</v>
      </c>
      <c r="H12" s="102" t="str">
        <f>C12</f>
        <v>Q2</v>
      </c>
      <c r="I12" s="102" t="str">
        <f>D12</f>
        <v>Q3</v>
      </c>
      <c r="J12" s="102" t="str">
        <f>E12</f>
        <v>Q4</v>
      </c>
      <c r="K12" s="102" t="s">
        <v>189</v>
      </c>
      <c r="L12" s="102" t="str">
        <f>G12</f>
        <v>Q1</v>
      </c>
      <c r="M12" s="102" t="str">
        <f>H12</f>
        <v>Q2</v>
      </c>
      <c r="N12" s="102" t="str">
        <f>I12</f>
        <v>Q3</v>
      </c>
      <c r="O12" s="102" t="str">
        <f>J12</f>
        <v>Q4</v>
      </c>
      <c r="P12" s="102" t="s">
        <v>189</v>
      </c>
      <c r="Q12" s="102" t="str">
        <f>L12</f>
        <v>Q1</v>
      </c>
      <c r="R12" s="102" t="str">
        <f>M12</f>
        <v>Q2</v>
      </c>
      <c r="S12" s="102" t="str">
        <f>N12</f>
        <v>Q3</v>
      </c>
      <c r="T12" s="102" t="str">
        <f>O12</f>
        <v>Q4</v>
      </c>
      <c r="U12" s="102" t="s">
        <v>189</v>
      </c>
      <c r="V12" s="102" t="str">
        <f>Q12</f>
        <v>Q1</v>
      </c>
      <c r="W12" s="102" t="str">
        <f>R12</f>
        <v>Q2</v>
      </c>
      <c r="X12" s="102" t="str">
        <f>S12</f>
        <v>Q3</v>
      </c>
      <c r="Y12" s="102" t="str">
        <f>T12</f>
        <v>Q4</v>
      </c>
      <c r="Z12" s="102" t="s">
        <v>189</v>
      </c>
      <c r="AA12" s="102" t="str">
        <f>V12</f>
        <v>Q1</v>
      </c>
      <c r="AB12" s="102" t="str">
        <f>W12</f>
        <v>Q2</v>
      </c>
      <c r="AC12" s="102" t="str">
        <f>X12</f>
        <v>Q3</v>
      </c>
      <c r="AD12" s="102" t="str">
        <f>Y12</f>
        <v>Q4</v>
      </c>
      <c r="AE12" s="102" t="s">
        <v>189</v>
      </c>
      <c r="AF12" s="102" t="str">
        <f>AA12</f>
        <v>Q1</v>
      </c>
      <c r="AG12" s="102" t="str">
        <f>AB12</f>
        <v>Q2</v>
      </c>
      <c r="AH12" s="102" t="str">
        <f>AC12</f>
        <v>Q3</v>
      </c>
      <c r="AI12" s="102" t="str">
        <f>AD12</f>
        <v>Q4</v>
      </c>
      <c r="AJ12" s="102" t="s">
        <v>189</v>
      </c>
      <c r="AK12" s="103" t="str">
        <f t="shared" ref="AK12:AN12" si="0">AF12</f>
        <v>Q1</v>
      </c>
      <c r="AL12" s="103" t="str">
        <f t="shared" si="0"/>
        <v>Q2</v>
      </c>
      <c r="AM12" s="103" t="str">
        <f t="shared" si="0"/>
        <v>Q3</v>
      </c>
      <c r="AN12" s="103" t="str">
        <f t="shared" si="0"/>
        <v>Q4</v>
      </c>
      <c r="AO12" s="104" t="s">
        <v>189</v>
      </c>
      <c r="AR12" s="357"/>
    </row>
    <row r="13" spans="1:44" s="358" customFormat="1" x14ac:dyDescent="0.2">
      <c r="A13" s="754" t="s">
        <v>207</v>
      </c>
      <c r="B13" s="299"/>
      <c r="C13" s="299"/>
      <c r="D13" s="299"/>
      <c r="E13" s="299"/>
      <c r="F13" s="299"/>
      <c r="G13" s="299"/>
      <c r="H13" s="299"/>
      <c r="I13" s="299"/>
      <c r="J13" s="299"/>
      <c r="K13" s="299"/>
      <c r="L13" s="300"/>
      <c r="M13" s="300"/>
      <c r="N13" s="300"/>
      <c r="O13" s="300"/>
      <c r="P13" s="300"/>
      <c r="Q13" s="301"/>
      <c r="R13" s="301"/>
      <c r="S13" s="301"/>
      <c r="T13" s="301"/>
      <c r="U13" s="301"/>
      <c r="V13" s="301"/>
      <c r="W13" s="301"/>
      <c r="X13" s="301"/>
      <c r="Y13" s="301"/>
      <c r="Z13" s="301"/>
      <c r="AA13" s="301"/>
      <c r="AB13" s="301"/>
      <c r="AC13" s="301"/>
      <c r="AD13" s="301"/>
      <c r="AE13" s="301"/>
      <c r="AF13" s="302"/>
      <c r="AG13" s="302"/>
      <c r="AH13" s="302"/>
      <c r="AI13" s="302"/>
      <c r="AJ13" s="302"/>
      <c r="AK13" s="303"/>
      <c r="AL13" s="303"/>
      <c r="AM13" s="303"/>
      <c r="AN13" s="304"/>
      <c r="AO13" s="305"/>
      <c r="AR13" s="359"/>
    </row>
    <row r="14" spans="1:44" s="358" customFormat="1" x14ac:dyDescent="0.2">
      <c r="A14" s="754"/>
      <c r="B14" s="299"/>
      <c r="C14" s="299"/>
      <c r="D14" s="299"/>
      <c r="E14" s="299"/>
      <c r="F14" s="299"/>
      <c r="G14" s="299"/>
      <c r="H14" s="299"/>
      <c r="I14" s="299"/>
      <c r="J14" s="299"/>
      <c r="K14" s="299"/>
      <c r="L14" s="300"/>
      <c r="M14" s="300"/>
      <c r="N14" s="300"/>
      <c r="O14" s="300"/>
      <c r="P14" s="300"/>
      <c r="Q14" s="301"/>
      <c r="R14" s="301"/>
      <c r="S14" s="301"/>
      <c r="T14" s="301"/>
      <c r="U14" s="301"/>
      <c r="V14" s="301"/>
      <c r="W14" s="301"/>
      <c r="X14" s="301"/>
      <c r="Y14" s="301"/>
      <c r="Z14" s="301"/>
      <c r="AA14" s="301"/>
      <c r="AB14" s="301"/>
      <c r="AC14" s="301"/>
      <c r="AD14" s="301"/>
      <c r="AE14" s="301"/>
      <c r="AF14" s="302"/>
      <c r="AG14" s="302"/>
      <c r="AH14" s="302"/>
      <c r="AI14" s="302"/>
      <c r="AJ14" s="302"/>
      <c r="AK14" s="303"/>
      <c r="AL14" s="303"/>
      <c r="AM14" s="303"/>
      <c r="AN14" s="304"/>
      <c r="AO14" s="305"/>
      <c r="AR14" s="359"/>
    </row>
    <row r="15" spans="1:44" x14ac:dyDescent="0.2">
      <c r="A15" s="755" t="s">
        <v>253</v>
      </c>
      <c r="B15" s="360">
        <v>1515</v>
      </c>
      <c r="C15" s="360">
        <v>1485</v>
      </c>
      <c r="D15" s="360">
        <v>1272</v>
      </c>
      <c r="E15" s="360">
        <v>0</v>
      </c>
      <c r="F15" s="105">
        <f>SUM(B15:E15)</f>
        <v>4272</v>
      </c>
      <c r="G15" s="360">
        <v>10487</v>
      </c>
      <c r="H15" s="360">
        <v>9200</v>
      </c>
      <c r="I15" s="360">
        <v>7465</v>
      </c>
      <c r="J15" s="360">
        <v>0</v>
      </c>
      <c r="K15" s="105">
        <f t="shared" ref="K15:K28" si="1">SUM(G15:J15)</f>
        <v>27152</v>
      </c>
      <c r="L15" s="98">
        <f>'Schedule 3B_Income_Eastern'!CS34</f>
        <v>28727667.124674771</v>
      </c>
      <c r="M15" s="98">
        <f>'Schedule 3B_Income_Eastern'!CT34</f>
        <v>27279833.284016613</v>
      </c>
      <c r="N15" s="98">
        <f>'Schedule 3B_Income_Eastern'!CU34</f>
        <v>23817422.985601775</v>
      </c>
      <c r="O15" s="98">
        <f>'Schedule 3B_Income_Eastern'!CV34</f>
        <v>0</v>
      </c>
      <c r="P15" s="98">
        <f t="shared" ref="P15:P22" si="2">SUM(L15:O15)</f>
        <v>79824923.394293159</v>
      </c>
      <c r="Q15" s="106">
        <f>IF(B10=0,0,(B15/$B$10)*12000)</f>
        <v>390.98455847563332</v>
      </c>
      <c r="R15" s="106">
        <f>IF(C10=0,0,(C15/$C$10)*12000)</f>
        <v>400.17066762480073</v>
      </c>
      <c r="S15" s="106">
        <f>IF(D10=0,0,(D15/$D$10)*12000)</f>
        <v>347.27214815488918</v>
      </c>
      <c r="T15" s="106">
        <f>IF(E10=0,0,(E15/$E$10)*12000)</f>
        <v>0</v>
      </c>
      <c r="U15" s="106">
        <f>IF(F10=0,0,(F15/$F$10)*12000)</f>
        <v>379.78115762725673</v>
      </c>
      <c r="V15" s="107">
        <f t="shared" ref="V15:Z30" si="3">IF(B15=0,0,G15/B15)</f>
        <v>6.9221122112211217</v>
      </c>
      <c r="W15" s="107">
        <f t="shared" si="3"/>
        <v>6.1952861952861955</v>
      </c>
      <c r="X15" s="107">
        <f t="shared" si="3"/>
        <v>5.8687106918238996</v>
      </c>
      <c r="Y15" s="107">
        <f t="shared" si="3"/>
        <v>0</v>
      </c>
      <c r="Z15" s="107">
        <f t="shared" si="3"/>
        <v>6.3558052434456931</v>
      </c>
      <c r="AA15" s="106">
        <f>IF($B$10=0,0,(G15/$B$10)*12000)</f>
        <v>2706.4389866230804</v>
      </c>
      <c r="AB15" s="106">
        <f>IF($C$10=0,0,(H15/$C$10)*12000)</f>
        <v>2479.171812894388</v>
      </c>
      <c r="AC15" s="106">
        <f>IF($D$10=0,0,(I15/$D$10)*12000)</f>
        <v>2038.0397688492515</v>
      </c>
      <c r="AD15" s="106">
        <f>IF($E$10=0,0,(J15/$E$10)*12000)</f>
        <v>0</v>
      </c>
      <c r="AE15" s="106">
        <f>IF($F$10=0,0,(K15/$F$10)*12000)</f>
        <v>2413.8150730091938</v>
      </c>
      <c r="AF15" s="99">
        <f t="shared" ref="AF15:AJ15" si="4">IF(G15=0,0,L15/G15)</f>
        <v>2739.359886018382</v>
      </c>
      <c r="AG15" s="99">
        <f t="shared" si="4"/>
        <v>2965.1992700018059</v>
      </c>
      <c r="AH15" s="99">
        <f t="shared" si="4"/>
        <v>3190.545610931249</v>
      </c>
      <c r="AI15" s="99">
        <f t="shared" si="4"/>
        <v>0</v>
      </c>
      <c r="AJ15" s="100">
        <f t="shared" si="4"/>
        <v>2939.9279387998363</v>
      </c>
      <c r="AK15" s="99">
        <f>IF(B$10=0,0,L15/B$10)</f>
        <v>617.82586615929222</v>
      </c>
      <c r="AL15" s="99">
        <f>IF(C$10=0,0,M15/C$10)</f>
        <v>612.60320415029105</v>
      </c>
      <c r="AM15" s="99">
        <f>IF(D$10=0,0,N15/D$10)</f>
        <v>541.87156995044313</v>
      </c>
      <c r="AN15" s="99">
        <f>IF(E$10=0,0,O15/E$10)</f>
        <v>0</v>
      </c>
      <c r="AO15" s="101">
        <f>IF(F$10=0,0,P15/F$10)</f>
        <v>591.37019768632467</v>
      </c>
    </row>
    <row r="16" spans="1:44" x14ac:dyDescent="0.2">
      <c r="A16" s="755" t="s">
        <v>254</v>
      </c>
      <c r="B16" s="360">
        <v>766</v>
      </c>
      <c r="C16" s="360">
        <v>765</v>
      </c>
      <c r="D16" s="360">
        <v>668</v>
      </c>
      <c r="E16" s="360">
        <v>0</v>
      </c>
      <c r="F16" s="105">
        <f>SUM(B16:E16)</f>
        <v>2199</v>
      </c>
      <c r="G16" s="360">
        <v>13258</v>
      </c>
      <c r="H16" s="360">
        <v>12216</v>
      </c>
      <c r="I16" s="360">
        <v>8343</v>
      </c>
      <c r="J16" s="360">
        <v>0</v>
      </c>
      <c r="K16" s="105">
        <f t="shared" si="1"/>
        <v>33817</v>
      </c>
      <c r="L16" s="98">
        <f>'Schedule 3B_Income_Eastern'!CS35</f>
        <v>13913897.38888382</v>
      </c>
      <c r="M16" s="98">
        <f>'Schedule 3B_Income_Eastern'!CT35</f>
        <v>13166074.81355585</v>
      </c>
      <c r="N16" s="98">
        <f>'Schedule 3B_Income_Eastern'!CU35</f>
        <v>10828508.698425464</v>
      </c>
      <c r="O16" s="98">
        <f>'Schedule 3B_Income_Eastern'!CV35</f>
        <v>0</v>
      </c>
      <c r="P16" s="98">
        <f t="shared" si="2"/>
        <v>37908480.900865138</v>
      </c>
      <c r="Q16" s="106">
        <f>IF(B10=0,0,(B16/$B$10)*12000)</f>
        <v>197.68592197513871</v>
      </c>
      <c r="R16" s="106">
        <f>IF(C10=0,0,(C16/$C$10)*12000)</f>
        <v>206.14852574610944</v>
      </c>
      <c r="S16" s="106">
        <f>IF(D10=0,0,(D16/$D$10)*12000)</f>
        <v>182.37248032033489</v>
      </c>
      <c r="T16" s="106">
        <f>IF(E10=0,0,(E16/$E$10)*12000)</f>
        <v>0</v>
      </c>
      <c r="U16" s="106">
        <f>IF(F10=0,0,(F16/$F$10)*12000)</f>
        <v>195.49128408762587</v>
      </c>
      <c r="V16" s="107">
        <f t="shared" ref="V16" si="5">IF(B16=0,0,G16/B16)</f>
        <v>17.308093994778069</v>
      </c>
      <c r="W16" s="107">
        <f t="shared" ref="W16" si="6">IF(C16=0,0,H16/C16)</f>
        <v>15.968627450980392</v>
      </c>
      <c r="X16" s="107">
        <f t="shared" ref="X16" si="7">IF(D16=0,0,I16/D16)</f>
        <v>12.489520958083832</v>
      </c>
      <c r="Y16" s="107">
        <f t="shared" ref="Y16" si="8">IF(E16=0,0,J16/E16)</f>
        <v>0</v>
      </c>
      <c r="Z16" s="107">
        <f t="shared" ref="Z16" si="9">IF(F16=0,0,K16/F16)</f>
        <v>15.378353797180537</v>
      </c>
      <c r="AA16" s="106">
        <f t="shared" ref="AA16:AA33" si="10">IF($B$10=0,0,(G16/$B$10)*12000)</f>
        <v>3421.5665189900642</v>
      </c>
      <c r="AB16" s="106">
        <f t="shared" ref="AB16:AB32" si="11">IF($C$10=0,0,(H16/$C$10)*12000)</f>
        <v>3291.9090072084614</v>
      </c>
      <c r="AC16" s="106">
        <f t="shared" ref="AC16:AC32" si="12">IF($D$10=0,0,(I16/$D$10)*12000)</f>
        <v>2277.744915138554</v>
      </c>
      <c r="AD16" s="106">
        <f t="shared" ref="AD16:AD32" si="13">IF($E$10=0,0,(J16/$E$10)*12000)</f>
        <v>0</v>
      </c>
      <c r="AE16" s="106">
        <f t="shared" ref="AE16:AE32" si="14">IF($F$10=0,0,(K16/$F$10)*12000)</f>
        <v>3006.3341309646398</v>
      </c>
      <c r="AF16" s="99">
        <f t="shared" ref="AF16:AF33" si="15">IF(G16=0,0,L16/G16)</f>
        <v>1049.4718199489982</v>
      </c>
      <c r="AG16" s="99">
        <f t="shared" ref="AG16:AG33" si="16">IF(H16=0,0,M16/H16)</f>
        <v>1077.7729873572241</v>
      </c>
      <c r="AH16" s="99">
        <f t="shared" ref="AH16:AH33" si="17">IF(I16=0,0,N16/I16)</f>
        <v>1297.9154618752805</v>
      </c>
      <c r="AI16" s="99">
        <f t="shared" ref="AI16:AI33" si="18">IF(J16=0,0,O16/J16)</f>
        <v>0</v>
      </c>
      <c r="AJ16" s="100">
        <f t="shared" ref="AJ16:AJ33" si="19">IF(K16=0,0,P16/K16)</f>
        <v>1120.9888784003649</v>
      </c>
      <c r="AK16" s="99">
        <f t="shared" ref="AK16:AK32" si="20">IF(B$10=0,0,L16/B$10)</f>
        <v>299.23647014675515</v>
      </c>
      <c r="AL16" s="99">
        <f t="shared" ref="AL16:AL32" si="21">IF(C$10=0,0,M16/C$10)</f>
        <v>295.66088373393478</v>
      </c>
      <c r="AM16" s="99">
        <f t="shared" ref="AM16:AM32" si="22">IF(D$10=0,0,N16/D$10)</f>
        <v>246.36002863051064</v>
      </c>
      <c r="AN16" s="99">
        <f t="shared" ref="AN16:AN32" si="23">IF(E$10=0,0,O16/E$10)</f>
        <v>0</v>
      </c>
      <c r="AO16" s="101">
        <f t="shared" ref="AO16:AO32" si="24">IF(F$10=0,0,P16/F$10)</f>
        <v>280.83892713056559</v>
      </c>
    </row>
    <row r="17" spans="1:41" x14ac:dyDescent="0.2">
      <c r="A17" s="755" t="s">
        <v>255</v>
      </c>
      <c r="B17" s="297"/>
      <c r="C17" s="297"/>
      <c r="D17" s="297"/>
      <c r="E17" s="297"/>
      <c r="F17" s="297"/>
      <c r="G17" s="360">
        <v>762715</v>
      </c>
      <c r="H17" s="360">
        <v>795725</v>
      </c>
      <c r="I17" s="360">
        <v>705642</v>
      </c>
      <c r="J17" s="360">
        <v>0</v>
      </c>
      <c r="K17" s="105">
        <f>SUM(G17:J17)</f>
        <v>2264082</v>
      </c>
      <c r="L17" s="98">
        <f>'Schedule 3B_Income_Eastern'!CS36</f>
        <v>24302847.923995189</v>
      </c>
      <c r="M17" s="98">
        <f>'Schedule 3B_Income_Eastern'!CT36</f>
        <v>24875327.009176437</v>
      </c>
      <c r="N17" s="98">
        <f>'Schedule 3B_Income_Eastern'!CU36</f>
        <v>26999572.859049406</v>
      </c>
      <c r="O17" s="98">
        <f>'Schedule 3B_Income_Eastern'!CV36</f>
        <v>0</v>
      </c>
      <c r="P17" s="98">
        <f>SUM(L17:O17)</f>
        <v>76177747.79222104</v>
      </c>
      <c r="Q17" s="295"/>
      <c r="R17" s="295"/>
      <c r="S17" s="295"/>
      <c r="T17" s="295"/>
      <c r="U17" s="295"/>
      <c r="V17" s="107">
        <f>IF(B17=0,0,G17/B17)</f>
        <v>0</v>
      </c>
      <c r="W17" s="107">
        <f>IF(C17=0,0,H17/C17)</f>
        <v>0</v>
      </c>
      <c r="X17" s="107">
        <f>IF(D17=0,0,I17/D17)</f>
        <v>0</v>
      </c>
      <c r="Y17" s="107">
        <f>IF(E17=0,0,J17/E17)</f>
        <v>0</v>
      </c>
      <c r="Z17" s="107">
        <f>IF(F17=0,0,K17/F17)</f>
        <v>0</v>
      </c>
      <c r="AA17" s="106">
        <f t="shared" si="10"/>
        <v>196838.14357606779</v>
      </c>
      <c r="AB17" s="106">
        <f t="shared" si="11"/>
        <v>214428.15117558555</v>
      </c>
      <c r="AC17" s="106">
        <f t="shared" si="12"/>
        <v>192649.2241889248</v>
      </c>
      <c r="AD17" s="106">
        <f t="shared" si="13"/>
        <v>0</v>
      </c>
      <c r="AE17" s="106">
        <f t="shared" si="14"/>
        <v>201277.07933591638</v>
      </c>
      <c r="AF17" s="99">
        <f>IF(G17=0,0,L17/G17)</f>
        <v>31.863602949981566</v>
      </c>
      <c r="AG17" s="99">
        <f>IF(H17=0,0,M17/H17)</f>
        <v>31.261210856987574</v>
      </c>
      <c r="AH17" s="99">
        <f>IF(I17=0,0,N17/I17)</f>
        <v>38.262423238766125</v>
      </c>
      <c r="AI17" s="99">
        <f>IF(J17=0,0,O17/J17)</f>
        <v>0</v>
      </c>
      <c r="AJ17" s="100">
        <f>IF(K17=0,0,P17/K17)</f>
        <v>33.64619646824675</v>
      </c>
      <c r="AK17" s="99">
        <f t="shared" si="20"/>
        <v>522.66437102660734</v>
      </c>
      <c r="AL17" s="99">
        <f t="shared" si="21"/>
        <v>558.60697063116561</v>
      </c>
      <c r="AM17" s="99">
        <f t="shared" si="22"/>
        <v>614.26884604471502</v>
      </c>
      <c r="AN17" s="99">
        <f t="shared" si="23"/>
        <v>0</v>
      </c>
      <c r="AO17" s="101">
        <f t="shared" si="24"/>
        <v>564.35067965759424</v>
      </c>
    </row>
    <row r="18" spans="1:41" x14ac:dyDescent="0.2">
      <c r="A18" s="755" t="s">
        <v>256</v>
      </c>
      <c r="B18" s="297"/>
      <c r="C18" s="297"/>
      <c r="D18" s="297"/>
      <c r="E18" s="297"/>
      <c r="F18" s="297"/>
      <c r="G18" s="360">
        <v>116890</v>
      </c>
      <c r="H18" s="360">
        <v>107591</v>
      </c>
      <c r="I18" s="360">
        <v>101859</v>
      </c>
      <c r="J18" s="360">
        <v>0</v>
      </c>
      <c r="K18" s="105">
        <f t="shared" ref="K18" si="25">SUM(G18:J18)</f>
        <v>326340</v>
      </c>
      <c r="L18" s="98">
        <f>'Schedule 3B_Income_Eastern'!CS37</f>
        <v>9676189.2335702665</v>
      </c>
      <c r="M18" s="98">
        <f>'Schedule 3B_Income_Eastern'!CT37</f>
        <v>9699874.9586951211</v>
      </c>
      <c r="N18" s="98">
        <f>'Schedule 3B_Income_Eastern'!CU37</f>
        <v>10513113.208270762</v>
      </c>
      <c r="O18" s="98">
        <f>'Schedule 3B_Income_Eastern'!CV37</f>
        <v>0</v>
      </c>
      <c r="P18" s="98">
        <f t="shared" ref="P18" si="26">SUM(L18:O18)</f>
        <v>29889177.40053615</v>
      </c>
      <c r="Q18" s="295"/>
      <c r="R18" s="295"/>
      <c r="S18" s="295"/>
      <c r="T18" s="295"/>
      <c r="U18" s="295"/>
      <c r="V18" s="107">
        <f t="shared" ref="V18" si="27">IF(B18=0,0,G18/B18)</f>
        <v>0</v>
      </c>
      <c r="W18" s="107">
        <f t="shared" ref="W18" si="28">IF(C18=0,0,H18/C18)</f>
        <v>0</v>
      </c>
      <c r="X18" s="107">
        <f t="shared" ref="X18" si="29">IF(D18=0,0,I18/D18)</f>
        <v>0</v>
      </c>
      <c r="Y18" s="107">
        <f t="shared" ref="Y18" si="30">IF(E18=0,0,J18/E18)</f>
        <v>0</v>
      </c>
      <c r="Z18" s="107">
        <f t="shared" ref="Z18" si="31">IF(F18=0,0,K18/F18)</f>
        <v>0</v>
      </c>
      <c r="AA18" s="106">
        <f t="shared" si="10"/>
        <v>30166.458772420319</v>
      </c>
      <c r="AB18" s="106">
        <f t="shared" si="11"/>
        <v>28993.105926208707</v>
      </c>
      <c r="AC18" s="106">
        <f t="shared" si="12"/>
        <v>27808.80010920508</v>
      </c>
      <c r="AD18" s="106">
        <f t="shared" si="13"/>
        <v>0</v>
      </c>
      <c r="AE18" s="106">
        <f t="shared" si="14"/>
        <v>29011.653319306872</v>
      </c>
      <c r="AF18" s="99">
        <f t="shared" ref="AF18" si="32">IF(G18=0,0,L18/G18)</f>
        <v>82.780299714006901</v>
      </c>
      <c r="AG18" s="99">
        <f t="shared" ref="AG18" si="33">IF(H18=0,0,M18/H18)</f>
        <v>90.155077643066065</v>
      </c>
      <c r="AH18" s="99">
        <f t="shared" ref="AH18" si="34">IF(I18=0,0,N18/I18)</f>
        <v>103.21241331910545</v>
      </c>
      <c r="AI18" s="99">
        <f t="shared" ref="AI18" si="35">IF(J18=0,0,O18/J18)</f>
        <v>0</v>
      </c>
      <c r="AJ18" s="100">
        <f t="shared" ref="AJ18" si="36">IF(K18=0,0,P18/K18)</f>
        <v>91.589070909285255</v>
      </c>
      <c r="AK18" s="99">
        <f t="shared" si="20"/>
        <v>208.09904154093223</v>
      </c>
      <c r="AL18" s="99">
        <f t="shared" si="21"/>
        <v>217.82297632424874</v>
      </c>
      <c r="AM18" s="99">
        <f t="shared" si="22"/>
        <v>239.18444756497161</v>
      </c>
      <c r="AN18" s="99">
        <f t="shared" si="23"/>
        <v>0</v>
      </c>
      <c r="AO18" s="101">
        <f t="shared" si="24"/>
        <v>221.42919775479987</v>
      </c>
    </row>
    <row r="19" spans="1:41" x14ac:dyDescent="0.2">
      <c r="A19" s="755" t="s">
        <v>217</v>
      </c>
      <c r="B19" s="297"/>
      <c r="C19" s="297"/>
      <c r="D19" s="297"/>
      <c r="E19" s="297"/>
      <c r="F19" s="297"/>
      <c r="G19" s="360">
        <v>287634</v>
      </c>
      <c r="H19" s="360">
        <v>264795</v>
      </c>
      <c r="I19" s="360">
        <v>249295</v>
      </c>
      <c r="J19" s="360">
        <v>0</v>
      </c>
      <c r="K19" s="105">
        <f>SUM(G19:J19)</f>
        <v>801724</v>
      </c>
      <c r="L19" s="98">
        <f>'Schedule 3B_Income_Eastern'!CS38</f>
        <v>13328654.844048847</v>
      </c>
      <c r="M19" s="98">
        <f>'Schedule 3B_Income_Eastern'!CT38</f>
        <v>12673473.877213258</v>
      </c>
      <c r="N19" s="98">
        <f>'Schedule 3B_Income_Eastern'!CU38</f>
        <v>13892985.531043326</v>
      </c>
      <c r="O19" s="98">
        <f>'Schedule 3B_Income_Eastern'!CV38</f>
        <v>0</v>
      </c>
      <c r="P19" s="98">
        <f t="shared" ref="P19" si="37">SUM(L19:O19)</f>
        <v>39895114.252305433</v>
      </c>
      <c r="Q19" s="295"/>
      <c r="R19" s="295"/>
      <c r="S19" s="295"/>
      <c r="T19" s="295"/>
      <c r="U19" s="295"/>
      <c r="V19" s="107">
        <f t="shared" ref="V19:Z20" si="38">IF(B19=0,0,G19/B19)</f>
        <v>0</v>
      </c>
      <c r="W19" s="107">
        <f t="shared" si="38"/>
        <v>0</v>
      </c>
      <c r="X19" s="107">
        <f t="shared" si="38"/>
        <v>0</v>
      </c>
      <c r="Y19" s="107">
        <f t="shared" si="38"/>
        <v>0</v>
      </c>
      <c r="Z19" s="107">
        <f t="shared" si="38"/>
        <v>0</v>
      </c>
      <c r="AA19" s="106">
        <f t="shared" si="10"/>
        <v>74231.32177728074</v>
      </c>
      <c r="AB19" s="106">
        <f t="shared" si="11"/>
        <v>71355.684803844517</v>
      </c>
      <c r="AC19" s="106">
        <f t="shared" si="12"/>
        <v>68060.699822541748</v>
      </c>
      <c r="AD19" s="106">
        <f t="shared" si="13"/>
        <v>0</v>
      </c>
      <c r="AE19" s="106">
        <f t="shared" si="14"/>
        <v>71273.330715719756</v>
      </c>
      <c r="AF19" s="99">
        <f t="shared" ref="AF19:AJ20" si="39">IF(G19=0,0,L19/G19)</f>
        <v>46.338940612197604</v>
      </c>
      <c r="AG19" s="99">
        <f t="shared" si="39"/>
        <v>47.861454624193279</v>
      </c>
      <c r="AH19" s="99">
        <f t="shared" si="39"/>
        <v>55.729098181043852</v>
      </c>
      <c r="AI19" s="99">
        <f t="shared" si="39"/>
        <v>0</v>
      </c>
      <c r="AJ19" s="100">
        <f t="shared" si="39"/>
        <v>49.761656445741217</v>
      </c>
      <c r="AK19" s="99">
        <f t="shared" si="20"/>
        <v>286.65006761686192</v>
      </c>
      <c r="AL19" s="99">
        <f t="shared" si="21"/>
        <v>284.59890586812014</v>
      </c>
      <c r="AM19" s="99">
        <f t="shared" si="22"/>
        <v>316.08011855674857</v>
      </c>
      <c r="AN19" s="99">
        <f t="shared" si="23"/>
        <v>0</v>
      </c>
      <c r="AO19" s="101">
        <f t="shared" si="24"/>
        <v>295.55658306827848</v>
      </c>
    </row>
    <row r="20" spans="1:41" s="354" customFormat="1" x14ac:dyDescent="0.2">
      <c r="A20" s="755" t="s">
        <v>190</v>
      </c>
      <c r="B20" s="595"/>
      <c r="C20" s="595"/>
      <c r="D20" s="595"/>
      <c r="E20" s="595"/>
      <c r="F20" s="595"/>
      <c r="G20" s="360">
        <v>5904</v>
      </c>
      <c r="H20" s="360">
        <v>5876</v>
      </c>
      <c r="I20" s="360">
        <v>5473</v>
      </c>
      <c r="J20" s="360">
        <v>0</v>
      </c>
      <c r="K20" s="105">
        <f>SUM(G20:J20)</f>
        <v>17253</v>
      </c>
      <c r="L20" s="98">
        <f>'Schedule 3B_Income_Eastern'!CS40</f>
        <v>1633922.18</v>
      </c>
      <c r="M20" s="98">
        <f>'Schedule 3B_Income_Eastern'!CT40</f>
        <v>1891631.12</v>
      </c>
      <c r="N20" s="98">
        <f>'Schedule 3B_Income_Eastern'!CU40</f>
        <v>1539926.84</v>
      </c>
      <c r="O20" s="98">
        <f>'Schedule 3B_Income_Eastern'!CV40</f>
        <v>0</v>
      </c>
      <c r="P20" s="98">
        <f>SUM(L20:O20)</f>
        <v>5065480.1399999997</v>
      </c>
      <c r="Q20" s="295"/>
      <c r="R20" s="295"/>
      <c r="S20" s="295"/>
      <c r="T20" s="295"/>
      <c r="U20" s="295"/>
      <c r="V20" s="107">
        <f t="shared" si="38"/>
        <v>0</v>
      </c>
      <c r="W20" s="107">
        <f t="shared" si="38"/>
        <v>0</v>
      </c>
      <c r="X20" s="107">
        <f t="shared" si="38"/>
        <v>0</v>
      </c>
      <c r="Y20" s="107">
        <f t="shared" si="38"/>
        <v>0</v>
      </c>
      <c r="Z20" s="107">
        <f t="shared" si="38"/>
        <v>0</v>
      </c>
      <c r="AA20" s="106">
        <f t="shared" si="10"/>
        <v>1523.6784377822701</v>
      </c>
      <c r="AB20" s="106">
        <f t="shared" si="11"/>
        <v>1583.4362578877638</v>
      </c>
      <c r="AC20" s="106">
        <f t="shared" si="12"/>
        <v>1494.1984802293307</v>
      </c>
      <c r="AD20" s="106">
        <f t="shared" si="13"/>
        <v>0</v>
      </c>
      <c r="AE20" s="106">
        <f t="shared" si="14"/>
        <v>1533.7931443218774</v>
      </c>
      <c r="AF20" s="99">
        <f t="shared" si="39"/>
        <v>276.7483367208672</v>
      </c>
      <c r="AG20" s="99">
        <f t="shared" si="39"/>
        <v>321.92496936691629</v>
      </c>
      <c r="AH20" s="99">
        <f t="shared" si="39"/>
        <v>281.36795907180709</v>
      </c>
      <c r="AI20" s="99">
        <f t="shared" si="39"/>
        <v>0</v>
      </c>
      <c r="AJ20" s="100">
        <f t="shared" si="39"/>
        <v>293.59996174578333</v>
      </c>
      <c r="AK20" s="99">
        <f t="shared" si="20"/>
        <v>35.139622779474387</v>
      </c>
      <c r="AL20" s="99">
        <f t="shared" si="21"/>
        <v>42.478972401248569</v>
      </c>
      <c r="AM20" s="99">
        <f t="shared" si="22"/>
        <v>35.034964735860221</v>
      </c>
      <c r="AN20" s="99">
        <f t="shared" si="23"/>
        <v>0</v>
      </c>
      <c r="AO20" s="101">
        <f t="shared" si="24"/>
        <v>37.526800708237332</v>
      </c>
    </row>
    <row r="21" spans="1:41" x14ac:dyDescent="0.2">
      <c r="A21" s="755" t="s">
        <v>212</v>
      </c>
      <c r="B21" s="297"/>
      <c r="C21" s="297"/>
      <c r="D21" s="297"/>
      <c r="E21" s="297"/>
      <c r="F21" s="297"/>
      <c r="G21" s="360">
        <v>58686</v>
      </c>
      <c r="H21" s="360">
        <v>56191</v>
      </c>
      <c r="I21" s="360">
        <v>49559</v>
      </c>
      <c r="J21" s="360">
        <v>0</v>
      </c>
      <c r="K21" s="105">
        <f t="shared" si="1"/>
        <v>164436</v>
      </c>
      <c r="L21" s="98">
        <f>'Schedule 3B_Income_Eastern'!CS48</f>
        <v>5934345.7410688084</v>
      </c>
      <c r="M21" s="98">
        <f>'Schedule 3B_Income_Eastern'!CT48</f>
        <v>6193566.1882686969</v>
      </c>
      <c r="N21" s="98">
        <f>'Schedule 3B_Income_Eastern'!CU48</f>
        <v>6809519.4517760109</v>
      </c>
      <c r="O21" s="98">
        <f>'Schedule 3B_Income_Eastern'!CV48</f>
        <v>0</v>
      </c>
      <c r="P21" s="98">
        <f t="shared" si="2"/>
        <v>18937431.381113514</v>
      </c>
      <c r="Q21" s="295"/>
      <c r="R21" s="295"/>
      <c r="S21" s="295"/>
      <c r="T21" s="295"/>
      <c r="U21" s="295"/>
      <c r="V21" s="107">
        <f t="shared" si="3"/>
        <v>0</v>
      </c>
      <c r="W21" s="107">
        <f t="shared" si="3"/>
        <v>0</v>
      </c>
      <c r="X21" s="107">
        <f t="shared" si="3"/>
        <v>0</v>
      </c>
      <c r="Y21" s="107">
        <f t="shared" si="3"/>
        <v>0</v>
      </c>
      <c r="Z21" s="107">
        <f t="shared" si="3"/>
        <v>0</v>
      </c>
      <c r="AA21" s="106">
        <f t="shared" si="10"/>
        <v>15145.425609703645</v>
      </c>
      <c r="AB21" s="106">
        <f t="shared" si="11"/>
        <v>15142.080797646584</v>
      </c>
      <c r="AC21" s="106">
        <f t="shared" si="12"/>
        <v>13530.236155981253</v>
      </c>
      <c r="AD21" s="106">
        <f t="shared" si="13"/>
        <v>0</v>
      </c>
      <c r="AE21" s="106">
        <f t="shared" si="14"/>
        <v>14618.374165635672</v>
      </c>
      <c r="AF21" s="99">
        <f t="shared" si="15"/>
        <v>101.1202968522102</v>
      </c>
      <c r="AG21" s="99">
        <f t="shared" si="16"/>
        <v>110.22345550477296</v>
      </c>
      <c r="AH21" s="99">
        <f t="shared" si="17"/>
        <v>137.4022771197161</v>
      </c>
      <c r="AI21" s="99">
        <f t="shared" si="18"/>
        <v>0</v>
      </c>
      <c r="AJ21" s="100">
        <f t="shared" si="19"/>
        <v>115.16596962413045</v>
      </c>
      <c r="AK21" s="99">
        <f t="shared" si="20"/>
        <v>127.62582780052493</v>
      </c>
      <c r="AL21" s="99">
        <f t="shared" si="21"/>
        <v>139.08437242075627</v>
      </c>
      <c r="AM21" s="99">
        <f t="shared" si="22"/>
        <v>154.92377148327822</v>
      </c>
      <c r="AN21" s="99">
        <f t="shared" si="23"/>
        <v>0</v>
      </c>
      <c r="AO21" s="101">
        <f t="shared" si="24"/>
        <v>140.29493625948092</v>
      </c>
    </row>
    <row r="22" spans="1:41" x14ac:dyDescent="0.2">
      <c r="A22" s="755" t="s">
        <v>1260</v>
      </c>
      <c r="B22" s="297"/>
      <c r="C22" s="297"/>
      <c r="D22" s="297"/>
      <c r="E22" s="297"/>
      <c r="F22" s="297"/>
      <c r="G22" s="360">
        <v>2950116</v>
      </c>
      <c r="H22" s="360">
        <v>2969330</v>
      </c>
      <c r="I22" s="360">
        <v>2925680</v>
      </c>
      <c r="J22" s="360">
        <v>0</v>
      </c>
      <c r="K22" s="105">
        <f t="shared" si="1"/>
        <v>8845126</v>
      </c>
      <c r="L22" s="98">
        <f>'Schedule 3B_Income_Eastern'!CS49</f>
        <v>15609513.276676752</v>
      </c>
      <c r="M22" s="98">
        <f>'Schedule 3B_Income_Eastern'!CT49</f>
        <v>15636696.41986306</v>
      </c>
      <c r="N22" s="98">
        <f>'Schedule 3B_Income_Eastern'!CU49</f>
        <v>15943376.885456335</v>
      </c>
      <c r="O22" s="98">
        <f>'Schedule 3B_Income_Eastern'!CV49</f>
        <v>0</v>
      </c>
      <c r="P22" s="98">
        <f t="shared" si="2"/>
        <v>47189586.581996143</v>
      </c>
      <c r="Q22" s="295"/>
      <c r="R22" s="295"/>
      <c r="S22" s="295"/>
      <c r="T22" s="295"/>
      <c r="U22" s="295"/>
      <c r="V22" s="107">
        <f t="shared" ref="V22" si="40">IF(B22=0,0,G22/B22)</f>
        <v>0</v>
      </c>
      <c r="W22" s="107">
        <f t="shared" ref="W22" si="41">IF(C22=0,0,H22/C22)</f>
        <v>0</v>
      </c>
      <c r="X22" s="107">
        <f t="shared" ref="X22" si="42">IF(D22=0,0,I22/D22)</f>
        <v>0</v>
      </c>
      <c r="Y22" s="107">
        <f t="shared" ref="Y22" si="43">IF(E22=0,0,J22/E22)</f>
        <v>0</v>
      </c>
      <c r="Z22" s="107">
        <f t="shared" ref="Z22" si="44">IF(F22=0,0,K22/F22)</f>
        <v>0</v>
      </c>
      <c r="AA22" s="106">
        <f t="shared" si="10"/>
        <v>761353.00443029811</v>
      </c>
      <c r="AB22" s="106">
        <f t="shared" si="11"/>
        <v>800160.78686757537</v>
      </c>
      <c r="AC22" s="106">
        <f t="shared" si="12"/>
        <v>798747.78177185229</v>
      </c>
      <c r="AD22" s="106">
        <f t="shared" si="13"/>
        <v>0</v>
      </c>
      <c r="AE22" s="106">
        <f t="shared" si="14"/>
        <v>786332.4418630494</v>
      </c>
      <c r="AF22" s="99">
        <f t="shared" si="15"/>
        <v>5.2911523738987727</v>
      </c>
      <c r="AG22" s="99">
        <f t="shared" si="16"/>
        <v>5.266068917857921</v>
      </c>
      <c r="AH22" s="99">
        <f t="shared" si="17"/>
        <v>5.4494602572585977</v>
      </c>
      <c r="AI22" s="99">
        <f t="shared" si="18"/>
        <v>0</v>
      </c>
      <c r="AJ22" s="100">
        <f t="shared" si="19"/>
        <v>5.3350948965561535</v>
      </c>
      <c r="AK22" s="99">
        <f t="shared" si="20"/>
        <v>335.70289639719454</v>
      </c>
      <c r="AL22" s="99">
        <f t="shared" si="21"/>
        <v>351.14182075100626</v>
      </c>
      <c r="AM22" s="99">
        <f t="shared" si="22"/>
        <v>362.72869102826445</v>
      </c>
      <c r="AN22" s="99">
        <f t="shared" si="23"/>
        <v>0</v>
      </c>
      <c r="AO22" s="101">
        <f t="shared" si="24"/>
        <v>349.59651646500777</v>
      </c>
    </row>
    <row r="23" spans="1:41" x14ac:dyDescent="0.2">
      <c r="A23" s="755" t="s">
        <v>397</v>
      </c>
      <c r="B23" s="297"/>
      <c r="C23" s="297"/>
      <c r="D23" s="297"/>
      <c r="E23" s="297"/>
      <c r="F23" s="297"/>
      <c r="G23" s="360">
        <v>424329</v>
      </c>
      <c r="H23" s="360">
        <v>410724</v>
      </c>
      <c r="I23" s="360">
        <v>348990</v>
      </c>
      <c r="J23" s="360">
        <v>0</v>
      </c>
      <c r="K23" s="105">
        <f t="shared" ref="K23:K27" si="45">SUM(G23:J23)</f>
        <v>1184043</v>
      </c>
      <c r="L23" s="98">
        <f>'Schedule 3B_Income_Eastern'!CS50</f>
        <v>14305156.312138632</v>
      </c>
      <c r="M23" s="98">
        <f>'Schedule 3B_Income_Eastern'!CT50</f>
        <v>14242415.492281612</v>
      </c>
      <c r="N23" s="98">
        <f>'Schedule 3B_Income_Eastern'!CU50</f>
        <v>14358589.989899432</v>
      </c>
      <c r="O23" s="98">
        <f>'Schedule 3B_Income_Eastern'!CV50</f>
        <v>0</v>
      </c>
      <c r="P23" s="98">
        <f t="shared" ref="P23:P27" si="46">SUM(L23:O23)</f>
        <v>42906161.794319674</v>
      </c>
      <c r="Q23" s="295"/>
      <c r="R23" s="295"/>
      <c r="S23" s="295"/>
      <c r="T23" s="295"/>
      <c r="U23" s="295"/>
      <c r="V23" s="107">
        <f t="shared" ref="V23:V27" si="47">IF(B23=0,0,G23/B23)</f>
        <v>0</v>
      </c>
      <c r="W23" s="107">
        <f t="shared" ref="W23:W27" si="48">IF(C23=0,0,H23/C23)</f>
        <v>0</v>
      </c>
      <c r="X23" s="107">
        <f t="shared" ref="X23:X27" si="49">IF(D23=0,0,I23/D23)</f>
        <v>0</v>
      </c>
      <c r="Y23" s="107">
        <f t="shared" ref="Y23:Y27" si="50">IF(E23=0,0,J23/E23)</f>
        <v>0</v>
      </c>
      <c r="Z23" s="107">
        <f t="shared" ref="Z23:Z27" si="51">IF(F23=0,0,K23/F23)</f>
        <v>0</v>
      </c>
      <c r="AA23" s="106">
        <f t="shared" si="10"/>
        <v>109508.9681276614</v>
      </c>
      <c r="AB23" s="106">
        <f t="shared" ref="AB23:AB27" si="52">IF($C$10=0,0,(H23/$C$10)*12000)</f>
        <v>110679.93083469941</v>
      </c>
      <c r="AC23" s="106">
        <f t="shared" ref="AC23:AC27" si="53">IF($D$10=0,0,(I23/$D$10)*12000)</f>
        <v>95278.700459571366</v>
      </c>
      <c r="AD23" s="106">
        <f t="shared" ref="AD23:AD27" si="54">IF($E$10=0,0,(J23/$E$10)*12000)</f>
        <v>0</v>
      </c>
      <c r="AE23" s="106">
        <f t="shared" ref="AE23:AE27" si="55">IF($F$10=0,0,(K23/$F$10)*12000)</f>
        <v>105261.52182126637</v>
      </c>
      <c r="AF23" s="99">
        <f t="shared" ref="AF23:AF27" si="56">IF(G23=0,0,L23/G23)</f>
        <v>33.712417280314639</v>
      </c>
      <c r="AG23" s="99">
        <f t="shared" ref="AG23:AG27" si="57">IF(H23=0,0,M23/H23)</f>
        <v>34.676365375000273</v>
      </c>
      <c r="AH23" s="99">
        <f t="shared" ref="AH23:AH27" si="58">IF(I23=0,0,N23/I23)</f>
        <v>41.143270551876654</v>
      </c>
      <c r="AI23" s="99">
        <f t="shared" ref="AI23:AI27" si="59">IF(J23=0,0,O23/J23)</f>
        <v>0</v>
      </c>
      <c r="AJ23" s="100">
        <f t="shared" ref="AJ23:AJ27" si="60">IF(K23=0,0,P23/K23)</f>
        <v>36.236996286722423</v>
      </c>
      <c r="AK23" s="99">
        <f t="shared" ref="AK23:AK27" si="61">IF(B$10=0,0,L23/B$10)</f>
        <v>307.65100245469984</v>
      </c>
      <c r="AL23" s="99">
        <f t="shared" ref="AL23:AL27" si="62">IF(C$10=0,0,M23/C$10)</f>
        <v>319.83147677531633</v>
      </c>
      <c r="AM23" s="99">
        <f t="shared" ref="AM23:AM27" si="63">IF(D$10=0,0,N23/D$10)</f>
        <v>326.67311256994657</v>
      </c>
      <c r="AN23" s="99">
        <f t="shared" ref="AN23:AN27" si="64">IF(E$10=0,0,O23/E$10)</f>
        <v>0</v>
      </c>
      <c r="AO23" s="101">
        <f t="shared" ref="AO23:AO27" si="65">IF(F$10=0,0,P23/F$10)</f>
        <v>317.86344794766507</v>
      </c>
    </row>
    <row r="24" spans="1:41" x14ac:dyDescent="0.2">
      <c r="A24" s="755" t="s">
        <v>1261</v>
      </c>
      <c r="B24" s="297"/>
      <c r="C24" s="297"/>
      <c r="D24" s="297"/>
      <c r="E24" s="297"/>
      <c r="F24" s="297"/>
      <c r="G24" s="360">
        <v>34955</v>
      </c>
      <c r="H24" s="360">
        <v>36393</v>
      </c>
      <c r="I24" s="360">
        <v>34640</v>
      </c>
      <c r="J24" s="360">
        <v>0</v>
      </c>
      <c r="K24" s="105">
        <f t="shared" si="45"/>
        <v>105988</v>
      </c>
      <c r="L24" s="98">
        <f>'Schedule 3B_Income_Eastern'!CS51</f>
        <v>2562532.4640650488</v>
      </c>
      <c r="M24" s="98">
        <f>'Schedule 3B_Income_Eastern'!CT51</f>
        <v>2726536.4465244142</v>
      </c>
      <c r="N24" s="98">
        <f>'Schedule 3B_Income_Eastern'!CU51</f>
        <v>3069486.9270304274</v>
      </c>
      <c r="O24" s="98">
        <f>'Schedule 3B_Income_Eastern'!CV51</f>
        <v>0</v>
      </c>
      <c r="P24" s="98">
        <f t="shared" si="46"/>
        <v>8358555.8376198905</v>
      </c>
      <c r="Q24" s="295"/>
      <c r="R24" s="295"/>
      <c r="S24" s="295"/>
      <c r="T24" s="295"/>
      <c r="U24" s="295"/>
      <c r="V24" s="107">
        <f t="shared" si="47"/>
        <v>0</v>
      </c>
      <c r="W24" s="107">
        <f t="shared" si="48"/>
        <v>0</v>
      </c>
      <c r="X24" s="107">
        <f t="shared" si="49"/>
        <v>0</v>
      </c>
      <c r="Y24" s="107">
        <f t="shared" si="50"/>
        <v>0</v>
      </c>
      <c r="Z24" s="107">
        <f t="shared" si="51"/>
        <v>0</v>
      </c>
      <c r="AA24" s="106">
        <f t="shared" si="10"/>
        <v>9021.0331627166761</v>
      </c>
      <c r="AB24" s="106">
        <f t="shared" si="52"/>
        <v>9807.010846376681</v>
      </c>
      <c r="AC24" s="106">
        <f t="shared" si="53"/>
        <v>9457.1597579287445</v>
      </c>
      <c r="AD24" s="106">
        <f t="shared" si="54"/>
        <v>0</v>
      </c>
      <c r="AE24" s="106">
        <f t="shared" si="55"/>
        <v>9422.3420727054527</v>
      </c>
      <c r="AF24" s="99">
        <f t="shared" si="56"/>
        <v>73.309468289659534</v>
      </c>
      <c r="AG24" s="99">
        <f t="shared" si="57"/>
        <v>74.91925498102421</v>
      </c>
      <c r="AH24" s="99">
        <f t="shared" si="58"/>
        <v>88.611054475474234</v>
      </c>
      <c r="AI24" s="99">
        <f t="shared" si="59"/>
        <v>0</v>
      </c>
      <c r="AJ24" s="100">
        <f t="shared" si="60"/>
        <v>78.863228267538688</v>
      </c>
      <c r="AK24" s="99">
        <f t="shared" si="61"/>
        <v>55.110595381845428</v>
      </c>
      <c r="AL24" s="99">
        <f t="shared" si="62"/>
        <v>61.227828850113724</v>
      </c>
      <c r="AM24" s="99">
        <f t="shared" si="63"/>
        <v>69.834074874423877</v>
      </c>
      <c r="AN24" s="99">
        <f t="shared" si="64"/>
        <v>0</v>
      </c>
      <c r="AO24" s="101">
        <f t="shared" si="65"/>
        <v>61.923026141216972</v>
      </c>
    </row>
    <row r="25" spans="1:41" x14ac:dyDescent="0.2">
      <c r="A25" s="755" t="s">
        <v>369</v>
      </c>
      <c r="B25" s="297"/>
      <c r="C25" s="297"/>
      <c r="D25" s="297"/>
      <c r="E25" s="297"/>
      <c r="F25" s="297"/>
      <c r="G25" s="360">
        <v>10311</v>
      </c>
      <c r="H25" s="360">
        <v>10472</v>
      </c>
      <c r="I25" s="360">
        <v>8912</v>
      </c>
      <c r="J25" s="360">
        <v>0</v>
      </c>
      <c r="K25" s="105">
        <f t="shared" si="45"/>
        <v>29695</v>
      </c>
      <c r="L25" s="98">
        <f>'Schedule 3B_Income_Eastern'!CS52</f>
        <v>1237253.4250566205</v>
      </c>
      <c r="M25" s="98">
        <f>'Schedule 3B_Income_Eastern'!CT52</f>
        <v>1293781.174333733</v>
      </c>
      <c r="N25" s="98">
        <f>'Schedule 3B_Income_Eastern'!CU52</f>
        <v>1296411.0224844529</v>
      </c>
      <c r="O25" s="98">
        <f>'Schedule 3B_Income_Eastern'!CV52</f>
        <v>0</v>
      </c>
      <c r="P25" s="98">
        <f t="shared" si="46"/>
        <v>3827445.6218748065</v>
      </c>
      <c r="Q25" s="295"/>
      <c r="R25" s="295"/>
      <c r="S25" s="295"/>
      <c r="T25" s="295"/>
      <c r="U25" s="295"/>
      <c r="V25" s="107">
        <f t="shared" si="47"/>
        <v>0</v>
      </c>
      <c r="W25" s="107">
        <f t="shared" si="48"/>
        <v>0</v>
      </c>
      <c r="X25" s="107">
        <f t="shared" si="49"/>
        <v>0</v>
      </c>
      <c r="Y25" s="107">
        <f t="shared" si="50"/>
        <v>0</v>
      </c>
      <c r="Z25" s="107">
        <f t="shared" si="51"/>
        <v>0</v>
      </c>
      <c r="AA25" s="106">
        <f t="shared" si="10"/>
        <v>2661.0176781797068</v>
      </c>
      <c r="AB25" s="106">
        <f t="shared" si="52"/>
        <v>2821.9442635467431</v>
      </c>
      <c r="AC25" s="106">
        <f t="shared" si="53"/>
        <v>2433.0891386449471</v>
      </c>
      <c r="AD25" s="106">
        <f t="shared" si="54"/>
        <v>0</v>
      </c>
      <c r="AE25" s="106">
        <f t="shared" si="55"/>
        <v>2639.8879858945197</v>
      </c>
      <c r="AF25" s="99">
        <f t="shared" si="56"/>
        <v>119.99354330875963</v>
      </c>
      <c r="AG25" s="99">
        <f t="shared" si="57"/>
        <v>123.54671259871401</v>
      </c>
      <c r="AH25" s="99">
        <f t="shared" si="58"/>
        <v>145.46802316926087</v>
      </c>
      <c r="AI25" s="99">
        <f t="shared" si="59"/>
        <v>0</v>
      </c>
      <c r="AJ25" s="100">
        <f t="shared" si="60"/>
        <v>128.89192193550451</v>
      </c>
      <c r="AK25" s="99">
        <f t="shared" si="61"/>
        <v>26.608745001002635</v>
      </c>
      <c r="AL25" s="99">
        <f t="shared" si="62"/>
        <v>29.053494741499922</v>
      </c>
      <c r="AM25" s="99">
        <f t="shared" si="63"/>
        <v>29.494722266106677</v>
      </c>
      <c r="AN25" s="99">
        <f t="shared" si="64"/>
        <v>0</v>
      </c>
      <c r="AO25" s="101">
        <f t="shared" si="65"/>
        <v>28.355019683032726</v>
      </c>
    </row>
    <row r="26" spans="1:41" x14ac:dyDescent="0.2">
      <c r="A26" s="755" t="s">
        <v>387</v>
      </c>
      <c r="B26" s="297"/>
      <c r="C26" s="297"/>
      <c r="D26" s="297"/>
      <c r="E26" s="297"/>
      <c r="F26" s="297"/>
      <c r="G26" s="360">
        <v>28815</v>
      </c>
      <c r="H26" s="360">
        <v>29725</v>
      </c>
      <c r="I26" s="360">
        <v>27064</v>
      </c>
      <c r="J26" s="360">
        <v>0</v>
      </c>
      <c r="K26" s="105">
        <f t="shared" si="45"/>
        <v>85604</v>
      </c>
      <c r="L26" s="98">
        <f>'Schedule 3B_Income_Eastern'!CS53</f>
        <v>545912.64424535178</v>
      </c>
      <c r="M26" s="98">
        <f>'Schedule 3B_Income_Eastern'!CT53</f>
        <v>562858.29238445021</v>
      </c>
      <c r="N26" s="98">
        <f>'Schedule 3B_Income_Eastern'!CU53</f>
        <v>518398.8655401211</v>
      </c>
      <c r="O26" s="98">
        <f>'Schedule 3B_Income_Eastern'!CV53</f>
        <v>0</v>
      </c>
      <c r="P26" s="98">
        <f t="shared" si="46"/>
        <v>1627169.8021699232</v>
      </c>
      <c r="Q26" s="295"/>
      <c r="R26" s="295"/>
      <c r="S26" s="295"/>
      <c r="T26" s="295"/>
      <c r="U26" s="295"/>
      <c r="V26" s="107">
        <f t="shared" si="47"/>
        <v>0</v>
      </c>
      <c r="W26" s="107">
        <f t="shared" si="48"/>
        <v>0</v>
      </c>
      <c r="X26" s="107">
        <f t="shared" si="49"/>
        <v>0</v>
      </c>
      <c r="Y26" s="107">
        <f t="shared" si="50"/>
        <v>0</v>
      </c>
      <c r="Z26" s="107">
        <f t="shared" si="51"/>
        <v>0</v>
      </c>
      <c r="AA26" s="106">
        <f t="shared" si="10"/>
        <v>7436.4488795217003</v>
      </c>
      <c r="AB26" s="106">
        <f t="shared" si="52"/>
        <v>8010.1502324223566</v>
      </c>
      <c r="AC26" s="106">
        <f t="shared" si="53"/>
        <v>7388.8155799244669</v>
      </c>
      <c r="AD26" s="106">
        <f t="shared" si="54"/>
        <v>0</v>
      </c>
      <c r="AE26" s="106">
        <f t="shared" si="55"/>
        <v>7610.2027662742721</v>
      </c>
      <c r="AF26" s="99">
        <f t="shared" si="56"/>
        <v>18.945432734525482</v>
      </c>
      <c r="AG26" s="99">
        <f t="shared" si="57"/>
        <v>18.935518667264937</v>
      </c>
      <c r="AH26" s="99">
        <f t="shared" si="58"/>
        <v>19.15455459429948</v>
      </c>
      <c r="AI26" s="99">
        <f t="shared" si="59"/>
        <v>0</v>
      </c>
      <c r="AJ26" s="100">
        <f t="shared" si="60"/>
        <v>19.008104786808129</v>
      </c>
      <c r="AK26" s="99">
        <f t="shared" si="61"/>
        <v>11.740561835892979</v>
      </c>
      <c r="AL26" s="99">
        <f t="shared" si="62"/>
        <v>12.639695771135843</v>
      </c>
      <c r="AM26" s="99">
        <f t="shared" si="63"/>
        <v>11.794122617739481</v>
      </c>
      <c r="AN26" s="99">
        <f t="shared" si="64"/>
        <v>0</v>
      </c>
      <c r="AO26" s="101">
        <f t="shared" si="65"/>
        <v>12.054627635849872</v>
      </c>
    </row>
    <row r="27" spans="1:41" x14ac:dyDescent="0.2">
      <c r="A27" s="755" t="s">
        <v>1480</v>
      </c>
      <c r="B27" s="297"/>
      <c r="C27" s="297"/>
      <c r="D27" s="297"/>
      <c r="E27" s="297"/>
      <c r="F27" s="297"/>
      <c r="G27" s="360">
        <v>574888</v>
      </c>
      <c r="H27" s="360">
        <v>625531</v>
      </c>
      <c r="I27" s="360">
        <v>498311</v>
      </c>
      <c r="J27" s="360">
        <v>0</v>
      </c>
      <c r="K27" s="105">
        <f t="shared" si="45"/>
        <v>1698730</v>
      </c>
      <c r="L27" s="98">
        <f>'Schedule 3B_Income_Eastern'!CS54</f>
        <v>7990764.9232034693</v>
      </c>
      <c r="M27" s="98">
        <f>'Schedule 3B_Income_Eastern'!CT54</f>
        <v>8414241.950183047</v>
      </c>
      <c r="N27" s="98">
        <f>'Schedule 3B_Income_Eastern'!CU54</f>
        <v>7767271.535834712</v>
      </c>
      <c r="O27" s="98">
        <f>'Schedule 3B_Income_Eastern'!CV54</f>
        <v>0</v>
      </c>
      <c r="P27" s="98">
        <f t="shared" si="46"/>
        <v>24172278.409221228</v>
      </c>
      <c r="Q27" s="295"/>
      <c r="R27" s="295"/>
      <c r="S27" s="295"/>
      <c r="T27" s="295"/>
      <c r="U27" s="295"/>
      <c r="V27" s="107">
        <f t="shared" si="47"/>
        <v>0</v>
      </c>
      <c r="W27" s="107">
        <f t="shared" si="48"/>
        <v>0</v>
      </c>
      <c r="X27" s="107">
        <f t="shared" si="49"/>
        <v>0</v>
      </c>
      <c r="Y27" s="107">
        <f t="shared" si="50"/>
        <v>0</v>
      </c>
      <c r="Z27" s="107">
        <f t="shared" si="51"/>
        <v>0</v>
      </c>
      <c r="AA27" s="106">
        <f t="shared" si="10"/>
        <v>148364.57482042239</v>
      </c>
      <c r="AB27" s="106">
        <f t="shared" si="52"/>
        <v>168565.08948822168</v>
      </c>
      <c r="AC27" s="106">
        <f t="shared" si="53"/>
        <v>136045.22910315328</v>
      </c>
      <c r="AD27" s="106">
        <f t="shared" si="54"/>
        <v>0</v>
      </c>
      <c r="AE27" s="106">
        <f t="shared" si="55"/>
        <v>151017.23920790025</v>
      </c>
      <c r="AF27" s="99">
        <f t="shared" si="56"/>
        <v>13.899689892993885</v>
      </c>
      <c r="AG27" s="99">
        <f t="shared" si="57"/>
        <v>13.451358845817468</v>
      </c>
      <c r="AH27" s="99">
        <f t="shared" si="58"/>
        <v>15.587196621858061</v>
      </c>
      <c r="AI27" s="99">
        <f t="shared" si="59"/>
        <v>0</v>
      </c>
      <c r="AJ27" s="100">
        <f t="shared" si="60"/>
        <v>14.229617660970977</v>
      </c>
      <c r="AK27" s="99">
        <f t="shared" si="61"/>
        <v>171.85179842581334</v>
      </c>
      <c r="AL27" s="99">
        <f t="shared" si="62"/>
        <v>188.95245896528365</v>
      </c>
      <c r="AM27" s="99">
        <f t="shared" si="63"/>
        <v>176.71364462471476</v>
      </c>
      <c r="AN27" s="99">
        <f t="shared" si="64"/>
        <v>0</v>
      </c>
      <c r="AO27" s="101">
        <f t="shared" si="65"/>
        <v>179.07646451198468</v>
      </c>
    </row>
    <row r="28" spans="1:41" x14ac:dyDescent="0.2">
      <c r="A28" s="612" t="s">
        <v>1231</v>
      </c>
      <c r="B28" s="297"/>
      <c r="C28" s="297"/>
      <c r="D28" s="297"/>
      <c r="E28" s="297"/>
      <c r="F28" s="297"/>
      <c r="G28" s="360">
        <v>0</v>
      </c>
      <c r="H28" s="360">
        <v>0</v>
      </c>
      <c r="I28" s="360">
        <v>0</v>
      </c>
      <c r="J28" s="360">
        <v>0</v>
      </c>
      <c r="K28" s="105">
        <f t="shared" si="1"/>
        <v>0</v>
      </c>
      <c r="L28" s="98">
        <f>'Schedule 3B_Income_Eastern'!CS42</f>
        <v>26270781.93287649</v>
      </c>
      <c r="M28" s="98">
        <f>'Schedule 3B_Income_Eastern'!CT42</f>
        <v>29258928.12733214</v>
      </c>
      <c r="N28" s="98">
        <f>'Schedule 3B_Income_Eastern'!CU42</f>
        <v>30910509.900422521</v>
      </c>
      <c r="O28" s="98">
        <f>'Schedule 3B_Income_Eastern'!CV42</f>
        <v>0</v>
      </c>
      <c r="P28" s="98">
        <f t="shared" ref="P28:P29" si="66">SUM(L28:O28)</f>
        <v>86440219.960631162</v>
      </c>
      <c r="Q28" s="295"/>
      <c r="R28" s="295"/>
      <c r="S28" s="295"/>
      <c r="T28" s="295"/>
      <c r="U28" s="295"/>
      <c r="V28" s="616">
        <f t="shared" ref="V28" si="67">IF(B28=0,0,G28/B28)</f>
        <v>0</v>
      </c>
      <c r="W28" s="616">
        <f t="shared" ref="W28" si="68">IF(C28=0,0,H28/C28)</f>
        <v>0</v>
      </c>
      <c r="X28" s="616">
        <f t="shared" ref="X28" si="69">IF(D28=0,0,I28/D28)</f>
        <v>0</v>
      </c>
      <c r="Y28" s="616">
        <f t="shared" ref="Y28" si="70">IF(E28=0,0,J28/E28)</f>
        <v>0</v>
      </c>
      <c r="Z28" s="616">
        <f t="shared" ref="Z28" si="71">IF(F28=0,0,K28/F28)</f>
        <v>0</v>
      </c>
      <c r="AA28" s="105">
        <f t="shared" si="10"/>
        <v>0</v>
      </c>
      <c r="AB28" s="105">
        <f t="shared" ref="AB28" si="72">IF($C$10=0,0,(H28/$C$10)*12000)</f>
        <v>0</v>
      </c>
      <c r="AC28" s="105">
        <f t="shared" ref="AC28" si="73">IF($D$10=0,0,(I28/$D$10)*12000)</f>
        <v>0</v>
      </c>
      <c r="AD28" s="105">
        <f t="shared" ref="AD28" si="74">IF($E$10=0,0,(J28/$E$10)*12000)</f>
        <v>0</v>
      </c>
      <c r="AE28" s="105">
        <f t="shared" ref="AE28" si="75">IF($F$10=0,0,(K28/$F$10)*12000)</f>
        <v>0</v>
      </c>
      <c r="AF28" s="613">
        <f t="shared" ref="AF28" si="76">IF(G28=0,0,L28/G28)</f>
        <v>0</v>
      </c>
      <c r="AG28" s="613">
        <f t="shared" ref="AG28" si="77">IF(H28=0,0,M28/H28)</f>
        <v>0</v>
      </c>
      <c r="AH28" s="613">
        <f t="shared" ref="AH28" si="78">IF(I28=0,0,N28/I28)</f>
        <v>0</v>
      </c>
      <c r="AI28" s="613">
        <f t="shared" ref="AI28" si="79">IF(J28=0,0,O28/J28)</f>
        <v>0</v>
      </c>
      <c r="AJ28" s="614">
        <f t="shared" ref="AJ28" si="80">IF(K28=0,0,P28/K28)</f>
        <v>0</v>
      </c>
      <c r="AK28" s="613">
        <f t="shared" ref="AK28" si="81">IF(B$10=0,0,L28/B$10)</f>
        <v>564.98735285122996</v>
      </c>
      <c r="AL28" s="613">
        <f t="shared" ref="AL28" si="82">IF(C$10=0,0,M28/C$10)</f>
        <v>657.04628522449843</v>
      </c>
      <c r="AM28" s="613">
        <f t="shared" ref="AM28" si="83">IF(D$10=0,0,N28/D$10)</f>
        <v>703.24680121086863</v>
      </c>
      <c r="AN28" s="613">
        <f t="shared" ref="AN28" si="84">IF(E$10=0,0,O28/E$10)</f>
        <v>0</v>
      </c>
      <c r="AO28" s="615">
        <f t="shared" ref="AO28" si="85">IF(F$10=0,0,P28/F$10)</f>
        <v>640.37856589815874</v>
      </c>
    </row>
    <row r="29" spans="1:41" x14ac:dyDescent="0.2">
      <c r="A29" s="612" t="s">
        <v>1223</v>
      </c>
      <c r="B29" s="297"/>
      <c r="C29" s="297"/>
      <c r="D29" s="297"/>
      <c r="E29" s="297"/>
      <c r="F29" s="297"/>
      <c r="G29" s="360">
        <v>8490377</v>
      </c>
      <c r="H29" s="360">
        <v>8313968</v>
      </c>
      <c r="I29" s="360">
        <v>8326530</v>
      </c>
      <c r="J29" s="360">
        <v>0</v>
      </c>
      <c r="K29" s="105">
        <f>SUM(G29:J29)</f>
        <v>25130875</v>
      </c>
      <c r="L29" s="98">
        <f>'Schedule 3B_Income_Eastern'!CS44</f>
        <v>10528900.935216533</v>
      </c>
      <c r="M29" s="98">
        <f>'Schedule 3B_Income_Eastern'!CT44</f>
        <v>7270962.3782739695</v>
      </c>
      <c r="N29" s="98">
        <f>'Schedule 3B_Income_Eastern'!CU44</f>
        <v>6665769.766517642</v>
      </c>
      <c r="O29" s="98">
        <f>'Schedule 3B_Income_Eastern'!CV44</f>
        <v>0</v>
      </c>
      <c r="P29" s="98">
        <f t="shared" si="66"/>
        <v>24465633.080008145</v>
      </c>
      <c r="Q29" s="295"/>
      <c r="R29" s="295"/>
      <c r="S29" s="295"/>
      <c r="T29" s="295"/>
      <c r="U29" s="295"/>
      <c r="V29" s="107">
        <f t="shared" si="3"/>
        <v>0</v>
      </c>
      <c r="W29" s="107">
        <f t="shared" si="3"/>
        <v>0</v>
      </c>
      <c r="X29" s="107">
        <f t="shared" si="3"/>
        <v>0</v>
      </c>
      <c r="Y29" s="107">
        <f t="shared" si="3"/>
        <v>0</v>
      </c>
      <c r="Z29" s="107">
        <f t="shared" si="3"/>
        <v>0</v>
      </c>
      <c r="AA29" s="106">
        <f t="shared" si="10"/>
        <v>2191159.2756677708</v>
      </c>
      <c r="AB29" s="106">
        <f t="shared" si="11"/>
        <v>2240408.1650984706</v>
      </c>
      <c r="AC29" s="106">
        <f t="shared" si="12"/>
        <v>2273248.3960504164</v>
      </c>
      <c r="AD29" s="106">
        <f t="shared" si="13"/>
        <v>0</v>
      </c>
      <c r="AE29" s="106">
        <f t="shared" si="14"/>
        <v>2234136.8913122392</v>
      </c>
      <c r="AF29" s="99">
        <f t="shared" si="15"/>
        <v>1.2400981646888629</v>
      </c>
      <c r="AG29" s="99">
        <f t="shared" si="16"/>
        <v>0.87454779453973952</v>
      </c>
      <c r="AH29" s="99">
        <f t="shared" si="17"/>
        <v>0.80054593768564364</v>
      </c>
      <c r="AI29" s="99">
        <f t="shared" si="18"/>
        <v>0</v>
      </c>
      <c r="AJ29" s="100">
        <f t="shared" si="19"/>
        <v>0.97352889941190446</v>
      </c>
      <c r="AK29" s="99">
        <f t="shared" si="20"/>
        <v>226.43771635804836</v>
      </c>
      <c r="AL29" s="99">
        <f t="shared" si="21"/>
        <v>163.27866830464103</v>
      </c>
      <c r="AM29" s="99">
        <f t="shared" si="22"/>
        <v>151.65331406738048</v>
      </c>
      <c r="AN29" s="99">
        <f t="shared" si="23"/>
        <v>0</v>
      </c>
      <c r="AO29" s="101">
        <f t="shared" si="24"/>
        <v>181.24973574456149</v>
      </c>
    </row>
    <row r="30" spans="1:41" x14ac:dyDescent="0.2">
      <c r="A30" s="612" t="s">
        <v>1224</v>
      </c>
      <c r="B30" s="297"/>
      <c r="C30" s="297"/>
      <c r="D30" s="297"/>
      <c r="E30" s="297"/>
      <c r="F30" s="297"/>
      <c r="G30" s="360">
        <v>2368742</v>
      </c>
      <c r="H30" s="360">
        <v>2303236</v>
      </c>
      <c r="I30" s="360">
        <v>2304428</v>
      </c>
      <c r="J30" s="360">
        <v>0</v>
      </c>
      <c r="K30" s="105">
        <f t="shared" ref="K30" si="86">SUM(G30:J30)</f>
        <v>6976406</v>
      </c>
      <c r="L30" s="98">
        <f>'Schedule 3B_Income_Eastern'!CS46</f>
        <v>2851039.2524024658</v>
      </c>
      <c r="M30" s="98">
        <f>'Schedule 3B_Income_Eastern'!CT46</f>
        <v>3204138.7583785355</v>
      </c>
      <c r="N30" s="98">
        <f>'Schedule 3B_Income_Eastern'!CU46</f>
        <v>4323492.3464475675</v>
      </c>
      <c r="O30" s="98">
        <f>'Schedule 3B_Income_Eastern'!CV46</f>
        <v>0</v>
      </c>
      <c r="P30" s="98">
        <f>SUM(L30:O30)</f>
        <v>10378670.35722857</v>
      </c>
      <c r="Q30" s="295"/>
      <c r="R30" s="295"/>
      <c r="S30" s="295"/>
      <c r="T30" s="295"/>
      <c r="U30" s="295"/>
      <c r="V30" s="107">
        <f t="shared" si="3"/>
        <v>0</v>
      </c>
      <c r="W30" s="107">
        <f t="shared" si="3"/>
        <v>0</v>
      </c>
      <c r="X30" s="107">
        <f t="shared" si="3"/>
        <v>0</v>
      </c>
      <c r="Y30" s="107">
        <f t="shared" si="3"/>
        <v>0</v>
      </c>
      <c r="Z30" s="107">
        <f t="shared" si="3"/>
        <v>0</v>
      </c>
      <c r="AA30" s="106">
        <f t="shared" si="10"/>
        <v>611314.55116349086</v>
      </c>
      <c r="AB30" s="106">
        <f t="shared" si="11"/>
        <v>620664.97496126301</v>
      </c>
      <c r="AC30" s="106">
        <f t="shared" si="12"/>
        <v>629138.09892159991</v>
      </c>
      <c r="AD30" s="106">
        <f t="shared" si="13"/>
        <v>0</v>
      </c>
      <c r="AE30" s="106">
        <f t="shared" si="14"/>
        <v>620203.07742456463</v>
      </c>
      <c r="AF30" s="99">
        <f t="shared" ref="AF30" si="87">IF(G30=0,0,L30/G30)</f>
        <v>1.203609026395642</v>
      </c>
      <c r="AG30" s="99">
        <f t="shared" ref="AG30" si="88">IF(H30=0,0,M30/H30)</f>
        <v>1.3911465253141821</v>
      </c>
      <c r="AH30" s="99">
        <f t="shared" ref="AH30" si="89">IF(I30=0,0,N30/I30)</f>
        <v>1.8761672512430709</v>
      </c>
      <c r="AI30" s="99">
        <f t="shared" ref="AI30" si="90">IF(J30=0,0,O30/J30)</f>
        <v>0</v>
      </c>
      <c r="AJ30" s="100">
        <f t="shared" ref="AJ30" si="91">IF(K30=0,0,P30/K30)</f>
        <v>1.4876815307521623</v>
      </c>
      <c r="AK30" s="99">
        <f t="shared" si="20"/>
        <v>61.315309312281514</v>
      </c>
      <c r="AL30" s="99">
        <f t="shared" si="21"/>
        <v>71.952993608464567</v>
      </c>
      <c r="AM30" s="99">
        <f t="shared" si="22"/>
        <v>98.364024808835765</v>
      </c>
      <c r="AN30" s="99">
        <f t="shared" si="23"/>
        <v>0</v>
      </c>
      <c r="AO30" s="101">
        <f t="shared" si="24"/>
        <v>76.888721966681501</v>
      </c>
    </row>
    <row r="31" spans="1:41" x14ac:dyDescent="0.2">
      <c r="A31" s="755" t="s">
        <v>223</v>
      </c>
      <c r="B31" s="297"/>
      <c r="C31" s="297"/>
      <c r="D31" s="297"/>
      <c r="E31" s="297"/>
      <c r="F31" s="297"/>
      <c r="G31" s="360">
        <v>604529</v>
      </c>
      <c r="H31" s="360">
        <v>582203</v>
      </c>
      <c r="I31" s="360">
        <v>548036</v>
      </c>
      <c r="J31" s="360">
        <v>0</v>
      </c>
      <c r="K31" s="105">
        <f t="shared" ref="K31:K32" si="92">SUM(G31:J31)</f>
        <v>1734768</v>
      </c>
      <c r="L31" s="98">
        <f>'Schedule 3B_Income_Eastern'!CS56</f>
        <v>3115250.0708990963</v>
      </c>
      <c r="M31" s="98">
        <f>'Schedule 3B_Income_Eastern'!CT56</f>
        <v>3187376.4525787234</v>
      </c>
      <c r="N31" s="98">
        <f>'Schedule 3B_Income_Eastern'!CU56</f>
        <v>3125973.9561987566</v>
      </c>
      <c r="O31" s="98">
        <f>'Schedule 3B_Income_Eastern'!CV56</f>
        <v>0</v>
      </c>
      <c r="P31" s="98">
        <f t="shared" ref="P31:P32" si="93">SUM(L31:O31)</f>
        <v>9428600.4796765763</v>
      </c>
      <c r="Q31" s="295"/>
      <c r="R31" s="295"/>
      <c r="S31" s="295"/>
      <c r="T31" s="295"/>
      <c r="U31" s="295"/>
      <c r="V31" s="107">
        <f t="shared" ref="V31:V32" si="94">IF(B31=0,0,G31/B31)</f>
        <v>0</v>
      </c>
      <c r="W31" s="107">
        <f t="shared" ref="W31:W32" si="95">IF(C31=0,0,H31/C31)</f>
        <v>0</v>
      </c>
      <c r="X31" s="107">
        <f t="shared" ref="X31:X32" si="96">IF(D31=0,0,I31/D31)</f>
        <v>0</v>
      </c>
      <c r="Y31" s="107">
        <f t="shared" ref="Y31:Y32" si="97">IF(E31=0,0,J31/E31)</f>
        <v>0</v>
      </c>
      <c r="Z31" s="107">
        <f t="shared" ref="Z31:Z32" si="98">IF(F31=0,0,K31/F31)</f>
        <v>0</v>
      </c>
      <c r="AA31" s="106">
        <f t="shared" si="10"/>
        <v>156014.19415888857</v>
      </c>
      <c r="AB31" s="106">
        <f t="shared" si="11"/>
        <v>156889.26815027732</v>
      </c>
      <c r="AC31" s="106">
        <f t="shared" si="12"/>
        <v>149620.78536651953</v>
      </c>
      <c r="AD31" s="106">
        <f t="shared" si="13"/>
        <v>0</v>
      </c>
      <c r="AE31" s="106">
        <f t="shared" si="14"/>
        <v>154221.02042479423</v>
      </c>
      <c r="AF31" s="99">
        <f t="shared" ref="AF31:AF32" si="99">IF(G31=0,0,L31/G31)</f>
        <v>5.1531854896937883</v>
      </c>
      <c r="AG31" s="99">
        <f t="shared" ref="AG31:AG32" si="100">IF(H31=0,0,M31/H31)</f>
        <v>5.4746822887871129</v>
      </c>
      <c r="AH31" s="99">
        <f t="shared" ref="AH31:AH32" si="101">IF(I31=0,0,N31/I31)</f>
        <v>5.7039573243340884</v>
      </c>
      <c r="AI31" s="99">
        <f t="shared" ref="AI31:AI32" si="102">IF(J31=0,0,O31/J31)</f>
        <v>0</v>
      </c>
      <c r="AJ31" s="100">
        <f t="shared" ref="AJ31:AJ32" si="103">IF(K31=0,0,P31/K31)</f>
        <v>5.4350786270421034</v>
      </c>
      <c r="AK31" s="99">
        <f t="shared" si="20"/>
        <v>66.997506793821159</v>
      </c>
      <c r="AL31" s="99">
        <f t="shared" si="21"/>
        <v>71.576574803591285</v>
      </c>
      <c r="AM31" s="99">
        <f t="shared" si="22"/>
        <v>71.119214546998151</v>
      </c>
      <c r="AN31" s="99">
        <f t="shared" si="23"/>
        <v>0</v>
      </c>
      <c r="AO31" s="101">
        <f t="shared" si="24"/>
        <v>69.850280995951906</v>
      </c>
    </row>
    <row r="32" spans="1:41" x14ac:dyDescent="0.2">
      <c r="A32" s="755" t="s">
        <v>257</v>
      </c>
      <c r="B32" s="297"/>
      <c r="C32" s="297"/>
      <c r="D32" s="297"/>
      <c r="E32" s="297"/>
      <c r="F32" s="297"/>
      <c r="G32" s="360">
        <v>144547</v>
      </c>
      <c r="H32" s="360">
        <v>142551</v>
      </c>
      <c r="I32" s="360">
        <v>140785</v>
      </c>
      <c r="J32" s="360">
        <v>0</v>
      </c>
      <c r="K32" s="105">
        <f t="shared" si="92"/>
        <v>427883</v>
      </c>
      <c r="L32" s="98">
        <f>'Schedule 3B_Income_Eastern'!CS55</f>
        <v>7366178.7025566176</v>
      </c>
      <c r="M32" s="98">
        <f>'Schedule 3B_Income_Eastern'!CT55</f>
        <v>7543548.633312365</v>
      </c>
      <c r="N32" s="98">
        <f>'Schedule 3B_Income_Eastern'!CU55</f>
        <v>7856586.8636053205</v>
      </c>
      <c r="O32" s="98">
        <f>'Schedule 3B_Income_Eastern'!CV55</f>
        <v>0</v>
      </c>
      <c r="P32" s="98">
        <f t="shared" si="93"/>
        <v>22766314.199474305</v>
      </c>
      <c r="Q32" s="295"/>
      <c r="R32" s="295"/>
      <c r="S32" s="295"/>
      <c r="T32" s="295"/>
      <c r="U32" s="295"/>
      <c r="V32" s="107">
        <f t="shared" si="94"/>
        <v>0</v>
      </c>
      <c r="W32" s="107">
        <f t="shared" si="95"/>
        <v>0</v>
      </c>
      <c r="X32" s="107">
        <f t="shared" si="96"/>
        <v>0</v>
      </c>
      <c r="Y32" s="107">
        <f t="shared" si="97"/>
        <v>0</v>
      </c>
      <c r="Z32" s="107">
        <f t="shared" si="98"/>
        <v>0</v>
      </c>
      <c r="AA32" s="106">
        <f t="shared" si="10"/>
        <v>37304.056088433914</v>
      </c>
      <c r="AB32" s="106">
        <f t="shared" si="11"/>
        <v>38413.958815207385</v>
      </c>
      <c r="AC32" s="106">
        <f t="shared" si="12"/>
        <v>38436.09227829094</v>
      </c>
      <c r="AD32" s="106">
        <f t="shared" si="13"/>
        <v>0</v>
      </c>
      <c r="AE32" s="106">
        <f t="shared" si="14"/>
        <v>38038.834519902506</v>
      </c>
      <c r="AF32" s="99">
        <f t="shared" si="99"/>
        <v>50.960439874619446</v>
      </c>
      <c r="AG32" s="99">
        <f t="shared" si="100"/>
        <v>52.918244230572675</v>
      </c>
      <c r="AH32" s="99">
        <f t="shared" si="101"/>
        <v>55.805567806267149</v>
      </c>
      <c r="AI32" s="99">
        <f t="shared" si="102"/>
        <v>0</v>
      </c>
      <c r="AJ32" s="100">
        <f t="shared" si="103"/>
        <v>53.206867764024992</v>
      </c>
      <c r="AK32" s="99">
        <f t="shared" si="20"/>
        <v>158.41925894783898</v>
      </c>
      <c r="AL32" s="99">
        <f t="shared" si="21"/>
        <v>169.39993787052538</v>
      </c>
      <c r="AM32" s="99">
        <f t="shared" si="22"/>
        <v>178.74566282034218</v>
      </c>
      <c r="AN32" s="99">
        <f t="shared" si="23"/>
        <v>0</v>
      </c>
      <c r="AO32" s="101">
        <f t="shared" si="24"/>
        <v>168.66060318317346</v>
      </c>
    </row>
    <row r="33" spans="1:44" ht="13.5" thickBot="1" x14ac:dyDescent="0.25">
      <c r="A33" s="756" t="s">
        <v>1176</v>
      </c>
      <c r="B33" s="298"/>
      <c r="C33" s="298"/>
      <c r="D33" s="298"/>
      <c r="E33" s="298"/>
      <c r="F33" s="298"/>
      <c r="G33" s="361">
        <v>48620</v>
      </c>
      <c r="H33" s="361">
        <v>46202</v>
      </c>
      <c r="I33" s="361">
        <v>32342</v>
      </c>
      <c r="J33" s="361">
        <v>0</v>
      </c>
      <c r="K33" s="288">
        <f t="shared" ref="K33" si="104">SUM(G33:J33)</f>
        <v>127164</v>
      </c>
      <c r="L33" s="289">
        <f>+'Schedule 3B_Income_Eastern'!CS39+'Schedule 3B_Income_Eastern'!CS41+'Schedule 3B_Income_Eastern'!CS47+'Schedule 3B_Income_Eastern'!CS54+SUM('Schedule 3B_Income_Eastern'!CS57:CS60)</f>
        <v>13332175.26879351</v>
      </c>
      <c r="M33" s="289">
        <f>+'Schedule 3B_Income_Eastern'!CT39+'Schedule 3B_Income_Eastern'!CT41+'Schedule 3B_Income_Eastern'!CT47+'Schedule 3B_Income_Eastern'!CT54+SUM('Schedule 3B_Income_Eastern'!CT57:CT60)</f>
        <v>13696524.679812262</v>
      </c>
      <c r="N33" s="289">
        <f>+'Schedule 3B_Income_Eastern'!CU39+'Schedule 3B_Income_Eastern'!CU41+'Schedule 3B_Income_Eastern'!CU47+'Schedule 3B_Income_Eastern'!CU54+SUM('Schedule 3B_Income_Eastern'!CU57:CU60)</f>
        <v>13084095.118040469</v>
      </c>
      <c r="O33" s="289">
        <f>+'Schedule 3B_Income_Eastern'!CV39+'Schedule 3B_Income_Eastern'!CV41+'Schedule 3B_Income_Eastern'!CV47+'Schedule 3B_Income_Eastern'!CV54+SUM('Schedule 3B_Income_Eastern'!CV57:CV60)</f>
        <v>0</v>
      </c>
      <c r="P33" s="289">
        <f t="shared" ref="P33" si="105">SUM(L33:O33)</f>
        <v>40112795.066646241</v>
      </c>
      <c r="Q33" s="296"/>
      <c r="R33" s="296"/>
      <c r="S33" s="296"/>
      <c r="T33" s="296"/>
      <c r="U33" s="296"/>
      <c r="V33" s="291">
        <f t="shared" ref="V33" si="106">IF(B33=0,0,G33/B33)</f>
        <v>0</v>
      </c>
      <c r="W33" s="291">
        <f t="shared" ref="W33" si="107">IF(C33=0,0,H33/C33)</f>
        <v>0</v>
      </c>
      <c r="X33" s="291">
        <f t="shared" ref="X33" si="108">IF(D33=0,0,I33/D33)</f>
        <v>0</v>
      </c>
      <c r="Y33" s="291">
        <f t="shared" ref="Y33" si="109">IF(E33=0,0,J33/E33)</f>
        <v>0</v>
      </c>
      <c r="Z33" s="291">
        <f t="shared" ref="Z33" si="110">IF(F33=0,0,K33/F33)</f>
        <v>0</v>
      </c>
      <c r="AA33" s="290">
        <f t="shared" si="10"/>
        <v>12547.636457482042</v>
      </c>
      <c r="AB33" s="290">
        <f>IF($C$10=0,0,(H33/$C$10)*12000)</f>
        <v>12450.293054276795</v>
      </c>
      <c r="AC33" s="290">
        <f>IF($D$10=0,0,(I33/$D$10)*12000)</f>
        <v>8829.7765846111834</v>
      </c>
      <c r="AD33" s="290">
        <f>IF($E$10=0,0,(J33/$E$10)*12000)</f>
        <v>0</v>
      </c>
      <c r="AE33" s="290">
        <f>IF($F$10=0,0,(K33/$F$10)*12000)</f>
        <v>11304.890245438315</v>
      </c>
      <c r="AF33" s="292">
        <f t="shared" si="15"/>
        <v>274.2117496666703</v>
      </c>
      <c r="AG33" s="292">
        <f t="shared" si="16"/>
        <v>296.448739877327</v>
      </c>
      <c r="AH33" s="292">
        <f t="shared" si="17"/>
        <v>404.5542983748831</v>
      </c>
      <c r="AI33" s="292">
        <f t="shared" si="18"/>
        <v>0</v>
      </c>
      <c r="AJ33" s="293">
        <f t="shared" si="19"/>
        <v>315.44143835241294</v>
      </c>
      <c r="AK33" s="292">
        <f>IF(B$10=0,0,L33/B$10)</f>
        <v>286.72577893228765</v>
      </c>
      <c r="AL33" s="292">
        <f>IF(C$10=0,0,M33/C$10)</f>
        <v>307.57280725364939</v>
      </c>
      <c r="AM33" s="292">
        <f>IF(D$10=0,0,N33/D$10)</f>
        <v>297.67700591619575</v>
      </c>
      <c r="AN33" s="292">
        <f>IF(E$10=0,0,O33/E$10)</f>
        <v>0</v>
      </c>
      <c r="AO33" s="294">
        <f>IF(F$10=0,0,P33/F$10)</f>
        <v>297.1692366197687</v>
      </c>
      <c r="AR33" s="354"/>
    </row>
    <row r="34" spans="1:44" ht="13.5" thickBot="1" x14ac:dyDescent="0.25">
      <c r="A34" s="745" t="s">
        <v>189</v>
      </c>
      <c r="B34" s="746">
        <f>SUM(B15:B33)</f>
        <v>2281</v>
      </c>
      <c r="C34" s="746">
        <f t="shared" ref="C34:P34" si="111">SUM(C15:C33)</f>
        <v>2250</v>
      </c>
      <c r="D34" s="746">
        <f t="shared" si="111"/>
        <v>1940</v>
      </c>
      <c r="E34" s="746">
        <f t="shared" si="111"/>
        <v>0</v>
      </c>
      <c r="F34" s="746">
        <f t="shared" si="111"/>
        <v>6471</v>
      </c>
      <c r="G34" s="746">
        <f t="shared" si="111"/>
        <v>16935803</v>
      </c>
      <c r="H34" s="746">
        <f t="shared" si="111"/>
        <v>16721929</v>
      </c>
      <c r="I34" s="746">
        <f t="shared" si="111"/>
        <v>16323354</v>
      </c>
      <c r="J34" s="746">
        <f t="shared" si="111"/>
        <v>0</v>
      </c>
      <c r="K34" s="747">
        <f t="shared" si="111"/>
        <v>49981086</v>
      </c>
      <c r="L34" s="748">
        <f t="shared" si="111"/>
        <v>203232983.64437231</v>
      </c>
      <c r="M34" s="748">
        <f t="shared" si="111"/>
        <v>202817790.05618429</v>
      </c>
      <c r="N34" s="748">
        <f t="shared" si="111"/>
        <v>203321012.75164446</v>
      </c>
      <c r="O34" s="748">
        <f t="shared" si="111"/>
        <v>0</v>
      </c>
      <c r="P34" s="748">
        <f t="shared" si="111"/>
        <v>609371786.45220113</v>
      </c>
      <c r="Q34" s="751"/>
      <c r="R34" s="751"/>
      <c r="S34" s="751"/>
      <c r="T34" s="751"/>
      <c r="U34" s="751"/>
      <c r="V34" s="751"/>
      <c r="W34" s="751"/>
      <c r="X34" s="751"/>
      <c r="Y34" s="751"/>
      <c r="Z34" s="751"/>
      <c r="AA34" s="749">
        <f t="shared" ref="AA34" si="112">IF($B$10=0,0,(G34/$B$10)*12000)</f>
        <v>4370717.7943137335</v>
      </c>
      <c r="AB34" s="749">
        <f>IF($C$10=0,0,(H34/$C$10)*12000)</f>
        <v>4506145.1123936139</v>
      </c>
      <c r="AC34" s="749">
        <f>IF($D$10=0,0,(I34/$D$10)*12000)</f>
        <v>4456482.8684533825</v>
      </c>
      <c r="AD34" s="749">
        <f>IF($E$10=0,0,(J34/$E$10)*12000)</f>
        <v>0</v>
      </c>
      <c r="AE34" s="749">
        <f>IF($F$10=0,0,(K34/$F$10)*12000)</f>
        <v>4443322.729528904</v>
      </c>
      <c r="AF34" s="750">
        <f t="shared" ref="AF34" si="113">IF(G34=0,0,L34/G34)</f>
        <v>12.000197666704809</v>
      </c>
      <c r="AG34" s="750">
        <f t="shared" ref="AG34" si="114">IF(H34=0,0,M34/H34)</f>
        <v>12.12885128600799</v>
      </c>
      <c r="AH34" s="750">
        <f t="shared" ref="AH34" si="115">IF(I34=0,0,N34/I34)</f>
        <v>12.45583553181806</v>
      </c>
      <c r="AI34" s="750">
        <f t="shared" ref="AI34" si="116">IF(J34=0,0,O34/J34)</f>
        <v>0</v>
      </c>
      <c r="AJ34" s="750">
        <f t="shared" ref="AJ34" si="117">IF(K34=0,0,P34/K34)</f>
        <v>12.192047736861923</v>
      </c>
      <c r="AK34" s="752"/>
      <c r="AL34" s="752"/>
      <c r="AM34" s="752"/>
      <c r="AN34" s="752"/>
      <c r="AO34" s="753"/>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G15" sqref="G15:J33"/>
    </sheetView>
  </sheetViews>
  <sheetFormatPr defaultRowHeight="12.75" x14ac:dyDescent="0.2"/>
  <cols>
    <col min="1" max="1" width="52.42578125" style="354" bestFit="1" customWidth="1"/>
    <col min="2" max="11" width="12.42578125" style="362" customWidth="1"/>
    <col min="12" max="16" width="16.42578125" style="363" customWidth="1"/>
    <col min="17" max="21" width="8.7109375" style="364"/>
    <col min="22" max="26" width="13" style="364" customWidth="1"/>
    <col min="27" max="31" width="13.42578125" style="364" customWidth="1"/>
    <col min="32" max="36" width="15.42578125" style="353" customWidth="1"/>
    <col min="37" max="41" width="12.5703125" style="353" customWidth="1"/>
    <col min="42" max="43" width="8.7109375" style="354"/>
    <col min="44" max="44" width="8.7109375" style="355"/>
    <col min="45" max="287" width="8.7109375" style="354"/>
    <col min="288" max="288" width="11.42578125" style="354" customWidth="1"/>
    <col min="289" max="289" width="39.42578125" style="354" customWidth="1"/>
    <col min="290" max="291" width="12.42578125" style="354" customWidth="1"/>
    <col min="292" max="292" width="16.42578125" style="354" customWidth="1"/>
    <col min="293" max="293" width="8.7109375" style="354"/>
    <col min="294" max="294" width="13" style="354" customWidth="1"/>
    <col min="295" max="295" width="13.42578125" style="354" bestFit="1" customWidth="1"/>
    <col min="296" max="296" width="15.42578125" style="354" bestFit="1" customWidth="1"/>
    <col min="297" max="297" width="12.5703125" style="354" bestFit="1" customWidth="1"/>
    <col min="298" max="543" width="8.7109375" style="354"/>
    <col min="544" max="544" width="11.42578125" style="354" customWidth="1"/>
    <col min="545" max="545" width="39.42578125" style="354" customWidth="1"/>
    <col min="546" max="547" width="12.42578125" style="354" customWidth="1"/>
    <col min="548" max="548" width="16.42578125" style="354" customWidth="1"/>
    <col min="549" max="549" width="8.7109375" style="354"/>
    <col min="550" max="550" width="13" style="354" customWidth="1"/>
    <col min="551" max="551" width="13.42578125" style="354" bestFit="1" customWidth="1"/>
    <col min="552" max="552" width="15.42578125" style="354" bestFit="1" customWidth="1"/>
    <col min="553" max="553" width="12.5703125" style="354" bestFit="1" customWidth="1"/>
    <col min="554" max="799" width="8.7109375" style="354"/>
    <col min="800" max="800" width="11.42578125" style="354" customWidth="1"/>
    <col min="801" max="801" width="39.42578125" style="354" customWidth="1"/>
    <col min="802" max="803" width="12.42578125" style="354" customWidth="1"/>
    <col min="804" max="804" width="16.42578125" style="354" customWidth="1"/>
    <col min="805" max="805" width="8.7109375" style="354"/>
    <col min="806" max="806" width="13" style="354" customWidth="1"/>
    <col min="807" max="807" width="13.42578125" style="354" bestFit="1" customWidth="1"/>
    <col min="808" max="808" width="15.42578125" style="354" bestFit="1" customWidth="1"/>
    <col min="809" max="809" width="12.5703125" style="354" bestFit="1" customWidth="1"/>
    <col min="810" max="1055" width="8.7109375" style="354"/>
    <col min="1056" max="1056" width="11.42578125" style="354" customWidth="1"/>
    <col min="1057" max="1057" width="39.42578125" style="354" customWidth="1"/>
    <col min="1058" max="1059" width="12.42578125" style="354" customWidth="1"/>
    <col min="1060" max="1060" width="16.42578125" style="354" customWidth="1"/>
    <col min="1061" max="1061" width="8.7109375" style="354"/>
    <col min="1062" max="1062" width="13" style="354" customWidth="1"/>
    <col min="1063" max="1063" width="13.42578125" style="354" bestFit="1" customWidth="1"/>
    <col min="1064" max="1064" width="15.42578125" style="354" bestFit="1" customWidth="1"/>
    <col min="1065" max="1065" width="12.5703125" style="354" bestFit="1" customWidth="1"/>
    <col min="1066" max="1311" width="8.7109375" style="354"/>
    <col min="1312" max="1312" width="11.42578125" style="354" customWidth="1"/>
    <col min="1313" max="1313" width="39.42578125" style="354" customWidth="1"/>
    <col min="1314" max="1315" width="12.42578125" style="354" customWidth="1"/>
    <col min="1316" max="1316" width="16.42578125" style="354" customWidth="1"/>
    <col min="1317" max="1317" width="8.7109375" style="354"/>
    <col min="1318" max="1318" width="13" style="354" customWidth="1"/>
    <col min="1319" max="1319" width="13.42578125" style="354" bestFit="1" customWidth="1"/>
    <col min="1320" max="1320" width="15.42578125" style="354" bestFit="1" customWidth="1"/>
    <col min="1321" max="1321" width="12.5703125" style="354" bestFit="1" customWidth="1"/>
    <col min="1322" max="1567" width="8.7109375" style="354"/>
    <col min="1568" max="1568" width="11.42578125" style="354" customWidth="1"/>
    <col min="1569" max="1569" width="39.42578125" style="354" customWidth="1"/>
    <col min="1570" max="1571" width="12.42578125" style="354" customWidth="1"/>
    <col min="1572" max="1572" width="16.42578125" style="354" customWidth="1"/>
    <col min="1573" max="1573" width="8.7109375" style="354"/>
    <col min="1574" max="1574" width="13" style="354" customWidth="1"/>
    <col min="1575" max="1575" width="13.42578125" style="354" bestFit="1" customWidth="1"/>
    <col min="1576" max="1576" width="15.42578125" style="354" bestFit="1" customWidth="1"/>
    <col min="1577" max="1577" width="12.5703125" style="354" bestFit="1" customWidth="1"/>
    <col min="1578" max="1823" width="8.7109375" style="354"/>
    <col min="1824" max="1824" width="11.42578125" style="354" customWidth="1"/>
    <col min="1825" max="1825" width="39.42578125" style="354" customWidth="1"/>
    <col min="1826" max="1827" width="12.42578125" style="354" customWidth="1"/>
    <col min="1828" max="1828" width="16.42578125" style="354" customWidth="1"/>
    <col min="1829" max="1829" width="8.7109375" style="354"/>
    <col min="1830" max="1830" width="13" style="354" customWidth="1"/>
    <col min="1831" max="1831" width="13.42578125" style="354" bestFit="1" customWidth="1"/>
    <col min="1832" max="1832" width="15.42578125" style="354" bestFit="1" customWidth="1"/>
    <col min="1833" max="1833" width="12.5703125" style="354" bestFit="1" customWidth="1"/>
    <col min="1834" max="2079" width="8.7109375" style="354"/>
    <col min="2080" max="2080" width="11.42578125" style="354" customWidth="1"/>
    <col min="2081" max="2081" width="39.42578125" style="354" customWidth="1"/>
    <col min="2082" max="2083" width="12.42578125" style="354" customWidth="1"/>
    <col min="2084" max="2084" width="16.42578125" style="354" customWidth="1"/>
    <col min="2085" max="2085" width="8.7109375" style="354"/>
    <col min="2086" max="2086" width="13" style="354" customWidth="1"/>
    <col min="2087" max="2087" width="13.42578125" style="354" bestFit="1" customWidth="1"/>
    <col min="2088" max="2088" width="15.42578125" style="354" bestFit="1" customWidth="1"/>
    <col min="2089" max="2089" width="12.5703125" style="354" bestFit="1" customWidth="1"/>
    <col min="2090" max="2335" width="8.7109375" style="354"/>
    <col min="2336" max="2336" width="11.42578125" style="354" customWidth="1"/>
    <col min="2337" max="2337" width="39.42578125" style="354" customWidth="1"/>
    <col min="2338" max="2339" width="12.42578125" style="354" customWidth="1"/>
    <col min="2340" max="2340" width="16.42578125" style="354" customWidth="1"/>
    <col min="2341" max="2341" width="8.7109375" style="354"/>
    <col min="2342" max="2342" width="13" style="354" customWidth="1"/>
    <col min="2343" max="2343" width="13.42578125" style="354" bestFit="1" customWidth="1"/>
    <col min="2344" max="2344" width="15.42578125" style="354" bestFit="1" customWidth="1"/>
    <col min="2345" max="2345" width="12.5703125" style="354" bestFit="1" customWidth="1"/>
    <col min="2346" max="2591" width="8.7109375" style="354"/>
    <col min="2592" max="2592" width="11.42578125" style="354" customWidth="1"/>
    <col min="2593" max="2593" width="39.42578125" style="354" customWidth="1"/>
    <col min="2594" max="2595" width="12.42578125" style="354" customWidth="1"/>
    <col min="2596" max="2596" width="16.42578125" style="354" customWidth="1"/>
    <col min="2597" max="2597" width="8.7109375" style="354"/>
    <col min="2598" max="2598" width="13" style="354" customWidth="1"/>
    <col min="2599" max="2599" width="13.42578125" style="354" bestFit="1" customWidth="1"/>
    <col min="2600" max="2600" width="15.42578125" style="354" bestFit="1" customWidth="1"/>
    <col min="2601" max="2601" width="12.5703125" style="354" bestFit="1" customWidth="1"/>
    <col min="2602" max="2847" width="8.7109375" style="354"/>
    <col min="2848" max="2848" width="11.42578125" style="354" customWidth="1"/>
    <col min="2849" max="2849" width="39.42578125" style="354" customWidth="1"/>
    <col min="2850" max="2851" width="12.42578125" style="354" customWidth="1"/>
    <col min="2852" max="2852" width="16.42578125" style="354" customWidth="1"/>
    <col min="2853" max="2853" width="8.7109375" style="354"/>
    <col min="2854" max="2854" width="13" style="354" customWidth="1"/>
    <col min="2855" max="2855" width="13.42578125" style="354" bestFit="1" customWidth="1"/>
    <col min="2856" max="2856" width="15.42578125" style="354" bestFit="1" customWidth="1"/>
    <col min="2857" max="2857" width="12.5703125" style="354" bestFit="1" customWidth="1"/>
    <col min="2858" max="3103" width="8.7109375" style="354"/>
    <col min="3104" max="3104" width="11.42578125" style="354" customWidth="1"/>
    <col min="3105" max="3105" width="39.42578125" style="354" customWidth="1"/>
    <col min="3106" max="3107" width="12.42578125" style="354" customWidth="1"/>
    <col min="3108" max="3108" width="16.42578125" style="354" customWidth="1"/>
    <col min="3109" max="3109" width="8.7109375" style="354"/>
    <col min="3110" max="3110" width="13" style="354" customWidth="1"/>
    <col min="3111" max="3111" width="13.42578125" style="354" bestFit="1" customWidth="1"/>
    <col min="3112" max="3112" width="15.42578125" style="354" bestFit="1" customWidth="1"/>
    <col min="3113" max="3113" width="12.5703125" style="354" bestFit="1" customWidth="1"/>
    <col min="3114" max="3359" width="8.7109375" style="354"/>
    <col min="3360" max="3360" width="11.42578125" style="354" customWidth="1"/>
    <col min="3361" max="3361" width="39.42578125" style="354" customWidth="1"/>
    <col min="3362" max="3363" width="12.42578125" style="354" customWidth="1"/>
    <col min="3364" max="3364" width="16.42578125" style="354" customWidth="1"/>
    <col min="3365" max="3365" width="8.7109375" style="354"/>
    <col min="3366" max="3366" width="13" style="354" customWidth="1"/>
    <col min="3367" max="3367" width="13.42578125" style="354" bestFit="1" customWidth="1"/>
    <col min="3368" max="3368" width="15.42578125" style="354" bestFit="1" customWidth="1"/>
    <col min="3369" max="3369" width="12.5703125" style="354" bestFit="1" customWidth="1"/>
    <col min="3370" max="3615" width="8.7109375" style="354"/>
    <col min="3616" max="3616" width="11.42578125" style="354" customWidth="1"/>
    <col min="3617" max="3617" width="39.42578125" style="354" customWidth="1"/>
    <col min="3618" max="3619" width="12.42578125" style="354" customWidth="1"/>
    <col min="3620" max="3620" width="16.42578125" style="354" customWidth="1"/>
    <col min="3621" max="3621" width="8.7109375" style="354"/>
    <col min="3622" max="3622" width="13" style="354" customWidth="1"/>
    <col min="3623" max="3623" width="13.42578125" style="354" bestFit="1" customWidth="1"/>
    <col min="3624" max="3624" width="15.42578125" style="354" bestFit="1" customWidth="1"/>
    <col min="3625" max="3625" width="12.5703125" style="354" bestFit="1" customWidth="1"/>
    <col min="3626" max="3871" width="8.7109375" style="354"/>
    <col min="3872" max="3872" width="11.42578125" style="354" customWidth="1"/>
    <col min="3873" max="3873" width="39.42578125" style="354" customWidth="1"/>
    <col min="3874" max="3875" width="12.42578125" style="354" customWidth="1"/>
    <col min="3876" max="3876" width="16.42578125" style="354" customWidth="1"/>
    <col min="3877" max="3877" width="8.7109375" style="354"/>
    <col min="3878" max="3878" width="13" style="354" customWidth="1"/>
    <col min="3879" max="3879" width="13.42578125" style="354" bestFit="1" customWidth="1"/>
    <col min="3880" max="3880" width="15.42578125" style="354" bestFit="1" customWidth="1"/>
    <col min="3881" max="3881" width="12.5703125" style="354" bestFit="1" customWidth="1"/>
    <col min="3882" max="4127" width="8.7109375" style="354"/>
    <col min="4128" max="4128" width="11.42578125" style="354" customWidth="1"/>
    <col min="4129" max="4129" width="39.42578125" style="354" customWidth="1"/>
    <col min="4130" max="4131" width="12.42578125" style="354" customWidth="1"/>
    <col min="4132" max="4132" width="16.42578125" style="354" customWidth="1"/>
    <col min="4133" max="4133" width="8.7109375" style="354"/>
    <col min="4134" max="4134" width="13" style="354" customWidth="1"/>
    <col min="4135" max="4135" width="13.42578125" style="354" bestFit="1" customWidth="1"/>
    <col min="4136" max="4136" width="15.42578125" style="354" bestFit="1" customWidth="1"/>
    <col min="4137" max="4137" width="12.5703125" style="354" bestFit="1" customWidth="1"/>
    <col min="4138" max="4383" width="8.7109375" style="354"/>
    <col min="4384" max="4384" width="11.42578125" style="354" customWidth="1"/>
    <col min="4385" max="4385" width="39.42578125" style="354" customWidth="1"/>
    <col min="4386" max="4387" width="12.42578125" style="354" customWidth="1"/>
    <col min="4388" max="4388" width="16.42578125" style="354" customWidth="1"/>
    <col min="4389" max="4389" width="8.7109375" style="354"/>
    <col min="4390" max="4390" width="13" style="354" customWidth="1"/>
    <col min="4391" max="4391" width="13.42578125" style="354" bestFit="1" customWidth="1"/>
    <col min="4392" max="4392" width="15.42578125" style="354" bestFit="1" customWidth="1"/>
    <col min="4393" max="4393" width="12.5703125" style="354" bestFit="1" customWidth="1"/>
    <col min="4394" max="4639" width="8.7109375" style="354"/>
    <col min="4640" max="4640" width="11.42578125" style="354" customWidth="1"/>
    <col min="4641" max="4641" width="39.42578125" style="354" customWidth="1"/>
    <col min="4642" max="4643" width="12.42578125" style="354" customWidth="1"/>
    <col min="4644" max="4644" width="16.42578125" style="354" customWidth="1"/>
    <col min="4645" max="4645" width="8.7109375" style="354"/>
    <col min="4646" max="4646" width="13" style="354" customWidth="1"/>
    <col min="4647" max="4647" width="13.42578125" style="354" bestFit="1" customWidth="1"/>
    <col min="4648" max="4648" width="15.42578125" style="354" bestFit="1" customWidth="1"/>
    <col min="4649" max="4649" width="12.5703125" style="354" bestFit="1" customWidth="1"/>
    <col min="4650" max="4895" width="8.7109375" style="354"/>
    <col min="4896" max="4896" width="11.42578125" style="354" customWidth="1"/>
    <col min="4897" max="4897" width="39.42578125" style="354" customWidth="1"/>
    <col min="4898" max="4899" width="12.42578125" style="354" customWidth="1"/>
    <col min="4900" max="4900" width="16.42578125" style="354" customWidth="1"/>
    <col min="4901" max="4901" width="8.7109375" style="354"/>
    <col min="4902" max="4902" width="13" style="354" customWidth="1"/>
    <col min="4903" max="4903" width="13.42578125" style="354" bestFit="1" customWidth="1"/>
    <col min="4904" max="4904" width="15.42578125" style="354" bestFit="1" customWidth="1"/>
    <col min="4905" max="4905" width="12.5703125" style="354" bestFit="1" customWidth="1"/>
    <col min="4906" max="5151" width="8.7109375" style="354"/>
    <col min="5152" max="5152" width="11.42578125" style="354" customWidth="1"/>
    <col min="5153" max="5153" width="39.42578125" style="354" customWidth="1"/>
    <col min="5154" max="5155" width="12.42578125" style="354" customWidth="1"/>
    <col min="5156" max="5156" width="16.42578125" style="354" customWidth="1"/>
    <col min="5157" max="5157" width="8.7109375" style="354"/>
    <col min="5158" max="5158" width="13" style="354" customWidth="1"/>
    <col min="5159" max="5159" width="13.42578125" style="354" bestFit="1" customWidth="1"/>
    <col min="5160" max="5160" width="15.42578125" style="354" bestFit="1" customWidth="1"/>
    <col min="5161" max="5161" width="12.5703125" style="354" bestFit="1" customWidth="1"/>
    <col min="5162" max="5407" width="8.7109375" style="354"/>
    <col min="5408" max="5408" width="11.42578125" style="354" customWidth="1"/>
    <col min="5409" max="5409" width="39.42578125" style="354" customWidth="1"/>
    <col min="5410" max="5411" width="12.42578125" style="354" customWidth="1"/>
    <col min="5412" max="5412" width="16.42578125" style="354" customWidth="1"/>
    <col min="5413" max="5413" width="8.7109375" style="354"/>
    <col min="5414" max="5414" width="13" style="354" customWidth="1"/>
    <col min="5415" max="5415" width="13.42578125" style="354" bestFit="1" customWidth="1"/>
    <col min="5416" max="5416" width="15.42578125" style="354" bestFit="1" customWidth="1"/>
    <col min="5417" max="5417" width="12.5703125" style="354" bestFit="1" customWidth="1"/>
    <col min="5418" max="5663" width="8.7109375" style="354"/>
    <col min="5664" max="5664" width="11.42578125" style="354" customWidth="1"/>
    <col min="5665" max="5665" width="39.42578125" style="354" customWidth="1"/>
    <col min="5666" max="5667" width="12.42578125" style="354" customWidth="1"/>
    <col min="5668" max="5668" width="16.42578125" style="354" customWidth="1"/>
    <col min="5669" max="5669" width="8.7109375" style="354"/>
    <col min="5670" max="5670" width="13" style="354" customWidth="1"/>
    <col min="5671" max="5671" width="13.42578125" style="354" bestFit="1" customWidth="1"/>
    <col min="5672" max="5672" width="15.42578125" style="354" bestFit="1" customWidth="1"/>
    <col min="5673" max="5673" width="12.5703125" style="354" bestFit="1" customWidth="1"/>
    <col min="5674" max="5919" width="8.7109375" style="354"/>
    <col min="5920" max="5920" width="11.42578125" style="354" customWidth="1"/>
    <col min="5921" max="5921" width="39.42578125" style="354" customWidth="1"/>
    <col min="5922" max="5923" width="12.42578125" style="354" customWidth="1"/>
    <col min="5924" max="5924" width="16.42578125" style="354" customWidth="1"/>
    <col min="5925" max="5925" width="8.7109375" style="354"/>
    <col min="5926" max="5926" width="13" style="354" customWidth="1"/>
    <col min="5927" max="5927" width="13.42578125" style="354" bestFit="1" customWidth="1"/>
    <col min="5928" max="5928" width="15.42578125" style="354" bestFit="1" customWidth="1"/>
    <col min="5929" max="5929" width="12.5703125" style="354" bestFit="1" customWidth="1"/>
    <col min="5930" max="6175" width="8.7109375" style="354"/>
    <col min="6176" max="6176" width="11.42578125" style="354" customWidth="1"/>
    <col min="6177" max="6177" width="39.42578125" style="354" customWidth="1"/>
    <col min="6178" max="6179" width="12.42578125" style="354" customWidth="1"/>
    <col min="6180" max="6180" width="16.42578125" style="354" customWidth="1"/>
    <col min="6181" max="6181" width="8.7109375" style="354"/>
    <col min="6182" max="6182" width="13" style="354" customWidth="1"/>
    <col min="6183" max="6183" width="13.42578125" style="354" bestFit="1" customWidth="1"/>
    <col min="6184" max="6184" width="15.42578125" style="354" bestFit="1" customWidth="1"/>
    <col min="6185" max="6185" width="12.5703125" style="354" bestFit="1" customWidth="1"/>
    <col min="6186" max="6431" width="8.7109375" style="354"/>
    <col min="6432" max="6432" width="11.42578125" style="354" customWidth="1"/>
    <col min="6433" max="6433" width="39.42578125" style="354" customWidth="1"/>
    <col min="6434" max="6435" width="12.42578125" style="354" customWidth="1"/>
    <col min="6436" max="6436" width="16.42578125" style="354" customWidth="1"/>
    <col min="6437" max="6437" width="8.7109375" style="354"/>
    <col min="6438" max="6438" width="13" style="354" customWidth="1"/>
    <col min="6439" max="6439" width="13.42578125" style="354" bestFit="1" customWidth="1"/>
    <col min="6440" max="6440" width="15.42578125" style="354" bestFit="1" customWidth="1"/>
    <col min="6441" max="6441" width="12.5703125" style="354" bestFit="1" customWidth="1"/>
    <col min="6442" max="6687" width="8.7109375" style="354"/>
    <col min="6688" max="6688" width="11.42578125" style="354" customWidth="1"/>
    <col min="6689" max="6689" width="39.42578125" style="354" customWidth="1"/>
    <col min="6690" max="6691" width="12.42578125" style="354" customWidth="1"/>
    <col min="6692" max="6692" width="16.42578125" style="354" customWidth="1"/>
    <col min="6693" max="6693" width="8.7109375" style="354"/>
    <col min="6694" max="6694" width="13" style="354" customWidth="1"/>
    <col min="6695" max="6695" width="13.42578125" style="354" bestFit="1" customWidth="1"/>
    <col min="6696" max="6696" width="15.42578125" style="354" bestFit="1" customWidth="1"/>
    <col min="6697" max="6697" width="12.5703125" style="354" bestFit="1" customWidth="1"/>
    <col min="6698" max="6943" width="8.7109375" style="354"/>
    <col min="6944" max="6944" width="11.42578125" style="354" customWidth="1"/>
    <col min="6945" max="6945" width="39.42578125" style="354" customWidth="1"/>
    <col min="6946" max="6947" width="12.42578125" style="354" customWidth="1"/>
    <col min="6948" max="6948" width="16.42578125" style="354" customWidth="1"/>
    <col min="6949" max="6949" width="8.7109375" style="354"/>
    <col min="6950" max="6950" width="13" style="354" customWidth="1"/>
    <col min="6951" max="6951" width="13.42578125" style="354" bestFit="1" customWidth="1"/>
    <col min="6952" max="6952" width="15.42578125" style="354" bestFit="1" customWidth="1"/>
    <col min="6953" max="6953" width="12.5703125" style="354" bestFit="1" customWidth="1"/>
    <col min="6954" max="7199" width="8.7109375" style="354"/>
    <col min="7200" max="7200" width="11.42578125" style="354" customWidth="1"/>
    <col min="7201" max="7201" width="39.42578125" style="354" customWidth="1"/>
    <col min="7202" max="7203" width="12.42578125" style="354" customWidth="1"/>
    <col min="7204" max="7204" width="16.42578125" style="354" customWidth="1"/>
    <col min="7205" max="7205" width="8.7109375" style="354"/>
    <col min="7206" max="7206" width="13" style="354" customWidth="1"/>
    <col min="7207" max="7207" width="13.42578125" style="354" bestFit="1" customWidth="1"/>
    <col min="7208" max="7208" width="15.42578125" style="354" bestFit="1" customWidth="1"/>
    <col min="7209" max="7209" width="12.5703125" style="354" bestFit="1" customWidth="1"/>
    <col min="7210" max="7455" width="8.7109375" style="354"/>
    <col min="7456" max="7456" width="11.42578125" style="354" customWidth="1"/>
    <col min="7457" max="7457" width="39.42578125" style="354" customWidth="1"/>
    <col min="7458" max="7459" width="12.42578125" style="354" customWidth="1"/>
    <col min="7460" max="7460" width="16.42578125" style="354" customWidth="1"/>
    <col min="7461" max="7461" width="8.7109375" style="354"/>
    <col min="7462" max="7462" width="13" style="354" customWidth="1"/>
    <col min="7463" max="7463" width="13.42578125" style="354" bestFit="1" customWidth="1"/>
    <col min="7464" max="7464" width="15.42578125" style="354" bestFit="1" customWidth="1"/>
    <col min="7465" max="7465" width="12.5703125" style="354" bestFit="1" customWidth="1"/>
    <col min="7466" max="7711" width="8.7109375" style="354"/>
    <col min="7712" max="7712" width="11.42578125" style="354" customWidth="1"/>
    <col min="7713" max="7713" width="39.42578125" style="354" customWidth="1"/>
    <col min="7714" max="7715" width="12.42578125" style="354" customWidth="1"/>
    <col min="7716" max="7716" width="16.42578125" style="354" customWidth="1"/>
    <col min="7717" max="7717" width="8.7109375" style="354"/>
    <col min="7718" max="7718" width="13" style="354" customWidth="1"/>
    <col min="7719" max="7719" width="13.42578125" style="354" bestFit="1" customWidth="1"/>
    <col min="7720" max="7720" width="15.42578125" style="354" bestFit="1" customWidth="1"/>
    <col min="7721" max="7721" width="12.5703125" style="354" bestFit="1" customWidth="1"/>
    <col min="7722" max="7967" width="8.7109375" style="354"/>
    <col min="7968" max="7968" width="11.42578125" style="354" customWidth="1"/>
    <col min="7969" max="7969" width="39.42578125" style="354" customWidth="1"/>
    <col min="7970" max="7971" width="12.42578125" style="354" customWidth="1"/>
    <col min="7972" max="7972" width="16.42578125" style="354" customWidth="1"/>
    <col min="7973" max="7973" width="8.7109375" style="354"/>
    <col min="7974" max="7974" width="13" style="354" customWidth="1"/>
    <col min="7975" max="7975" width="13.42578125" style="354" bestFit="1" customWidth="1"/>
    <col min="7976" max="7976" width="15.42578125" style="354" bestFit="1" customWidth="1"/>
    <col min="7977" max="7977" width="12.5703125" style="354" bestFit="1" customWidth="1"/>
    <col min="7978" max="8223" width="8.7109375" style="354"/>
    <col min="8224" max="8224" width="11.42578125" style="354" customWidth="1"/>
    <col min="8225" max="8225" width="39.42578125" style="354" customWidth="1"/>
    <col min="8226" max="8227" width="12.42578125" style="354" customWidth="1"/>
    <col min="8228" max="8228" width="16.42578125" style="354" customWidth="1"/>
    <col min="8229" max="8229" width="8.7109375" style="354"/>
    <col min="8230" max="8230" width="13" style="354" customWidth="1"/>
    <col min="8231" max="8231" width="13.42578125" style="354" bestFit="1" customWidth="1"/>
    <col min="8232" max="8232" width="15.42578125" style="354" bestFit="1" customWidth="1"/>
    <col min="8233" max="8233" width="12.5703125" style="354" bestFit="1" customWidth="1"/>
    <col min="8234" max="8479" width="8.7109375" style="354"/>
    <col min="8480" max="8480" width="11.42578125" style="354" customWidth="1"/>
    <col min="8481" max="8481" width="39.42578125" style="354" customWidth="1"/>
    <col min="8482" max="8483" width="12.42578125" style="354" customWidth="1"/>
    <col min="8484" max="8484" width="16.42578125" style="354" customWidth="1"/>
    <col min="8485" max="8485" width="8.7109375" style="354"/>
    <col min="8486" max="8486" width="13" style="354" customWidth="1"/>
    <col min="8487" max="8487" width="13.42578125" style="354" bestFit="1" customWidth="1"/>
    <col min="8488" max="8488" width="15.42578125" style="354" bestFit="1" customWidth="1"/>
    <col min="8489" max="8489" width="12.5703125" style="354" bestFit="1" customWidth="1"/>
    <col min="8490" max="8735" width="8.7109375" style="354"/>
    <col min="8736" max="8736" width="11.42578125" style="354" customWidth="1"/>
    <col min="8737" max="8737" width="39.42578125" style="354" customWidth="1"/>
    <col min="8738" max="8739" width="12.42578125" style="354" customWidth="1"/>
    <col min="8740" max="8740" width="16.42578125" style="354" customWidth="1"/>
    <col min="8741" max="8741" width="8.7109375" style="354"/>
    <col min="8742" max="8742" width="13" style="354" customWidth="1"/>
    <col min="8743" max="8743" width="13.42578125" style="354" bestFit="1" customWidth="1"/>
    <col min="8744" max="8744" width="15.42578125" style="354" bestFit="1" customWidth="1"/>
    <col min="8745" max="8745" width="12.5703125" style="354" bestFit="1" customWidth="1"/>
    <col min="8746" max="8991" width="8.7109375" style="354"/>
    <col min="8992" max="8992" width="11.42578125" style="354" customWidth="1"/>
    <col min="8993" max="8993" width="39.42578125" style="354" customWidth="1"/>
    <col min="8994" max="8995" width="12.42578125" style="354" customWidth="1"/>
    <col min="8996" max="8996" width="16.42578125" style="354" customWidth="1"/>
    <col min="8997" max="8997" width="8.7109375" style="354"/>
    <col min="8998" max="8998" width="13" style="354" customWidth="1"/>
    <col min="8999" max="8999" width="13.42578125" style="354" bestFit="1" customWidth="1"/>
    <col min="9000" max="9000" width="15.42578125" style="354" bestFit="1" customWidth="1"/>
    <col min="9001" max="9001" width="12.5703125" style="354" bestFit="1" customWidth="1"/>
    <col min="9002" max="9247" width="8.7109375" style="354"/>
    <col min="9248" max="9248" width="11.42578125" style="354" customWidth="1"/>
    <col min="9249" max="9249" width="39.42578125" style="354" customWidth="1"/>
    <col min="9250" max="9251" width="12.42578125" style="354" customWidth="1"/>
    <col min="9252" max="9252" width="16.42578125" style="354" customWidth="1"/>
    <col min="9253" max="9253" width="8.7109375" style="354"/>
    <col min="9254" max="9254" width="13" style="354" customWidth="1"/>
    <col min="9255" max="9255" width="13.42578125" style="354" bestFit="1" customWidth="1"/>
    <col min="9256" max="9256" width="15.42578125" style="354" bestFit="1" customWidth="1"/>
    <col min="9257" max="9257" width="12.5703125" style="354" bestFit="1" customWidth="1"/>
    <col min="9258" max="9503" width="8.7109375" style="354"/>
    <col min="9504" max="9504" width="11.42578125" style="354" customWidth="1"/>
    <col min="9505" max="9505" width="39.42578125" style="354" customWidth="1"/>
    <col min="9506" max="9507" width="12.42578125" style="354" customWidth="1"/>
    <col min="9508" max="9508" width="16.42578125" style="354" customWidth="1"/>
    <col min="9509" max="9509" width="8.7109375" style="354"/>
    <col min="9510" max="9510" width="13" style="354" customWidth="1"/>
    <col min="9511" max="9511" width="13.42578125" style="354" bestFit="1" customWidth="1"/>
    <col min="9512" max="9512" width="15.42578125" style="354" bestFit="1" customWidth="1"/>
    <col min="9513" max="9513" width="12.5703125" style="354" bestFit="1" customWidth="1"/>
    <col min="9514" max="9759" width="8.7109375" style="354"/>
    <col min="9760" max="9760" width="11.42578125" style="354" customWidth="1"/>
    <col min="9761" max="9761" width="39.42578125" style="354" customWidth="1"/>
    <col min="9762" max="9763" width="12.42578125" style="354" customWidth="1"/>
    <col min="9764" max="9764" width="16.42578125" style="354" customWidth="1"/>
    <col min="9765" max="9765" width="8.7109375" style="354"/>
    <col min="9766" max="9766" width="13" style="354" customWidth="1"/>
    <col min="9767" max="9767" width="13.42578125" style="354" bestFit="1" customWidth="1"/>
    <col min="9768" max="9768" width="15.42578125" style="354" bestFit="1" customWidth="1"/>
    <col min="9769" max="9769" width="12.5703125" style="354" bestFit="1" customWidth="1"/>
    <col min="9770" max="10015" width="8.7109375" style="354"/>
    <col min="10016" max="10016" width="11.42578125" style="354" customWidth="1"/>
    <col min="10017" max="10017" width="39.42578125" style="354" customWidth="1"/>
    <col min="10018" max="10019" width="12.42578125" style="354" customWidth="1"/>
    <col min="10020" max="10020" width="16.42578125" style="354" customWidth="1"/>
    <col min="10021" max="10021" width="8.7109375" style="354"/>
    <col min="10022" max="10022" width="13" style="354" customWidth="1"/>
    <col min="10023" max="10023" width="13.42578125" style="354" bestFit="1" customWidth="1"/>
    <col min="10024" max="10024" width="15.42578125" style="354" bestFit="1" customWidth="1"/>
    <col min="10025" max="10025" width="12.5703125" style="354" bestFit="1" customWidth="1"/>
    <col min="10026" max="10271" width="8.7109375" style="354"/>
    <col min="10272" max="10272" width="11.42578125" style="354" customWidth="1"/>
    <col min="10273" max="10273" width="39.42578125" style="354" customWidth="1"/>
    <col min="10274" max="10275" width="12.42578125" style="354" customWidth="1"/>
    <col min="10276" max="10276" width="16.42578125" style="354" customWidth="1"/>
    <col min="10277" max="10277" width="8.7109375" style="354"/>
    <col min="10278" max="10278" width="13" style="354" customWidth="1"/>
    <col min="10279" max="10279" width="13.42578125" style="354" bestFit="1" customWidth="1"/>
    <col min="10280" max="10280" width="15.42578125" style="354" bestFit="1" customWidth="1"/>
    <col min="10281" max="10281" width="12.5703125" style="354" bestFit="1" customWidth="1"/>
    <col min="10282" max="10527" width="8.7109375" style="354"/>
    <col min="10528" max="10528" width="11.42578125" style="354" customWidth="1"/>
    <col min="10529" max="10529" width="39.42578125" style="354" customWidth="1"/>
    <col min="10530" max="10531" width="12.42578125" style="354" customWidth="1"/>
    <col min="10532" max="10532" width="16.42578125" style="354" customWidth="1"/>
    <col min="10533" max="10533" width="8.7109375" style="354"/>
    <col min="10534" max="10534" width="13" style="354" customWidth="1"/>
    <col min="10535" max="10535" width="13.42578125" style="354" bestFit="1" customWidth="1"/>
    <col min="10536" max="10536" width="15.42578125" style="354" bestFit="1" customWidth="1"/>
    <col min="10537" max="10537" width="12.5703125" style="354" bestFit="1" customWidth="1"/>
    <col min="10538" max="10783" width="8.7109375" style="354"/>
    <col min="10784" max="10784" width="11.42578125" style="354" customWidth="1"/>
    <col min="10785" max="10785" width="39.42578125" style="354" customWidth="1"/>
    <col min="10786" max="10787" width="12.42578125" style="354" customWidth="1"/>
    <col min="10788" max="10788" width="16.42578125" style="354" customWidth="1"/>
    <col min="10789" max="10789" width="8.7109375" style="354"/>
    <col min="10790" max="10790" width="13" style="354" customWidth="1"/>
    <col min="10791" max="10791" width="13.42578125" style="354" bestFit="1" customWidth="1"/>
    <col min="10792" max="10792" width="15.42578125" style="354" bestFit="1" customWidth="1"/>
    <col min="10793" max="10793" width="12.5703125" style="354" bestFit="1" customWidth="1"/>
    <col min="10794" max="11039" width="8.7109375" style="354"/>
    <col min="11040" max="11040" width="11.42578125" style="354" customWidth="1"/>
    <col min="11041" max="11041" width="39.42578125" style="354" customWidth="1"/>
    <col min="11042" max="11043" width="12.42578125" style="354" customWidth="1"/>
    <col min="11044" max="11044" width="16.42578125" style="354" customWidth="1"/>
    <col min="11045" max="11045" width="8.7109375" style="354"/>
    <col min="11046" max="11046" width="13" style="354" customWidth="1"/>
    <col min="11047" max="11047" width="13.42578125" style="354" bestFit="1" customWidth="1"/>
    <col min="11048" max="11048" width="15.42578125" style="354" bestFit="1" customWidth="1"/>
    <col min="11049" max="11049" width="12.5703125" style="354" bestFit="1" customWidth="1"/>
    <col min="11050" max="11295" width="8.7109375" style="354"/>
    <col min="11296" max="11296" width="11.42578125" style="354" customWidth="1"/>
    <col min="11297" max="11297" width="39.42578125" style="354" customWidth="1"/>
    <col min="11298" max="11299" width="12.42578125" style="354" customWidth="1"/>
    <col min="11300" max="11300" width="16.42578125" style="354" customWidth="1"/>
    <col min="11301" max="11301" width="8.7109375" style="354"/>
    <col min="11302" max="11302" width="13" style="354" customWidth="1"/>
    <col min="11303" max="11303" width="13.42578125" style="354" bestFit="1" customWidth="1"/>
    <col min="11304" max="11304" width="15.42578125" style="354" bestFit="1" customWidth="1"/>
    <col min="11305" max="11305" width="12.5703125" style="354" bestFit="1" customWidth="1"/>
    <col min="11306" max="11551" width="8.7109375" style="354"/>
    <col min="11552" max="11552" width="11.42578125" style="354" customWidth="1"/>
    <col min="11553" max="11553" width="39.42578125" style="354" customWidth="1"/>
    <col min="11554" max="11555" width="12.42578125" style="354" customWidth="1"/>
    <col min="11556" max="11556" width="16.42578125" style="354" customWidth="1"/>
    <col min="11557" max="11557" width="8.7109375" style="354"/>
    <col min="11558" max="11558" width="13" style="354" customWidth="1"/>
    <col min="11559" max="11559" width="13.42578125" style="354" bestFit="1" customWidth="1"/>
    <col min="11560" max="11560" width="15.42578125" style="354" bestFit="1" customWidth="1"/>
    <col min="11561" max="11561" width="12.5703125" style="354" bestFit="1" customWidth="1"/>
    <col min="11562" max="11807" width="8.7109375" style="354"/>
    <col min="11808" max="11808" width="11.42578125" style="354" customWidth="1"/>
    <col min="11809" max="11809" width="39.42578125" style="354" customWidth="1"/>
    <col min="11810" max="11811" width="12.42578125" style="354" customWidth="1"/>
    <col min="11812" max="11812" width="16.42578125" style="354" customWidth="1"/>
    <col min="11813" max="11813" width="8.7109375" style="354"/>
    <col min="11814" max="11814" width="13" style="354" customWidth="1"/>
    <col min="11815" max="11815" width="13.42578125" style="354" bestFit="1" customWidth="1"/>
    <col min="11816" max="11816" width="15.42578125" style="354" bestFit="1" customWidth="1"/>
    <col min="11817" max="11817" width="12.5703125" style="354" bestFit="1" customWidth="1"/>
    <col min="11818" max="12063" width="8.7109375" style="354"/>
    <col min="12064" max="12064" width="11.42578125" style="354" customWidth="1"/>
    <col min="12065" max="12065" width="39.42578125" style="354" customWidth="1"/>
    <col min="12066" max="12067" width="12.42578125" style="354" customWidth="1"/>
    <col min="12068" max="12068" width="16.42578125" style="354" customWidth="1"/>
    <col min="12069" max="12069" width="8.7109375" style="354"/>
    <col min="12070" max="12070" width="13" style="354" customWidth="1"/>
    <col min="12071" max="12071" width="13.42578125" style="354" bestFit="1" customWidth="1"/>
    <col min="12072" max="12072" width="15.42578125" style="354" bestFit="1" customWidth="1"/>
    <col min="12073" max="12073" width="12.5703125" style="354" bestFit="1" customWidth="1"/>
    <col min="12074" max="12319" width="8.7109375" style="354"/>
    <col min="12320" max="12320" width="11.42578125" style="354" customWidth="1"/>
    <col min="12321" max="12321" width="39.42578125" style="354" customWidth="1"/>
    <col min="12322" max="12323" width="12.42578125" style="354" customWidth="1"/>
    <col min="12324" max="12324" width="16.42578125" style="354" customWidth="1"/>
    <col min="12325" max="12325" width="8.7109375" style="354"/>
    <col min="12326" max="12326" width="13" style="354" customWidth="1"/>
    <col min="12327" max="12327" width="13.42578125" style="354" bestFit="1" customWidth="1"/>
    <col min="12328" max="12328" width="15.42578125" style="354" bestFit="1" customWidth="1"/>
    <col min="12329" max="12329" width="12.5703125" style="354" bestFit="1" customWidth="1"/>
    <col min="12330" max="12575" width="8.7109375" style="354"/>
    <col min="12576" max="12576" width="11.42578125" style="354" customWidth="1"/>
    <col min="12577" max="12577" width="39.42578125" style="354" customWidth="1"/>
    <col min="12578" max="12579" width="12.42578125" style="354" customWidth="1"/>
    <col min="12580" max="12580" width="16.42578125" style="354" customWidth="1"/>
    <col min="12581" max="12581" width="8.7109375" style="354"/>
    <col min="12582" max="12582" width="13" style="354" customWidth="1"/>
    <col min="12583" max="12583" width="13.42578125" style="354" bestFit="1" customWidth="1"/>
    <col min="12584" max="12584" width="15.42578125" style="354" bestFit="1" customWidth="1"/>
    <col min="12585" max="12585" width="12.5703125" style="354" bestFit="1" customWidth="1"/>
    <col min="12586" max="12831" width="8.7109375" style="354"/>
    <col min="12832" max="12832" width="11.42578125" style="354" customWidth="1"/>
    <col min="12833" max="12833" width="39.42578125" style="354" customWidth="1"/>
    <col min="12834" max="12835" width="12.42578125" style="354" customWidth="1"/>
    <col min="12836" max="12836" width="16.42578125" style="354" customWidth="1"/>
    <col min="12837" max="12837" width="8.7109375" style="354"/>
    <col min="12838" max="12838" width="13" style="354" customWidth="1"/>
    <col min="12839" max="12839" width="13.42578125" style="354" bestFit="1" customWidth="1"/>
    <col min="12840" max="12840" width="15.42578125" style="354" bestFit="1" customWidth="1"/>
    <col min="12841" max="12841" width="12.5703125" style="354" bestFit="1" customWidth="1"/>
    <col min="12842" max="13087" width="8.7109375" style="354"/>
    <col min="13088" max="13088" width="11.42578125" style="354" customWidth="1"/>
    <col min="13089" max="13089" width="39.42578125" style="354" customWidth="1"/>
    <col min="13090" max="13091" width="12.42578125" style="354" customWidth="1"/>
    <col min="13092" max="13092" width="16.42578125" style="354" customWidth="1"/>
    <col min="13093" max="13093" width="8.7109375" style="354"/>
    <col min="13094" max="13094" width="13" style="354" customWidth="1"/>
    <col min="13095" max="13095" width="13.42578125" style="354" bestFit="1" customWidth="1"/>
    <col min="13096" max="13096" width="15.42578125" style="354" bestFit="1" customWidth="1"/>
    <col min="13097" max="13097" width="12.5703125" style="354" bestFit="1" customWidth="1"/>
    <col min="13098" max="13343" width="8.7109375" style="354"/>
    <col min="13344" max="13344" width="11.42578125" style="354" customWidth="1"/>
    <col min="13345" max="13345" width="39.42578125" style="354" customWidth="1"/>
    <col min="13346" max="13347" width="12.42578125" style="354" customWidth="1"/>
    <col min="13348" max="13348" width="16.42578125" style="354" customWidth="1"/>
    <col min="13349" max="13349" width="8.7109375" style="354"/>
    <col min="13350" max="13350" width="13" style="354" customWidth="1"/>
    <col min="13351" max="13351" width="13.42578125" style="354" bestFit="1" customWidth="1"/>
    <col min="13352" max="13352" width="15.42578125" style="354" bestFit="1" customWidth="1"/>
    <col min="13353" max="13353" width="12.5703125" style="354" bestFit="1" customWidth="1"/>
    <col min="13354" max="13599" width="8.7109375" style="354"/>
    <col min="13600" max="13600" width="11.42578125" style="354" customWidth="1"/>
    <col min="13601" max="13601" width="39.42578125" style="354" customWidth="1"/>
    <col min="13602" max="13603" width="12.42578125" style="354" customWidth="1"/>
    <col min="13604" max="13604" width="16.42578125" style="354" customWidth="1"/>
    <col min="13605" max="13605" width="8.7109375" style="354"/>
    <col min="13606" max="13606" width="13" style="354" customWidth="1"/>
    <col min="13607" max="13607" width="13.42578125" style="354" bestFit="1" customWidth="1"/>
    <col min="13608" max="13608" width="15.42578125" style="354" bestFit="1" customWidth="1"/>
    <col min="13609" max="13609" width="12.5703125" style="354" bestFit="1" customWidth="1"/>
    <col min="13610" max="13855" width="8.7109375" style="354"/>
    <col min="13856" max="13856" width="11.42578125" style="354" customWidth="1"/>
    <col min="13857" max="13857" width="39.42578125" style="354" customWidth="1"/>
    <col min="13858" max="13859" width="12.42578125" style="354" customWidth="1"/>
    <col min="13860" max="13860" width="16.42578125" style="354" customWidth="1"/>
    <col min="13861" max="13861" width="8.7109375" style="354"/>
    <col min="13862" max="13862" width="13" style="354" customWidth="1"/>
    <col min="13863" max="13863" width="13.42578125" style="354" bestFit="1" customWidth="1"/>
    <col min="13864" max="13864" width="15.42578125" style="354" bestFit="1" customWidth="1"/>
    <col min="13865" max="13865" width="12.5703125" style="354" bestFit="1" customWidth="1"/>
    <col min="13866" max="14111" width="8.7109375" style="354"/>
    <col min="14112" max="14112" width="11.42578125" style="354" customWidth="1"/>
    <col min="14113" max="14113" width="39.42578125" style="354" customWidth="1"/>
    <col min="14114" max="14115" width="12.42578125" style="354" customWidth="1"/>
    <col min="14116" max="14116" width="16.42578125" style="354" customWidth="1"/>
    <col min="14117" max="14117" width="8.7109375" style="354"/>
    <col min="14118" max="14118" width="13" style="354" customWidth="1"/>
    <col min="14119" max="14119" width="13.42578125" style="354" bestFit="1" customWidth="1"/>
    <col min="14120" max="14120" width="15.42578125" style="354" bestFit="1" customWidth="1"/>
    <col min="14121" max="14121" width="12.5703125" style="354" bestFit="1" customWidth="1"/>
    <col min="14122" max="14367" width="8.7109375" style="354"/>
    <col min="14368" max="14368" width="11.42578125" style="354" customWidth="1"/>
    <col min="14369" max="14369" width="39.42578125" style="354" customWidth="1"/>
    <col min="14370" max="14371" width="12.42578125" style="354" customWidth="1"/>
    <col min="14372" max="14372" width="16.42578125" style="354" customWidth="1"/>
    <col min="14373" max="14373" width="8.7109375" style="354"/>
    <col min="14374" max="14374" width="13" style="354" customWidth="1"/>
    <col min="14375" max="14375" width="13.42578125" style="354" bestFit="1" customWidth="1"/>
    <col min="14376" max="14376" width="15.42578125" style="354" bestFit="1" customWidth="1"/>
    <col min="14377" max="14377" width="12.5703125" style="354" bestFit="1" customWidth="1"/>
    <col min="14378" max="14623" width="8.7109375" style="354"/>
    <col min="14624" max="14624" width="11.42578125" style="354" customWidth="1"/>
    <col min="14625" max="14625" width="39.42578125" style="354" customWidth="1"/>
    <col min="14626" max="14627" width="12.42578125" style="354" customWidth="1"/>
    <col min="14628" max="14628" width="16.42578125" style="354" customWidth="1"/>
    <col min="14629" max="14629" width="8.7109375" style="354"/>
    <col min="14630" max="14630" width="13" style="354" customWidth="1"/>
    <col min="14631" max="14631" width="13.42578125" style="354" bestFit="1" customWidth="1"/>
    <col min="14632" max="14632" width="15.42578125" style="354" bestFit="1" customWidth="1"/>
    <col min="14633" max="14633" width="12.5703125" style="354" bestFit="1" customWidth="1"/>
    <col min="14634" max="14879" width="8.7109375" style="354"/>
    <col min="14880" max="14880" width="11.42578125" style="354" customWidth="1"/>
    <col min="14881" max="14881" width="39.42578125" style="354" customWidth="1"/>
    <col min="14882" max="14883" width="12.42578125" style="354" customWidth="1"/>
    <col min="14884" max="14884" width="16.42578125" style="354" customWidth="1"/>
    <col min="14885" max="14885" width="8.7109375" style="354"/>
    <col min="14886" max="14886" width="13" style="354" customWidth="1"/>
    <col min="14887" max="14887" width="13.42578125" style="354" bestFit="1" customWidth="1"/>
    <col min="14888" max="14888" width="15.42578125" style="354" bestFit="1" customWidth="1"/>
    <col min="14889" max="14889" width="12.5703125" style="354" bestFit="1" customWidth="1"/>
    <col min="14890" max="15135" width="8.7109375" style="354"/>
    <col min="15136" max="15136" width="11.42578125" style="354" customWidth="1"/>
    <col min="15137" max="15137" width="39.42578125" style="354" customWidth="1"/>
    <col min="15138" max="15139" width="12.42578125" style="354" customWidth="1"/>
    <col min="15140" max="15140" width="16.42578125" style="354" customWidth="1"/>
    <col min="15141" max="15141" width="8.7109375" style="354"/>
    <col min="15142" max="15142" width="13" style="354" customWidth="1"/>
    <col min="15143" max="15143" width="13.42578125" style="354" bestFit="1" customWidth="1"/>
    <col min="15144" max="15144" width="15.42578125" style="354" bestFit="1" customWidth="1"/>
    <col min="15145" max="15145" width="12.5703125" style="354" bestFit="1" customWidth="1"/>
    <col min="15146" max="15391" width="8.7109375" style="354"/>
    <col min="15392" max="15392" width="11.42578125" style="354" customWidth="1"/>
    <col min="15393" max="15393" width="39.42578125" style="354" customWidth="1"/>
    <col min="15394" max="15395" width="12.42578125" style="354" customWidth="1"/>
    <col min="15396" max="15396" width="16.42578125" style="354" customWidth="1"/>
    <col min="15397" max="15397" width="8.7109375" style="354"/>
    <col min="15398" max="15398" width="13" style="354" customWidth="1"/>
    <col min="15399" max="15399" width="13.42578125" style="354" bestFit="1" customWidth="1"/>
    <col min="15400" max="15400" width="15.42578125" style="354" bestFit="1" customWidth="1"/>
    <col min="15401" max="15401" width="12.5703125" style="354" bestFit="1" customWidth="1"/>
    <col min="15402" max="15647" width="8.7109375" style="354"/>
    <col min="15648" max="15648" width="11.42578125" style="354" customWidth="1"/>
    <col min="15649" max="15649" width="39.42578125" style="354" customWidth="1"/>
    <col min="15650" max="15651" width="12.42578125" style="354" customWidth="1"/>
    <col min="15652" max="15652" width="16.42578125" style="354" customWidth="1"/>
    <col min="15653" max="15653" width="8.7109375" style="354"/>
    <col min="15654" max="15654" width="13" style="354" customWidth="1"/>
    <col min="15655" max="15655" width="13.42578125" style="354" bestFit="1" customWidth="1"/>
    <col min="15656" max="15656" width="15.42578125" style="354" bestFit="1" customWidth="1"/>
    <col min="15657" max="15657" width="12.5703125" style="354" bestFit="1" customWidth="1"/>
    <col min="15658" max="15903" width="8.7109375" style="354"/>
    <col min="15904" max="15904" width="11.42578125" style="354" customWidth="1"/>
    <col min="15905" max="15905" width="39.42578125" style="354" customWidth="1"/>
    <col min="15906" max="15907" width="12.42578125" style="354" customWidth="1"/>
    <col min="15908" max="15908" width="16.42578125" style="354" customWidth="1"/>
    <col min="15909" max="15909" width="8.7109375" style="354"/>
    <col min="15910" max="15910" width="13" style="354" customWidth="1"/>
    <col min="15911" max="15911" width="13.42578125" style="354" bestFit="1" customWidth="1"/>
    <col min="15912" max="15912" width="15.42578125" style="354" bestFit="1" customWidth="1"/>
    <col min="15913" max="15913" width="12.5703125" style="354" bestFit="1" customWidth="1"/>
    <col min="15914" max="16159" width="8.7109375" style="354"/>
    <col min="16160" max="16160" width="11.42578125" style="354" customWidth="1"/>
    <col min="16161" max="16161" width="39.42578125" style="354" customWidth="1"/>
    <col min="16162" max="16163" width="12.42578125" style="354" customWidth="1"/>
    <col min="16164" max="16164" width="16.42578125" style="354" customWidth="1"/>
    <col min="16165" max="16165" width="8.7109375" style="354"/>
    <col min="16166" max="16166" width="13" style="354" customWidth="1"/>
    <col min="16167" max="16167" width="13.42578125" style="354" bestFit="1" customWidth="1"/>
    <col min="16168" max="16168" width="15.42578125" style="354" bestFit="1" customWidth="1"/>
    <col min="16169" max="16169" width="12.5703125" style="354" bestFit="1" customWidth="1"/>
    <col min="16170" max="16384" width="8.7109375" style="354"/>
  </cols>
  <sheetData>
    <row r="1" spans="1:44" s="179" customFormat="1" ht="21" customHeight="1" x14ac:dyDescent="0.25">
      <c r="A1" s="20" t="s">
        <v>1205</v>
      </c>
      <c r="B1" s="178"/>
      <c r="C1" s="178"/>
      <c r="D1" s="887"/>
      <c r="E1" s="887"/>
    </row>
    <row r="2" spans="1:44" s="179" customFormat="1" ht="21" customHeight="1" x14ac:dyDescent="0.2">
      <c r="A2" s="18" t="s">
        <v>26</v>
      </c>
      <c r="B2" s="408" t="str">
        <f>'Schedule 2_Balance Sheet'!C2</f>
        <v>CCA One Care-Commonwealth Care Alliance</v>
      </c>
      <c r="C2" s="409"/>
      <c r="D2" s="409"/>
      <c r="E2" s="409"/>
      <c r="F2" s="410"/>
    </row>
    <row r="3" spans="1:44" s="179" customFormat="1" ht="21" customHeight="1" x14ac:dyDescent="0.2">
      <c r="A3" s="18" t="s">
        <v>0</v>
      </c>
      <c r="B3" s="539" t="str">
        <f>'Schedule 2_Balance Sheet'!C3</f>
        <v>January 2024-September 2024</v>
      </c>
      <c r="C3" s="540"/>
      <c r="D3" s="540"/>
      <c r="E3" s="540"/>
      <c r="F3" s="541"/>
    </row>
    <row r="4" spans="1:44" s="179" customFormat="1" ht="21" customHeight="1" x14ac:dyDescent="0.2">
      <c r="A4" s="18" t="s">
        <v>27</v>
      </c>
      <c r="B4" s="411">
        <f>'Schedule 2_Balance Sheet'!C4</f>
        <v>45565</v>
      </c>
      <c r="C4" s="409"/>
      <c r="D4" s="409"/>
      <c r="E4" s="409"/>
      <c r="F4" s="410"/>
    </row>
    <row r="5" spans="1:44" s="179" customFormat="1" ht="21" customHeight="1" x14ac:dyDescent="0.2">
      <c r="A5" s="18" t="s">
        <v>28</v>
      </c>
      <c r="B5" s="408" t="str">
        <f>'Schedule 2_Balance Sheet'!C5</f>
        <v>CCA</v>
      </c>
      <c r="C5" s="409"/>
      <c r="D5" s="409"/>
      <c r="E5" s="409"/>
      <c r="F5" s="410"/>
    </row>
    <row r="6" spans="1:44" s="179" customFormat="1" ht="21" customHeight="1" x14ac:dyDescent="0.2">
      <c r="A6" s="18" t="s">
        <v>29</v>
      </c>
      <c r="B6" s="411">
        <f>'Schedule 2_Balance Sheet'!C6</f>
        <v>45623</v>
      </c>
      <c r="C6" s="409"/>
      <c r="D6" s="409"/>
      <c r="E6" s="409"/>
      <c r="F6" s="410"/>
      <c r="H6" s="352"/>
      <c r="M6" s="352"/>
      <c r="O6" s="352"/>
    </row>
    <row r="7" spans="1:44" x14ac:dyDescent="0.2">
      <c r="A7" s="178" t="s">
        <v>463</v>
      </c>
      <c r="B7" s="178"/>
      <c r="C7" s="178"/>
      <c r="D7" s="178"/>
      <c r="E7" s="178"/>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row>
    <row r="8" spans="1:44" x14ac:dyDescent="0.2">
      <c r="A8" s="178" t="s">
        <v>1292</v>
      </c>
      <c r="B8" s="178"/>
      <c r="C8" s="178"/>
      <c r="D8" s="178"/>
      <c r="E8" s="178"/>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row>
    <row r="9" spans="1:44" ht="13.5" thickBot="1" x14ac:dyDescent="0.25">
      <c r="A9" s="178"/>
      <c r="B9" s="178"/>
      <c r="C9" s="178"/>
      <c r="D9" s="178"/>
      <c r="E9" s="178"/>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row>
    <row r="10" spans="1:44" ht="13.5" thickBot="1" x14ac:dyDescent="0.25">
      <c r="A10" s="365" t="s">
        <v>198</v>
      </c>
      <c r="B10" s="97">
        <f>INDEX('Schedule 1_Enrollment'!$K$11:$K$31,MATCH(B$12,'Schedule 1_Enrollment'!$B$10:$B$28,0)+MATCH($A$8,'Schedule 1_Enrollment'!$C$11:$C$13,0)-1)</f>
        <v>40705</v>
      </c>
      <c r="C10" s="97">
        <f>INDEX('Schedule 1_Enrollment'!$K$11:$K$31,MATCH(C$12,'Schedule 1_Enrollment'!$B$10:$B$28,0)+MATCH($A$8,'Schedule 1_Enrollment'!$C$11:$C$13,0)-1)</f>
        <v>39245</v>
      </c>
      <c r="D10" s="97">
        <f>INDEX('Schedule 1_Enrollment'!$K$11:$K$31,MATCH(D$12,'Schedule 1_Enrollment'!$B$10:$B$28,0)+MATCH($A$8,'Schedule 1_Enrollment'!$C$11:$C$13,0)-1)</f>
        <v>38568</v>
      </c>
      <c r="E10" s="97">
        <f>INDEX('Schedule 1_Enrollment'!$K$11:$K$31,MATCH(E$12,'Schedule 1_Enrollment'!$B$10:$B$28,0)+MATCH($A$8,'Schedule 1_Enrollment'!$C$11:$C$13,0)-1)</f>
        <v>0</v>
      </c>
      <c r="F10" s="286">
        <f>B10+C10+D10+E10</f>
        <v>118518</v>
      </c>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row>
    <row r="11" spans="1:44" s="356" customFormat="1" ht="13.5" customHeight="1" thickBot="1" x14ac:dyDescent="0.25">
      <c r="A11" s="366"/>
      <c r="B11" s="367" t="s">
        <v>200</v>
      </c>
      <c r="C11" s="367"/>
      <c r="D11" s="367"/>
      <c r="E11" s="367"/>
      <c r="F11" s="368"/>
      <c r="G11" s="369" t="s">
        <v>201</v>
      </c>
      <c r="H11" s="367"/>
      <c r="I11" s="367"/>
      <c r="J11" s="367"/>
      <c r="K11" s="368"/>
      <c r="L11" s="370" t="s">
        <v>202</v>
      </c>
      <c r="M11" s="371"/>
      <c r="N11" s="371"/>
      <c r="O11" s="371"/>
      <c r="P11" s="372"/>
      <c r="Q11" s="373" t="s">
        <v>203</v>
      </c>
      <c r="R11" s="374"/>
      <c r="S11" s="374"/>
      <c r="T11" s="374"/>
      <c r="U11" s="375"/>
      <c r="V11" s="373" t="s">
        <v>204</v>
      </c>
      <c r="W11" s="374"/>
      <c r="X11" s="374"/>
      <c r="Y11" s="374"/>
      <c r="Z11" s="375"/>
      <c r="AA11" s="373" t="s">
        <v>205</v>
      </c>
      <c r="AB11" s="374"/>
      <c r="AC11" s="374"/>
      <c r="AD11" s="374"/>
      <c r="AE11" s="375"/>
      <c r="AF11" s="376" t="s">
        <v>206</v>
      </c>
      <c r="AG11" s="377"/>
      <c r="AH11" s="377"/>
      <c r="AI11" s="377"/>
      <c r="AJ11" s="378"/>
      <c r="AK11" s="379" t="s">
        <v>199</v>
      </c>
      <c r="AL11" s="377"/>
      <c r="AM11" s="377"/>
      <c r="AN11" s="377"/>
      <c r="AO11" s="378"/>
      <c r="AR11" s="357"/>
    </row>
    <row r="12" spans="1:44" s="356" customFormat="1" x14ac:dyDescent="0.2">
      <c r="A12" s="287" t="s">
        <v>208</v>
      </c>
      <c r="B12" s="102" t="s">
        <v>125</v>
      </c>
      <c r="C12" s="102" t="s">
        <v>126</v>
      </c>
      <c r="D12" s="102" t="s">
        <v>127</v>
      </c>
      <c r="E12" s="102" t="s">
        <v>128</v>
      </c>
      <c r="F12" s="102" t="s">
        <v>189</v>
      </c>
      <c r="G12" s="102" t="str">
        <f>B12</f>
        <v>Q1</v>
      </c>
      <c r="H12" s="102" t="str">
        <f>C12</f>
        <v>Q2</v>
      </c>
      <c r="I12" s="102" t="str">
        <f>D12</f>
        <v>Q3</v>
      </c>
      <c r="J12" s="102" t="str">
        <f>E12</f>
        <v>Q4</v>
      </c>
      <c r="K12" s="102" t="s">
        <v>189</v>
      </c>
      <c r="L12" s="102" t="str">
        <f>G12</f>
        <v>Q1</v>
      </c>
      <c r="M12" s="102" t="str">
        <f>H12</f>
        <v>Q2</v>
      </c>
      <c r="N12" s="102" t="str">
        <f>I12</f>
        <v>Q3</v>
      </c>
      <c r="O12" s="102" t="str">
        <f>J12</f>
        <v>Q4</v>
      </c>
      <c r="P12" s="102" t="s">
        <v>189</v>
      </c>
      <c r="Q12" s="102" t="str">
        <f>L12</f>
        <v>Q1</v>
      </c>
      <c r="R12" s="102" t="str">
        <f>M12</f>
        <v>Q2</v>
      </c>
      <c r="S12" s="102" t="str">
        <f>N12</f>
        <v>Q3</v>
      </c>
      <c r="T12" s="102" t="str">
        <f>O12</f>
        <v>Q4</v>
      </c>
      <c r="U12" s="102" t="s">
        <v>189</v>
      </c>
      <c r="V12" s="102" t="str">
        <f>Q12</f>
        <v>Q1</v>
      </c>
      <c r="W12" s="102" t="str">
        <f>R12</f>
        <v>Q2</v>
      </c>
      <c r="X12" s="102" t="str">
        <f>S12</f>
        <v>Q3</v>
      </c>
      <c r="Y12" s="102" t="str">
        <f>T12</f>
        <v>Q4</v>
      </c>
      <c r="Z12" s="102" t="s">
        <v>189</v>
      </c>
      <c r="AA12" s="102" t="str">
        <f>V12</f>
        <v>Q1</v>
      </c>
      <c r="AB12" s="102" t="str">
        <f>W12</f>
        <v>Q2</v>
      </c>
      <c r="AC12" s="102" t="str">
        <f>X12</f>
        <v>Q3</v>
      </c>
      <c r="AD12" s="102" t="str">
        <f>Y12</f>
        <v>Q4</v>
      </c>
      <c r="AE12" s="102" t="s">
        <v>189</v>
      </c>
      <c r="AF12" s="102" t="str">
        <f>AA12</f>
        <v>Q1</v>
      </c>
      <c r="AG12" s="102" t="str">
        <f>AB12</f>
        <v>Q2</v>
      </c>
      <c r="AH12" s="102" t="str">
        <f>AC12</f>
        <v>Q3</v>
      </c>
      <c r="AI12" s="102" t="str">
        <f>AD12</f>
        <v>Q4</v>
      </c>
      <c r="AJ12" s="102" t="s">
        <v>189</v>
      </c>
      <c r="AK12" s="103" t="str">
        <f t="shared" ref="AK12:AN12" si="0">AF12</f>
        <v>Q1</v>
      </c>
      <c r="AL12" s="103" t="str">
        <f t="shared" si="0"/>
        <v>Q2</v>
      </c>
      <c r="AM12" s="103" t="str">
        <f t="shared" si="0"/>
        <v>Q3</v>
      </c>
      <c r="AN12" s="103" t="str">
        <f t="shared" si="0"/>
        <v>Q4</v>
      </c>
      <c r="AO12" s="104" t="s">
        <v>189</v>
      </c>
      <c r="AR12" s="357"/>
    </row>
    <row r="13" spans="1:44" s="358" customFormat="1" x14ac:dyDescent="0.2">
      <c r="A13" s="754" t="s">
        <v>207</v>
      </c>
      <c r="B13" s="299"/>
      <c r="C13" s="299"/>
      <c r="D13" s="299"/>
      <c r="E13" s="299"/>
      <c r="F13" s="299"/>
      <c r="G13" s="299"/>
      <c r="H13" s="299"/>
      <c r="I13" s="299"/>
      <c r="J13" s="299"/>
      <c r="K13" s="299"/>
      <c r="L13" s="300"/>
      <c r="M13" s="300"/>
      <c r="N13" s="300"/>
      <c r="O13" s="300"/>
      <c r="P13" s="300"/>
      <c r="Q13" s="301"/>
      <c r="R13" s="301"/>
      <c r="S13" s="301"/>
      <c r="T13" s="301"/>
      <c r="U13" s="301"/>
      <c r="V13" s="301"/>
      <c r="W13" s="301"/>
      <c r="X13" s="301"/>
      <c r="Y13" s="301"/>
      <c r="Z13" s="301"/>
      <c r="AA13" s="301"/>
      <c r="AB13" s="301"/>
      <c r="AC13" s="301"/>
      <c r="AD13" s="301"/>
      <c r="AE13" s="301"/>
      <c r="AF13" s="302"/>
      <c r="AG13" s="302"/>
      <c r="AH13" s="302"/>
      <c r="AI13" s="302"/>
      <c r="AJ13" s="302"/>
      <c r="AK13" s="303"/>
      <c r="AL13" s="303"/>
      <c r="AM13" s="303"/>
      <c r="AN13" s="304"/>
      <c r="AO13" s="305"/>
      <c r="AR13" s="359"/>
    </row>
    <row r="14" spans="1:44" s="358" customFormat="1" x14ac:dyDescent="0.2">
      <c r="A14" s="754"/>
      <c r="B14" s="299"/>
      <c r="C14" s="299"/>
      <c r="D14" s="299"/>
      <c r="E14" s="299"/>
      <c r="F14" s="299"/>
      <c r="G14" s="299"/>
      <c r="H14" s="299"/>
      <c r="I14" s="299"/>
      <c r="J14" s="299"/>
      <c r="K14" s="299"/>
      <c r="L14" s="300"/>
      <c r="M14" s="300"/>
      <c r="N14" s="300"/>
      <c r="O14" s="300"/>
      <c r="P14" s="300"/>
      <c r="Q14" s="301"/>
      <c r="R14" s="301"/>
      <c r="S14" s="301"/>
      <c r="T14" s="301"/>
      <c r="U14" s="301"/>
      <c r="V14" s="301"/>
      <c r="W14" s="301"/>
      <c r="X14" s="301"/>
      <c r="Y14" s="301"/>
      <c r="Z14" s="301"/>
      <c r="AA14" s="301"/>
      <c r="AB14" s="301"/>
      <c r="AC14" s="301"/>
      <c r="AD14" s="301"/>
      <c r="AE14" s="301"/>
      <c r="AF14" s="302"/>
      <c r="AG14" s="302"/>
      <c r="AH14" s="302"/>
      <c r="AI14" s="302"/>
      <c r="AJ14" s="302"/>
      <c r="AK14" s="303"/>
      <c r="AL14" s="303"/>
      <c r="AM14" s="303"/>
      <c r="AN14" s="304"/>
      <c r="AO14" s="305"/>
      <c r="AR14" s="359"/>
    </row>
    <row r="15" spans="1:44" x14ac:dyDescent="0.2">
      <c r="A15" s="755" t="s">
        <v>253</v>
      </c>
      <c r="B15" s="360">
        <v>1074</v>
      </c>
      <c r="C15" s="360">
        <v>1029</v>
      </c>
      <c r="D15" s="360">
        <v>949</v>
      </c>
      <c r="E15" s="360">
        <v>0</v>
      </c>
      <c r="F15" s="105">
        <f>SUM(B15:E15)</f>
        <v>3052</v>
      </c>
      <c r="G15" s="360">
        <v>6766</v>
      </c>
      <c r="H15" s="360">
        <v>6340</v>
      </c>
      <c r="I15" s="360">
        <v>5194</v>
      </c>
      <c r="J15" s="360">
        <v>0</v>
      </c>
      <c r="K15" s="105">
        <f t="shared" ref="K15:K28" si="1">SUM(G15:J15)</f>
        <v>18300</v>
      </c>
      <c r="L15" s="98">
        <f>'Schedule 3C_Income_Western'!CS34</f>
        <v>21043437.906667378</v>
      </c>
      <c r="M15" s="98">
        <f>'Schedule 3C_Income_Western'!CT34</f>
        <v>20365499.445096549</v>
      </c>
      <c r="N15" s="98">
        <f>'Schedule 3C_Income_Western'!CU34</f>
        <v>18106861.415638175</v>
      </c>
      <c r="O15" s="98">
        <f>'Schedule 3C_Income_Western'!CV34</f>
        <v>0</v>
      </c>
      <c r="P15" s="98">
        <f t="shared" ref="P15:P29" si="2">SUM(L15:O15)</f>
        <v>59515798.767402098</v>
      </c>
      <c r="Q15" s="106">
        <f>IF(B10=0,0,(B15/$B$10)*12000)</f>
        <v>316.6195799041887</v>
      </c>
      <c r="R15" s="106">
        <f>IF(C10=0,0,(C15/$C$10)*12000)</f>
        <v>314.6388074914002</v>
      </c>
      <c r="S15" s="106">
        <f>IF(D10=0,0,(D15/$D$10)*12000)</f>
        <v>295.27069072806472</v>
      </c>
      <c r="T15" s="106">
        <f>IF(E10=0,0,(E15/$E$10)*12000)</f>
        <v>0</v>
      </c>
      <c r="U15" s="106">
        <f>IF(F10=0,0,(F15/$F$10)*12000)</f>
        <v>309.01635194653977</v>
      </c>
      <c r="V15" s="107">
        <f t="shared" ref="V15:Z30" si="3">IF(B15=0,0,G15/B15)</f>
        <v>6.2998137802607079</v>
      </c>
      <c r="W15" s="107">
        <f t="shared" si="3"/>
        <v>6.1613216715257533</v>
      </c>
      <c r="X15" s="107">
        <f t="shared" si="3"/>
        <v>5.4731296101159117</v>
      </c>
      <c r="Y15" s="107">
        <f t="shared" si="3"/>
        <v>0</v>
      </c>
      <c r="Z15" s="107">
        <f t="shared" si="3"/>
        <v>5.9960681520314552</v>
      </c>
      <c r="AA15" s="106">
        <f>IF($B$10=0,0,(G15/$B$10)*12000)</f>
        <v>1994.6443925807639</v>
      </c>
      <c r="AB15" s="106">
        <f>IF($C$10=0,0,(H15/$C$10)*12000)</f>
        <v>1938.5909032997836</v>
      </c>
      <c r="AC15" s="106">
        <f>IF($D$10=0,0,(I15/$D$10)*12000)</f>
        <v>1616.054760423149</v>
      </c>
      <c r="AD15" s="106">
        <f>IF($E$10=0,0,(J15/$E$10)*12000)</f>
        <v>0</v>
      </c>
      <c r="AE15" s="106">
        <f>IF($F$10=0,0,(K15/$F$10)*12000)</f>
        <v>1852.8831063635903</v>
      </c>
      <c r="AF15" s="99">
        <f t="shared" ref="AF15:AJ30" si="4">IF(G15=0,0,L15/G15)</f>
        <v>3110.1740920288762</v>
      </c>
      <c r="AG15" s="99">
        <f t="shared" si="4"/>
        <v>3212.2238872392031</v>
      </c>
      <c r="AH15" s="99">
        <f t="shared" si="4"/>
        <v>3486.1111697416586</v>
      </c>
      <c r="AI15" s="99">
        <f t="shared" si="4"/>
        <v>0</v>
      </c>
      <c r="AJ15" s="100">
        <f t="shared" si="4"/>
        <v>3252.2294408416446</v>
      </c>
      <c r="AK15" s="99">
        <f>IF(B$10=0,0,L15/B$10)</f>
        <v>516.97427605128064</v>
      </c>
      <c r="AL15" s="99">
        <f>IF(C$10=0,0,M15/C$10)</f>
        <v>518.93233393034905</v>
      </c>
      <c r="AM15" s="99">
        <f>IF(D$10=0,0,N15/D$10)</f>
        <v>469.47887926877655</v>
      </c>
      <c r="AN15" s="99">
        <f>IF(E$10=0,0,O15/E$10)</f>
        <v>0</v>
      </c>
      <c r="AO15" s="101">
        <f>IF(F$10=0,0,P15/F$10)</f>
        <v>502.16674907948243</v>
      </c>
    </row>
    <row r="16" spans="1:44" x14ac:dyDescent="0.2">
      <c r="A16" s="755" t="s">
        <v>254</v>
      </c>
      <c r="B16" s="360">
        <v>420</v>
      </c>
      <c r="C16" s="360">
        <v>419</v>
      </c>
      <c r="D16" s="360">
        <v>342</v>
      </c>
      <c r="E16" s="360">
        <v>0</v>
      </c>
      <c r="F16" s="105">
        <f>SUM(B16:E16)</f>
        <v>1181</v>
      </c>
      <c r="G16" s="360">
        <v>6211</v>
      </c>
      <c r="H16" s="360">
        <v>5439</v>
      </c>
      <c r="I16" s="360">
        <v>3695</v>
      </c>
      <c r="J16" s="360">
        <v>0</v>
      </c>
      <c r="K16" s="105">
        <f t="shared" si="1"/>
        <v>15345</v>
      </c>
      <c r="L16" s="98">
        <f>'Schedule 3C_Income_Western'!CS35</f>
        <v>6541475.9015338933</v>
      </c>
      <c r="M16" s="98">
        <f>'Schedule 3C_Income_Western'!CT35</f>
        <v>6425400.5385312997</v>
      </c>
      <c r="N16" s="98">
        <f>'Schedule 3C_Income_Western'!CU35</f>
        <v>5067249.9229309885</v>
      </c>
      <c r="O16" s="98">
        <f>'Schedule 3C_Income_Western'!CV35</f>
        <v>0</v>
      </c>
      <c r="P16" s="98">
        <f t="shared" si="2"/>
        <v>18034126.362996183</v>
      </c>
      <c r="Q16" s="106">
        <f>IF(B10=0,0,(B16/$B$10)*12000)</f>
        <v>123.81771281169391</v>
      </c>
      <c r="R16" s="106">
        <f>IF(C10=0,0,(C16/$C$10)*12000)</f>
        <v>128.11823162186266</v>
      </c>
      <c r="S16" s="106">
        <f>IF(D10=0,0,(D16/$D$10)*12000)</f>
        <v>106.40945861854387</v>
      </c>
      <c r="T16" s="106">
        <f>IF(E10=0,0,(E16/$E$10)*12000)</f>
        <v>0</v>
      </c>
      <c r="U16" s="106">
        <f>IF(F10=0,0,(F16/$F$10)*12000)</f>
        <v>119.57677314838253</v>
      </c>
      <c r="V16" s="107">
        <f t="shared" si="3"/>
        <v>14.788095238095238</v>
      </c>
      <c r="W16" s="107">
        <f t="shared" si="3"/>
        <v>12.980906921241051</v>
      </c>
      <c r="X16" s="107">
        <f t="shared" si="3"/>
        <v>10.804093567251462</v>
      </c>
      <c r="Y16" s="107">
        <f t="shared" si="3"/>
        <v>0</v>
      </c>
      <c r="Z16" s="107">
        <f t="shared" si="3"/>
        <v>12.993226079593565</v>
      </c>
      <c r="AA16" s="106">
        <f t="shared" ref="AA16:AA34" si="5">IF($B$10=0,0,(G16/$B$10)*12000)</f>
        <v>1831.0281292224543</v>
      </c>
      <c r="AB16" s="106">
        <f t="shared" ref="AB16:AB32" si="6">IF($C$10=0,0,(H16/$C$10)*12000)</f>
        <v>1663.0908395974009</v>
      </c>
      <c r="AC16" s="106">
        <f t="shared" ref="AC16:AC32" si="7">IF($D$10=0,0,(I16/$D$10)*12000)</f>
        <v>1149.6577473553205</v>
      </c>
      <c r="AD16" s="106">
        <f t="shared" ref="AD16:AD32" si="8">IF($E$10=0,0,(J16/$E$10)*12000)</f>
        <v>0</v>
      </c>
      <c r="AE16" s="106">
        <f t="shared" ref="AE16:AE32" si="9">IF($F$10=0,0,(K16/$F$10)*12000)</f>
        <v>1553.6880473852073</v>
      </c>
      <c r="AF16" s="99">
        <f t="shared" si="4"/>
        <v>1053.2081631836891</v>
      </c>
      <c r="AG16" s="99">
        <f t="shared" si="4"/>
        <v>1181.3569660840778</v>
      </c>
      <c r="AH16" s="99">
        <f t="shared" si="4"/>
        <v>1371.3802227147467</v>
      </c>
      <c r="AI16" s="99">
        <f t="shared" si="4"/>
        <v>0</v>
      </c>
      <c r="AJ16" s="100">
        <f t="shared" si="4"/>
        <v>1175.2444681001098</v>
      </c>
      <c r="AK16" s="99">
        <f t="shared" ref="AK16:AO32" si="10">IF(B$10=0,0,L16/B$10)</f>
        <v>160.70448105967063</v>
      </c>
      <c r="AL16" s="99">
        <f t="shared" si="10"/>
        <v>163.72532904908394</v>
      </c>
      <c r="AM16" s="99">
        <f t="shared" si="10"/>
        <v>131.3848248011561</v>
      </c>
      <c r="AN16" s="99">
        <f t="shared" si="10"/>
        <v>0</v>
      </c>
      <c r="AO16" s="101">
        <f t="shared" si="10"/>
        <v>152.16360690356049</v>
      </c>
    </row>
    <row r="17" spans="1:41" x14ac:dyDescent="0.2">
      <c r="A17" s="755" t="s">
        <v>255</v>
      </c>
      <c r="B17" s="297"/>
      <c r="C17" s="297"/>
      <c r="D17" s="297"/>
      <c r="E17" s="297"/>
      <c r="F17" s="297"/>
      <c r="G17" s="360">
        <v>578493</v>
      </c>
      <c r="H17" s="360">
        <v>599784</v>
      </c>
      <c r="I17" s="360">
        <v>570717</v>
      </c>
      <c r="J17" s="360">
        <v>0</v>
      </c>
      <c r="K17" s="105">
        <f>SUM(G17:J17)</f>
        <v>1748994</v>
      </c>
      <c r="L17" s="98">
        <f>'Schedule 3C_Income_Western'!CS36</f>
        <v>20375007.73042354</v>
      </c>
      <c r="M17" s="98">
        <f>'Schedule 3C_Income_Western'!CT36</f>
        <v>19915832.253260698</v>
      </c>
      <c r="N17" s="98">
        <f>'Schedule 3C_Income_Western'!CU36</f>
        <v>21029569.409806758</v>
      </c>
      <c r="O17" s="98">
        <f>'Schedule 3C_Income_Western'!CV36</f>
        <v>0</v>
      </c>
      <c r="P17" s="98">
        <f>SUM(L17:O17)</f>
        <v>61320409.393491</v>
      </c>
      <c r="Q17" s="295"/>
      <c r="R17" s="295"/>
      <c r="S17" s="295"/>
      <c r="T17" s="295"/>
      <c r="U17" s="295"/>
      <c r="V17" s="107">
        <f>IF(B17=0,0,G17/B17)</f>
        <v>0</v>
      </c>
      <c r="W17" s="107">
        <f>IF(C17=0,0,H17/C17)</f>
        <v>0</v>
      </c>
      <c r="X17" s="107">
        <f>IF(D17=0,0,I17/D17)</f>
        <v>0</v>
      </c>
      <c r="Y17" s="107">
        <f>IF(E17=0,0,J17/E17)</f>
        <v>0</v>
      </c>
      <c r="Z17" s="107">
        <f>IF(F17=0,0,K17/F17)</f>
        <v>0</v>
      </c>
      <c r="AA17" s="106">
        <f t="shared" si="5"/>
        <v>170542.09556565533</v>
      </c>
      <c r="AB17" s="106">
        <f t="shared" si="6"/>
        <v>183396.81488087654</v>
      </c>
      <c r="AC17" s="106">
        <f t="shared" si="7"/>
        <v>177572.18419415058</v>
      </c>
      <c r="AD17" s="106">
        <f t="shared" si="8"/>
        <v>0</v>
      </c>
      <c r="AE17" s="106">
        <f t="shared" si="9"/>
        <v>177086.41725307549</v>
      </c>
      <c r="AF17" s="99">
        <f>IF(G17=0,0,L17/G17)</f>
        <v>35.220837124085406</v>
      </c>
      <c r="AG17" s="99">
        <f>IF(H17=0,0,M17/H17)</f>
        <v>33.20500755815543</v>
      </c>
      <c r="AH17" s="99">
        <f>IF(I17=0,0,N17/I17)</f>
        <v>36.84763097963922</v>
      </c>
      <c r="AI17" s="99">
        <f>IF(J17=0,0,O17/J17)</f>
        <v>0</v>
      </c>
      <c r="AJ17" s="100">
        <f>IF(K17=0,0,P17/K17)</f>
        <v>35.060388653986806</v>
      </c>
      <c r="AK17" s="99">
        <f t="shared" si="10"/>
        <v>500.55294755984619</v>
      </c>
      <c r="AL17" s="99">
        <f t="shared" si="10"/>
        <v>507.47438535509485</v>
      </c>
      <c r="AM17" s="99">
        <f t="shared" si="10"/>
        <v>545.25952628621542</v>
      </c>
      <c r="AN17" s="99">
        <f t="shared" si="10"/>
        <v>0</v>
      </c>
      <c r="AO17" s="101">
        <f t="shared" si="10"/>
        <v>517.39321785290838</v>
      </c>
    </row>
    <row r="18" spans="1:41" x14ac:dyDescent="0.2">
      <c r="A18" s="755" t="s">
        <v>256</v>
      </c>
      <c r="B18" s="297"/>
      <c r="C18" s="297"/>
      <c r="D18" s="297"/>
      <c r="E18" s="297"/>
      <c r="F18" s="297"/>
      <c r="G18" s="360">
        <v>64101</v>
      </c>
      <c r="H18" s="360">
        <v>69289</v>
      </c>
      <c r="I18" s="360">
        <v>55517</v>
      </c>
      <c r="J18" s="360">
        <v>0</v>
      </c>
      <c r="K18" s="105">
        <f t="shared" ref="K18" si="11">SUM(G18:J18)</f>
        <v>188907</v>
      </c>
      <c r="L18" s="98">
        <f>'Schedule 3C_Income_Western'!CS37</f>
        <v>7338064.0460404335</v>
      </c>
      <c r="M18" s="98">
        <f>'Schedule 3C_Income_Western'!CT37</f>
        <v>7282740.9032319905</v>
      </c>
      <c r="N18" s="98">
        <f>'Schedule 3C_Income_Western'!CU37</f>
        <v>8068045.3509434871</v>
      </c>
      <c r="O18" s="98">
        <f>'Schedule 3C_Income_Western'!CV37</f>
        <v>0</v>
      </c>
      <c r="P18" s="98">
        <f t="shared" ref="P18:P19" si="12">SUM(L18:O18)</f>
        <v>22688850.300215911</v>
      </c>
      <c r="Q18" s="295"/>
      <c r="R18" s="295"/>
      <c r="S18" s="295"/>
      <c r="T18" s="295"/>
      <c r="U18" s="295"/>
      <c r="V18" s="107">
        <f t="shared" ref="V18:Z20" si="13">IF(B18=0,0,G18/B18)</f>
        <v>0</v>
      </c>
      <c r="W18" s="107">
        <f t="shared" si="13"/>
        <v>0</v>
      </c>
      <c r="X18" s="107">
        <f t="shared" si="13"/>
        <v>0</v>
      </c>
      <c r="Y18" s="107">
        <f t="shared" si="13"/>
        <v>0</v>
      </c>
      <c r="Z18" s="107">
        <f t="shared" si="13"/>
        <v>0</v>
      </c>
      <c r="AA18" s="106">
        <f t="shared" si="5"/>
        <v>18897.236211767595</v>
      </c>
      <c r="AB18" s="106">
        <f t="shared" si="6"/>
        <v>21186.597018728502</v>
      </c>
      <c r="AC18" s="106">
        <f t="shared" si="7"/>
        <v>17273.490976975729</v>
      </c>
      <c r="AD18" s="106">
        <f t="shared" si="8"/>
        <v>0</v>
      </c>
      <c r="AE18" s="106">
        <f t="shared" si="9"/>
        <v>19126.917430263758</v>
      </c>
      <c r="AF18" s="99">
        <f t="shared" ref="AF18:AJ20" si="14">IF(G18=0,0,L18/G18)</f>
        <v>114.47659234708404</v>
      </c>
      <c r="AG18" s="99">
        <f t="shared" si="14"/>
        <v>105.10673993320715</v>
      </c>
      <c r="AH18" s="99">
        <f t="shared" si="14"/>
        <v>145.32567233358228</v>
      </c>
      <c r="AI18" s="99">
        <f t="shared" si="14"/>
        <v>0</v>
      </c>
      <c r="AJ18" s="100">
        <f t="shared" si="14"/>
        <v>120.10592672699218</v>
      </c>
      <c r="AK18" s="99">
        <f t="shared" si="10"/>
        <v>180.27426719175614</v>
      </c>
      <c r="AL18" s="99">
        <f t="shared" si="10"/>
        <v>185.57117857642987</v>
      </c>
      <c r="AM18" s="99">
        <f t="shared" si="10"/>
        <v>209.19014081475541</v>
      </c>
      <c r="AN18" s="99">
        <f t="shared" si="10"/>
        <v>0</v>
      </c>
      <c r="AO18" s="101">
        <f t="shared" si="10"/>
        <v>191.43801194937402</v>
      </c>
    </row>
    <row r="19" spans="1:41" x14ac:dyDescent="0.2">
      <c r="A19" s="755" t="s">
        <v>217</v>
      </c>
      <c r="B19" s="297"/>
      <c r="C19" s="297"/>
      <c r="D19" s="297"/>
      <c r="E19" s="297"/>
      <c r="F19" s="297"/>
      <c r="G19" s="360">
        <v>283146</v>
      </c>
      <c r="H19" s="360">
        <v>273061</v>
      </c>
      <c r="I19" s="360">
        <v>238118</v>
      </c>
      <c r="J19" s="360">
        <v>0</v>
      </c>
      <c r="K19" s="105">
        <f>SUM(G19:J19)</f>
        <v>794325</v>
      </c>
      <c r="L19" s="98">
        <f>'Schedule 3C_Income_Western'!CS38</f>
        <v>9377255.7548801117</v>
      </c>
      <c r="M19" s="98">
        <f>'Schedule 3C_Income_Western'!CT38</f>
        <v>9182707.7234883849</v>
      </c>
      <c r="N19" s="98">
        <f>'Schedule 3C_Income_Western'!CU38</f>
        <v>9786596.6301878709</v>
      </c>
      <c r="O19" s="98">
        <f>'Schedule 3C_Income_Western'!CV38</f>
        <v>0</v>
      </c>
      <c r="P19" s="98">
        <f t="shared" si="12"/>
        <v>28346560.108556367</v>
      </c>
      <c r="Q19" s="295"/>
      <c r="R19" s="295"/>
      <c r="S19" s="295"/>
      <c r="T19" s="295"/>
      <c r="U19" s="295"/>
      <c r="V19" s="107">
        <f t="shared" si="13"/>
        <v>0</v>
      </c>
      <c r="W19" s="107">
        <f t="shared" si="13"/>
        <v>0</v>
      </c>
      <c r="X19" s="107">
        <f t="shared" si="13"/>
        <v>0</v>
      </c>
      <c r="Y19" s="107">
        <f t="shared" si="13"/>
        <v>0</v>
      </c>
      <c r="Z19" s="107">
        <f t="shared" si="13"/>
        <v>0</v>
      </c>
      <c r="AA19" s="106">
        <f t="shared" si="5"/>
        <v>83472.595504237805</v>
      </c>
      <c r="AB19" s="106">
        <f t="shared" si="6"/>
        <v>83494.25404510129</v>
      </c>
      <c r="AC19" s="106">
        <f t="shared" si="7"/>
        <v>74087.741132545125</v>
      </c>
      <c r="AD19" s="106">
        <f t="shared" si="8"/>
        <v>0</v>
      </c>
      <c r="AE19" s="106">
        <f t="shared" si="9"/>
        <v>80425.758112691736</v>
      </c>
      <c r="AF19" s="99">
        <f t="shared" si="14"/>
        <v>33.118093686225876</v>
      </c>
      <c r="AG19" s="99">
        <f t="shared" si="14"/>
        <v>33.628777904894456</v>
      </c>
      <c r="AH19" s="99">
        <f t="shared" si="14"/>
        <v>41.099776708135764</v>
      </c>
      <c r="AI19" s="99">
        <f t="shared" si="14"/>
        <v>0</v>
      </c>
      <c r="AJ19" s="100">
        <f t="shared" si="14"/>
        <v>35.686350182301155</v>
      </c>
      <c r="AK19" s="99">
        <f t="shared" si="10"/>
        <v>230.37110317848206</v>
      </c>
      <c r="AL19" s="99">
        <f t="shared" si="10"/>
        <v>233.98414380146221</v>
      </c>
      <c r="AM19" s="99">
        <f t="shared" si="10"/>
        <v>253.74913477981411</v>
      </c>
      <c r="AN19" s="99">
        <f t="shared" si="10"/>
        <v>0</v>
      </c>
      <c r="AO19" s="101">
        <f t="shared" si="10"/>
        <v>239.17514730721382</v>
      </c>
    </row>
    <row r="20" spans="1:41" s="354" customFormat="1" x14ac:dyDescent="0.2">
      <c r="A20" s="755" t="s">
        <v>190</v>
      </c>
      <c r="B20" s="595"/>
      <c r="C20" s="595"/>
      <c r="D20" s="595"/>
      <c r="E20" s="595"/>
      <c r="F20" s="595"/>
      <c r="G20" s="360">
        <v>5657</v>
      </c>
      <c r="H20" s="360">
        <v>5197</v>
      </c>
      <c r="I20" s="360">
        <v>4889</v>
      </c>
      <c r="J20" s="360">
        <v>0</v>
      </c>
      <c r="K20" s="105">
        <f>SUM(G20:J20)</f>
        <v>15743</v>
      </c>
      <c r="L20" s="98">
        <f>'Schedule 3C_Income_Western'!CS40</f>
        <v>1577888.6400000001</v>
      </c>
      <c r="M20" s="98">
        <f>'Schedule 3C_Income_Western'!CT40</f>
        <v>1663550</v>
      </c>
      <c r="N20" s="98">
        <f>'Schedule 3C_Income_Western'!CU40</f>
        <v>1328562.81</v>
      </c>
      <c r="O20" s="98">
        <f>'Schedule 3C_Income_Western'!CV40</f>
        <v>0</v>
      </c>
      <c r="P20" s="98">
        <f>SUM(L20:O20)</f>
        <v>4570001.45</v>
      </c>
      <c r="Q20" s="295"/>
      <c r="R20" s="295"/>
      <c r="S20" s="295"/>
      <c r="T20" s="295"/>
      <c r="U20" s="295"/>
      <c r="V20" s="107">
        <f t="shared" si="13"/>
        <v>0</v>
      </c>
      <c r="W20" s="107">
        <f t="shared" si="13"/>
        <v>0</v>
      </c>
      <c r="X20" s="107">
        <f t="shared" si="13"/>
        <v>0</v>
      </c>
      <c r="Y20" s="107">
        <f t="shared" si="13"/>
        <v>0</v>
      </c>
      <c r="Z20" s="107">
        <f t="shared" si="13"/>
        <v>0</v>
      </c>
      <c r="AA20" s="106">
        <f t="shared" si="5"/>
        <v>1667.7066699422676</v>
      </c>
      <c r="AB20" s="106">
        <f t="shared" si="6"/>
        <v>1589.0941521212892</v>
      </c>
      <c r="AC20" s="106">
        <f t="shared" si="7"/>
        <v>1521.1574362165525</v>
      </c>
      <c r="AD20" s="106">
        <f t="shared" si="8"/>
        <v>0</v>
      </c>
      <c r="AE20" s="106">
        <f t="shared" si="9"/>
        <v>1593.9857236875412</v>
      </c>
      <c r="AF20" s="99">
        <f t="shared" si="14"/>
        <v>278.92675269577518</v>
      </c>
      <c r="AG20" s="99">
        <f t="shared" si="14"/>
        <v>320.09813353857993</v>
      </c>
      <c r="AH20" s="99">
        <f t="shared" si="14"/>
        <v>271.74530783391288</v>
      </c>
      <c r="AI20" s="99">
        <f t="shared" si="14"/>
        <v>0</v>
      </c>
      <c r="AJ20" s="100">
        <f t="shared" si="14"/>
        <v>290.28783903957316</v>
      </c>
      <c r="AK20" s="99">
        <f t="shared" si="10"/>
        <v>38.764000491340134</v>
      </c>
      <c r="AL20" s="99">
        <f t="shared" si="10"/>
        <v>42.38883934259141</v>
      </c>
      <c r="AM20" s="99">
        <f t="shared" si="10"/>
        <v>34.447282980709396</v>
      </c>
      <c r="AN20" s="99">
        <f t="shared" si="10"/>
        <v>0</v>
      </c>
      <c r="AO20" s="101">
        <f t="shared" si="10"/>
        <v>38.559555932432204</v>
      </c>
    </row>
    <row r="21" spans="1:41" x14ac:dyDescent="0.2">
      <c r="A21" s="755" t="s">
        <v>212</v>
      </c>
      <c r="B21" s="297"/>
      <c r="C21" s="297"/>
      <c r="D21" s="297"/>
      <c r="E21" s="297"/>
      <c r="F21" s="297"/>
      <c r="G21" s="360">
        <v>35481</v>
      </c>
      <c r="H21" s="360">
        <v>29625</v>
      </c>
      <c r="I21" s="360">
        <v>24782</v>
      </c>
      <c r="J21" s="360">
        <v>0</v>
      </c>
      <c r="K21" s="105">
        <f t="shared" si="1"/>
        <v>89888</v>
      </c>
      <c r="L21" s="98">
        <f>'Schedule 3C_Income_Western'!CS48</f>
        <v>3169056.3111135238</v>
      </c>
      <c r="M21" s="98">
        <f>'Schedule 3C_Income_Western'!CT48</f>
        <v>3189413.626971921</v>
      </c>
      <c r="N21" s="98">
        <f>'Schedule 3C_Income_Western'!CU48</f>
        <v>3336173.3940575155</v>
      </c>
      <c r="O21" s="98">
        <f>'Schedule 3C_Income_Western'!CV48</f>
        <v>0</v>
      </c>
      <c r="P21" s="98">
        <f t="shared" si="2"/>
        <v>9694643.3321429603</v>
      </c>
      <c r="Q21" s="295"/>
      <c r="R21" s="295"/>
      <c r="S21" s="295"/>
      <c r="T21" s="295"/>
      <c r="U21" s="295"/>
      <c r="V21" s="107">
        <f t="shared" si="3"/>
        <v>0</v>
      </c>
      <c r="W21" s="107">
        <f t="shared" si="3"/>
        <v>0</v>
      </c>
      <c r="X21" s="107">
        <f t="shared" si="3"/>
        <v>0</v>
      </c>
      <c r="Y21" s="107">
        <f t="shared" si="3"/>
        <v>0</v>
      </c>
      <c r="Z21" s="107">
        <f t="shared" si="3"/>
        <v>0</v>
      </c>
      <c r="AA21" s="106">
        <f t="shared" si="5"/>
        <v>10459.943495885027</v>
      </c>
      <c r="AB21" s="106">
        <f t="shared" si="6"/>
        <v>9058.4787871066383</v>
      </c>
      <c r="AC21" s="106">
        <f t="shared" si="7"/>
        <v>7710.6409458618537</v>
      </c>
      <c r="AD21" s="106">
        <f t="shared" si="8"/>
        <v>0</v>
      </c>
      <c r="AE21" s="106">
        <f t="shared" si="9"/>
        <v>9101.1998177492023</v>
      </c>
      <c r="AF21" s="99">
        <f t="shared" si="4"/>
        <v>89.316995324639208</v>
      </c>
      <c r="AG21" s="99">
        <f t="shared" si="4"/>
        <v>107.65953171213235</v>
      </c>
      <c r="AH21" s="99">
        <f t="shared" si="4"/>
        <v>134.62082939462172</v>
      </c>
      <c r="AI21" s="99">
        <f t="shared" si="4"/>
        <v>0</v>
      </c>
      <c r="AJ21" s="100">
        <f t="shared" si="4"/>
        <v>107.85247566018779</v>
      </c>
      <c r="AK21" s="99">
        <f t="shared" si="10"/>
        <v>77.854227026496105</v>
      </c>
      <c r="AL21" s="99">
        <f t="shared" si="10"/>
        <v>81.269298687015436</v>
      </c>
      <c r="AM21" s="99">
        <f t="shared" si="10"/>
        <v>86.501073274671114</v>
      </c>
      <c r="AN21" s="99">
        <f t="shared" si="10"/>
        <v>0</v>
      </c>
      <c r="AO21" s="101">
        <f t="shared" si="10"/>
        <v>81.798910985191782</v>
      </c>
    </row>
    <row r="22" spans="1:41" x14ac:dyDescent="0.2">
      <c r="A22" s="755" t="s">
        <v>1260</v>
      </c>
      <c r="B22" s="297"/>
      <c r="C22" s="297"/>
      <c r="D22" s="297"/>
      <c r="E22" s="297"/>
      <c r="F22" s="297"/>
      <c r="G22" s="360">
        <v>4368715</v>
      </c>
      <c r="H22" s="360">
        <v>4369058</v>
      </c>
      <c r="I22" s="360">
        <v>4359741</v>
      </c>
      <c r="J22" s="360">
        <v>0</v>
      </c>
      <c r="K22" s="105">
        <f t="shared" si="1"/>
        <v>13097514</v>
      </c>
      <c r="L22" s="98">
        <f>'Schedule 3C_Income_Western'!CS49</f>
        <v>23110432.101535346</v>
      </c>
      <c r="M22" s="98">
        <f>'Schedule 3C_Income_Western'!CT49</f>
        <v>23009738.056945134</v>
      </c>
      <c r="N22" s="98">
        <f>'Schedule 3C_Income_Western'!CU49</f>
        <v>23855138.334381614</v>
      </c>
      <c r="O22" s="98">
        <f>'Schedule 3C_Income_Western'!CV49</f>
        <v>0</v>
      </c>
      <c r="P22" s="98">
        <f t="shared" si="2"/>
        <v>69975308.49286209</v>
      </c>
      <c r="Q22" s="295"/>
      <c r="R22" s="295"/>
      <c r="S22" s="295"/>
      <c r="T22" s="295"/>
      <c r="U22" s="295"/>
      <c r="V22" s="107">
        <f t="shared" si="3"/>
        <v>0</v>
      </c>
      <c r="W22" s="107">
        <f t="shared" si="3"/>
        <v>0</v>
      </c>
      <c r="X22" s="107">
        <f t="shared" si="3"/>
        <v>0</v>
      </c>
      <c r="Y22" s="107">
        <f t="shared" si="3"/>
        <v>0</v>
      </c>
      <c r="Z22" s="107">
        <f t="shared" si="3"/>
        <v>0</v>
      </c>
      <c r="AA22" s="106">
        <f t="shared" si="5"/>
        <v>1287914.9981574744</v>
      </c>
      <c r="AB22" s="106">
        <f t="shared" si="6"/>
        <v>1335933.1379793605</v>
      </c>
      <c r="AC22" s="106">
        <f t="shared" si="7"/>
        <v>1356484.4430616056</v>
      </c>
      <c r="AD22" s="106">
        <f t="shared" si="8"/>
        <v>0</v>
      </c>
      <c r="AE22" s="106">
        <f t="shared" si="9"/>
        <v>1326129.0943147875</v>
      </c>
      <c r="AF22" s="99">
        <f t="shared" si="4"/>
        <v>5.289983920108166</v>
      </c>
      <c r="AG22" s="99">
        <f t="shared" si="4"/>
        <v>5.2665215378109274</v>
      </c>
      <c r="AH22" s="99">
        <f t="shared" si="4"/>
        <v>5.4716870415883907</v>
      </c>
      <c r="AI22" s="99">
        <f t="shared" si="4"/>
        <v>0</v>
      </c>
      <c r="AJ22" s="100">
        <f t="shared" si="4"/>
        <v>5.3426404806944348</v>
      </c>
      <c r="AK22" s="99">
        <f t="shared" si="10"/>
        <v>567.7541358932649</v>
      </c>
      <c r="AL22" s="99">
        <f t="shared" si="10"/>
        <v>586.31005368696992</v>
      </c>
      <c r="AM22" s="99">
        <f t="shared" si="10"/>
        <v>618.52152910136942</v>
      </c>
      <c r="AN22" s="99">
        <f t="shared" si="10"/>
        <v>0</v>
      </c>
      <c r="AO22" s="101">
        <f t="shared" si="10"/>
        <v>590.41924849273607</v>
      </c>
    </row>
    <row r="23" spans="1:41" x14ac:dyDescent="0.2">
      <c r="A23" s="755" t="s">
        <v>397</v>
      </c>
      <c r="B23" s="297"/>
      <c r="C23" s="297"/>
      <c r="D23" s="297"/>
      <c r="E23" s="297"/>
      <c r="F23" s="297"/>
      <c r="G23" s="360">
        <v>135449</v>
      </c>
      <c r="H23" s="360">
        <v>138062</v>
      </c>
      <c r="I23" s="360">
        <v>125410</v>
      </c>
      <c r="J23" s="360">
        <v>0</v>
      </c>
      <c r="K23" s="105">
        <f t="shared" si="1"/>
        <v>398921</v>
      </c>
      <c r="L23" s="98">
        <f>'Schedule 3C_Income_Western'!CS50</f>
        <v>6063705.221563125</v>
      </c>
      <c r="M23" s="98">
        <f>'Schedule 3C_Income_Western'!CT50</f>
        <v>5957537.218310032</v>
      </c>
      <c r="N23" s="98">
        <f>'Schedule 3C_Income_Western'!CU50</f>
        <v>5905061.8831729116</v>
      </c>
      <c r="O23" s="98">
        <f>'Schedule 3C_Income_Western'!CV50</f>
        <v>0</v>
      </c>
      <c r="P23" s="98">
        <f t="shared" si="2"/>
        <v>17926304.32304607</v>
      </c>
      <c r="Q23" s="295"/>
      <c r="R23" s="295"/>
      <c r="S23" s="295"/>
      <c r="T23" s="295"/>
      <c r="U23" s="295"/>
      <c r="V23" s="107">
        <f t="shared" si="3"/>
        <v>0</v>
      </c>
      <c r="W23" s="107">
        <f t="shared" si="3"/>
        <v>0</v>
      </c>
      <c r="X23" s="107">
        <f t="shared" si="3"/>
        <v>0</v>
      </c>
      <c r="Y23" s="107">
        <f t="shared" si="3"/>
        <v>0</v>
      </c>
      <c r="Z23" s="107">
        <f t="shared" si="3"/>
        <v>0</v>
      </c>
      <c r="AA23" s="106">
        <f t="shared" si="5"/>
        <v>39930.917577693159</v>
      </c>
      <c r="AB23" s="106">
        <f t="shared" si="6"/>
        <v>42215.415976557524</v>
      </c>
      <c r="AC23" s="106">
        <f t="shared" si="7"/>
        <v>39019.912881144992</v>
      </c>
      <c r="AD23" s="106">
        <f t="shared" si="8"/>
        <v>0</v>
      </c>
      <c r="AE23" s="106">
        <f t="shared" si="9"/>
        <v>40390.927960309826</v>
      </c>
      <c r="AF23" s="99">
        <f t="shared" si="4"/>
        <v>44.767441779290543</v>
      </c>
      <c r="AG23" s="99">
        <f t="shared" si="4"/>
        <v>43.151172794179658</v>
      </c>
      <c r="AH23" s="99">
        <f t="shared" si="4"/>
        <v>47.086052812159409</v>
      </c>
      <c r="AI23" s="99">
        <f t="shared" si="4"/>
        <v>0</v>
      </c>
      <c r="AJ23" s="100">
        <f t="shared" si="4"/>
        <v>44.936978306597219</v>
      </c>
      <c r="AK23" s="99">
        <f t="shared" si="10"/>
        <v>148.96708565441898</v>
      </c>
      <c r="AL23" s="99">
        <f t="shared" si="10"/>
        <v>151.80372578188386</v>
      </c>
      <c r="AM23" s="99">
        <f t="shared" si="10"/>
        <v>153.10780655395436</v>
      </c>
      <c r="AN23" s="99">
        <f t="shared" si="10"/>
        <v>0</v>
      </c>
      <c r="AO23" s="101">
        <f t="shared" si="10"/>
        <v>151.25385446131449</v>
      </c>
    </row>
    <row r="24" spans="1:41" x14ac:dyDescent="0.2">
      <c r="A24" s="755" t="s">
        <v>1261</v>
      </c>
      <c r="B24" s="297"/>
      <c r="C24" s="297"/>
      <c r="D24" s="297"/>
      <c r="E24" s="297"/>
      <c r="F24" s="297"/>
      <c r="G24" s="360">
        <v>29651</v>
      </c>
      <c r="H24" s="360">
        <v>30344</v>
      </c>
      <c r="I24" s="360">
        <v>28127</v>
      </c>
      <c r="J24" s="360">
        <v>0</v>
      </c>
      <c r="K24" s="105">
        <f t="shared" si="1"/>
        <v>88122</v>
      </c>
      <c r="L24" s="98">
        <f>'Schedule 3C_Income_Western'!CS51</f>
        <v>2268780.7662261995</v>
      </c>
      <c r="M24" s="98">
        <f>'Schedule 3C_Income_Western'!CT51</f>
        <v>2355318.323979001</v>
      </c>
      <c r="N24" s="98">
        <f>'Schedule 3C_Income_Western'!CU51</f>
        <v>2569200.5955883553</v>
      </c>
      <c r="O24" s="98">
        <f>'Schedule 3C_Income_Western'!CV51</f>
        <v>0</v>
      </c>
      <c r="P24" s="98">
        <f t="shared" si="2"/>
        <v>7193299.6857935553</v>
      </c>
      <c r="Q24" s="295"/>
      <c r="R24" s="295"/>
      <c r="S24" s="295"/>
      <c r="T24" s="295"/>
      <c r="U24" s="295"/>
      <c r="V24" s="107">
        <f t="shared" si="3"/>
        <v>0</v>
      </c>
      <c r="W24" s="107">
        <f t="shared" si="3"/>
        <v>0</v>
      </c>
      <c r="X24" s="107">
        <f t="shared" si="3"/>
        <v>0</v>
      </c>
      <c r="Y24" s="107">
        <f t="shared" si="3"/>
        <v>0</v>
      </c>
      <c r="Z24" s="107">
        <f t="shared" si="3"/>
        <v>0</v>
      </c>
      <c r="AA24" s="106">
        <f t="shared" si="5"/>
        <v>8741.2357204274649</v>
      </c>
      <c r="AB24" s="106">
        <f t="shared" si="6"/>
        <v>9278.32844948401</v>
      </c>
      <c r="AC24" s="106">
        <f t="shared" si="7"/>
        <v>8751.4001244555075</v>
      </c>
      <c r="AD24" s="106">
        <f t="shared" si="8"/>
        <v>0</v>
      </c>
      <c r="AE24" s="106">
        <f t="shared" si="9"/>
        <v>8922.391535462968</v>
      </c>
      <c r="AF24" s="99">
        <f t="shared" si="4"/>
        <v>76.516163577154202</v>
      </c>
      <c r="AG24" s="99">
        <f t="shared" si="4"/>
        <v>77.620561691899582</v>
      </c>
      <c r="AH24" s="99">
        <f t="shared" si="4"/>
        <v>91.342859017611374</v>
      </c>
      <c r="AI24" s="99">
        <f t="shared" si="4"/>
        <v>0</v>
      </c>
      <c r="AJ24" s="100">
        <f t="shared" si="4"/>
        <v>81.628874580621812</v>
      </c>
      <c r="AK24" s="99">
        <f t="shared" si="10"/>
        <v>55.737151854224287</v>
      </c>
      <c r="AL24" s="99">
        <f t="shared" si="10"/>
        <v>60.01575548424006</v>
      </c>
      <c r="AM24" s="99">
        <f t="shared" si="10"/>
        <v>66.614825647903842</v>
      </c>
      <c r="AN24" s="99">
        <f t="shared" si="10"/>
        <v>0</v>
      </c>
      <c r="AO24" s="101">
        <f t="shared" si="10"/>
        <v>60.693731633959018</v>
      </c>
    </row>
    <row r="25" spans="1:41" x14ac:dyDescent="0.2">
      <c r="A25" s="755" t="s">
        <v>369</v>
      </c>
      <c r="B25" s="297"/>
      <c r="C25" s="297"/>
      <c r="D25" s="297"/>
      <c r="E25" s="297"/>
      <c r="F25" s="297"/>
      <c r="G25" s="360">
        <v>6803</v>
      </c>
      <c r="H25" s="360">
        <v>7590</v>
      </c>
      <c r="I25" s="360">
        <v>7584</v>
      </c>
      <c r="J25" s="360">
        <v>0</v>
      </c>
      <c r="K25" s="105">
        <f t="shared" si="1"/>
        <v>21977</v>
      </c>
      <c r="L25" s="98">
        <f>'Schedule 3C_Income_Western'!CS52</f>
        <v>793910.36392928928</v>
      </c>
      <c r="M25" s="98">
        <f>'Schedule 3C_Income_Western'!CT52</f>
        <v>921195.62384919415</v>
      </c>
      <c r="N25" s="98">
        <f>'Schedule 3C_Income_Western'!CU52</f>
        <v>1055656.0989491486</v>
      </c>
      <c r="O25" s="98">
        <f>'Schedule 3C_Income_Western'!CV52</f>
        <v>0</v>
      </c>
      <c r="P25" s="98">
        <f t="shared" si="2"/>
        <v>2770762.0867276322</v>
      </c>
      <c r="Q25" s="295"/>
      <c r="R25" s="295"/>
      <c r="S25" s="295"/>
      <c r="T25" s="295"/>
      <c r="U25" s="295"/>
      <c r="V25" s="107">
        <f t="shared" si="3"/>
        <v>0</v>
      </c>
      <c r="W25" s="107">
        <f t="shared" si="3"/>
        <v>0</v>
      </c>
      <c r="X25" s="107">
        <f t="shared" si="3"/>
        <v>0</v>
      </c>
      <c r="Y25" s="107">
        <f t="shared" si="3"/>
        <v>0</v>
      </c>
      <c r="Z25" s="107">
        <f t="shared" si="3"/>
        <v>0</v>
      </c>
      <c r="AA25" s="106">
        <f t="shared" si="5"/>
        <v>2005.552143471318</v>
      </c>
      <c r="AB25" s="106">
        <f t="shared" si="6"/>
        <v>2320.8051981144094</v>
      </c>
      <c r="AC25" s="106">
        <f t="shared" si="7"/>
        <v>2359.6764156813938</v>
      </c>
      <c r="AD25" s="106">
        <f t="shared" si="8"/>
        <v>0</v>
      </c>
      <c r="AE25" s="106">
        <f t="shared" si="9"/>
        <v>2225.1809851668099</v>
      </c>
      <c r="AF25" s="99">
        <f t="shared" si="4"/>
        <v>116.70003879601489</v>
      </c>
      <c r="AG25" s="99">
        <f t="shared" si="4"/>
        <v>121.36964741096102</v>
      </c>
      <c r="AH25" s="99">
        <f t="shared" si="4"/>
        <v>139.19516072641727</v>
      </c>
      <c r="AI25" s="99">
        <f t="shared" si="4"/>
        <v>0</v>
      </c>
      <c r="AJ25" s="100">
        <f t="shared" si="4"/>
        <v>126.07553745859909</v>
      </c>
      <c r="AK25" s="99">
        <f t="shared" si="10"/>
        <v>19.504001079211136</v>
      </c>
      <c r="AL25" s="99">
        <f t="shared" si="10"/>
        <v>23.472942383722618</v>
      </c>
      <c r="AM25" s="99">
        <f t="shared" si="10"/>
        <v>27.371294828592319</v>
      </c>
      <c r="AN25" s="99">
        <f t="shared" si="10"/>
        <v>0</v>
      </c>
      <c r="AO25" s="101">
        <f t="shared" si="10"/>
        <v>23.378407387296715</v>
      </c>
    </row>
    <row r="26" spans="1:41" x14ac:dyDescent="0.2">
      <c r="A26" s="755" t="s">
        <v>387</v>
      </c>
      <c r="B26" s="297"/>
      <c r="C26" s="297"/>
      <c r="D26" s="297"/>
      <c r="E26" s="297"/>
      <c r="F26" s="297"/>
      <c r="G26" s="360">
        <v>13926</v>
      </c>
      <c r="H26" s="360">
        <v>12424</v>
      </c>
      <c r="I26" s="360">
        <v>12723</v>
      </c>
      <c r="J26" s="360">
        <v>0</v>
      </c>
      <c r="K26" s="105">
        <f t="shared" si="1"/>
        <v>39073</v>
      </c>
      <c r="L26" s="98">
        <f>'Schedule 3C_Income_Western'!CS53</f>
        <v>269486.05788882897</v>
      </c>
      <c r="M26" s="98">
        <f>'Schedule 3C_Income_Western'!CT53</f>
        <v>251319.48379316577</v>
      </c>
      <c r="N26" s="98">
        <f>'Schedule 3C_Income_Western'!CU53</f>
        <v>293651.25321936642</v>
      </c>
      <c r="O26" s="98">
        <f>'Schedule 3C_Income_Western'!CV53</f>
        <v>0</v>
      </c>
      <c r="P26" s="98">
        <f t="shared" si="2"/>
        <v>814456.79490136122</v>
      </c>
      <c r="Q26" s="295"/>
      <c r="R26" s="295"/>
      <c r="S26" s="295"/>
      <c r="T26" s="295"/>
      <c r="U26" s="295"/>
      <c r="V26" s="107">
        <f t="shared" si="3"/>
        <v>0</v>
      </c>
      <c r="W26" s="107">
        <f t="shared" si="3"/>
        <v>0</v>
      </c>
      <c r="X26" s="107">
        <f t="shared" si="3"/>
        <v>0</v>
      </c>
      <c r="Y26" s="107">
        <f t="shared" si="3"/>
        <v>0</v>
      </c>
      <c r="Z26" s="107">
        <f t="shared" si="3"/>
        <v>0</v>
      </c>
      <c r="AA26" s="106">
        <f t="shared" si="5"/>
        <v>4105.4415919420217</v>
      </c>
      <c r="AB26" s="106">
        <f t="shared" si="6"/>
        <v>3798.9043190215316</v>
      </c>
      <c r="AC26" s="106">
        <f t="shared" si="7"/>
        <v>3958.6185438705661</v>
      </c>
      <c r="AD26" s="106">
        <f t="shared" si="8"/>
        <v>0</v>
      </c>
      <c r="AE26" s="106">
        <f t="shared" si="9"/>
        <v>3956.158558193692</v>
      </c>
      <c r="AF26" s="99">
        <f t="shared" si="4"/>
        <v>19.351289522391856</v>
      </c>
      <c r="AG26" s="99">
        <f t="shared" si="4"/>
        <v>20.228548276977282</v>
      </c>
      <c r="AH26" s="99">
        <f t="shared" si="4"/>
        <v>23.080346869399232</v>
      </c>
      <c r="AI26" s="99">
        <f t="shared" si="4"/>
        <v>0</v>
      </c>
      <c r="AJ26" s="100">
        <f t="shared" si="4"/>
        <v>20.844490950307403</v>
      </c>
      <c r="AK26" s="99">
        <f t="shared" si="10"/>
        <v>6.6204657385782824</v>
      </c>
      <c r="AL26" s="99">
        <f t="shared" si="10"/>
        <v>6.4038599514120467</v>
      </c>
      <c r="AM26" s="99">
        <f t="shared" si="10"/>
        <v>7.6138574263473977</v>
      </c>
      <c r="AN26" s="99">
        <f t="shared" si="10"/>
        <v>0</v>
      </c>
      <c r="AO26" s="101">
        <f t="shared" si="10"/>
        <v>6.8720092720208008</v>
      </c>
    </row>
    <row r="27" spans="1:41" x14ac:dyDescent="0.2">
      <c r="A27" s="755" t="s">
        <v>1480</v>
      </c>
      <c r="B27" s="297"/>
      <c r="C27" s="297"/>
      <c r="D27" s="297"/>
      <c r="E27" s="297"/>
      <c r="F27" s="297"/>
      <c r="G27" s="360">
        <v>421287</v>
      </c>
      <c r="H27" s="360">
        <v>451320</v>
      </c>
      <c r="I27" s="360">
        <v>409426</v>
      </c>
      <c r="J27" s="360">
        <v>0</v>
      </c>
      <c r="K27" s="105">
        <f t="shared" si="1"/>
        <v>1282033</v>
      </c>
      <c r="L27" s="98">
        <f>'Schedule 3C_Income_Western'!CS54</f>
        <v>6783208.032082052</v>
      </c>
      <c r="M27" s="98">
        <f>'Schedule 3C_Income_Western'!CT54</f>
        <v>7002433.9249245273</v>
      </c>
      <c r="N27" s="98">
        <f>'Schedule 3C_Income_Western'!CU54</f>
        <v>7316451.504753652</v>
      </c>
      <c r="O27" s="98">
        <f>'Schedule 3C_Income_Western'!CV54</f>
        <v>0</v>
      </c>
      <c r="P27" s="98">
        <f t="shared" si="2"/>
        <v>21102093.46176023</v>
      </c>
      <c r="Q27" s="295"/>
      <c r="R27" s="295"/>
      <c r="S27" s="295"/>
      <c r="T27" s="295"/>
      <c r="U27" s="295"/>
      <c r="V27" s="107">
        <f t="shared" si="3"/>
        <v>0</v>
      </c>
      <c r="W27" s="107">
        <f t="shared" si="3"/>
        <v>0</v>
      </c>
      <c r="X27" s="107">
        <f t="shared" si="3"/>
        <v>0</v>
      </c>
      <c r="Y27" s="107">
        <f t="shared" si="3"/>
        <v>0</v>
      </c>
      <c r="Z27" s="107">
        <f t="shared" si="3"/>
        <v>0</v>
      </c>
      <c r="AA27" s="106">
        <f t="shared" si="5"/>
        <v>124197.12566023829</v>
      </c>
      <c r="AB27" s="106">
        <f t="shared" si="6"/>
        <v>138000.76442858964</v>
      </c>
      <c r="AC27" s="106">
        <f t="shared" si="7"/>
        <v>127388.30118232733</v>
      </c>
      <c r="AD27" s="106">
        <f t="shared" si="8"/>
        <v>0</v>
      </c>
      <c r="AE27" s="106">
        <f t="shared" si="9"/>
        <v>129806.40915304005</v>
      </c>
      <c r="AF27" s="99">
        <f t="shared" si="4"/>
        <v>16.101156769807879</v>
      </c>
      <c r="AG27" s="99">
        <f t="shared" si="4"/>
        <v>15.515452284242947</v>
      </c>
      <c r="AH27" s="99">
        <f t="shared" si="4"/>
        <v>17.870021700511575</v>
      </c>
      <c r="AI27" s="99">
        <f t="shared" si="4"/>
        <v>0</v>
      </c>
      <c r="AJ27" s="100">
        <f t="shared" si="4"/>
        <v>16.459867617885212</v>
      </c>
      <c r="AK27" s="99">
        <f t="shared" si="10"/>
        <v>166.64311588458548</v>
      </c>
      <c r="AL27" s="99">
        <f t="shared" si="10"/>
        <v>178.42868964006951</v>
      </c>
      <c r="AM27" s="99">
        <f t="shared" si="10"/>
        <v>189.70264220995779</v>
      </c>
      <c r="AN27" s="99">
        <f t="shared" si="10"/>
        <v>0</v>
      </c>
      <c r="AO27" s="101">
        <f t="shared" si="10"/>
        <v>178.04969255100684</v>
      </c>
    </row>
    <row r="28" spans="1:41" x14ac:dyDescent="0.2">
      <c r="A28" s="612" t="s">
        <v>1231</v>
      </c>
      <c r="B28" s="297"/>
      <c r="C28" s="297"/>
      <c r="D28" s="297"/>
      <c r="E28" s="297"/>
      <c r="F28" s="297"/>
      <c r="G28" s="360">
        <v>0</v>
      </c>
      <c r="H28" s="360">
        <v>0</v>
      </c>
      <c r="I28" s="360">
        <v>0</v>
      </c>
      <c r="J28" s="360">
        <v>0</v>
      </c>
      <c r="K28" s="105">
        <f t="shared" si="1"/>
        <v>0</v>
      </c>
      <c r="L28" s="98">
        <f>'Schedule 3C_Income_Western'!CS42</f>
        <v>20908791.398327902</v>
      </c>
      <c r="M28" s="98">
        <f>'Schedule 3C_Income_Western'!CT42</f>
        <v>23977523.178664815</v>
      </c>
      <c r="N28" s="98">
        <f>'Schedule 3C_Income_Western'!CU42</f>
        <v>24743956.946181692</v>
      </c>
      <c r="O28" s="98">
        <f>'Schedule 3C_Income_Western'!CV42</f>
        <v>0</v>
      </c>
      <c r="P28" s="98">
        <f t="shared" si="2"/>
        <v>69630271.523174405</v>
      </c>
      <c r="Q28" s="295"/>
      <c r="R28" s="295"/>
      <c r="S28" s="295"/>
      <c r="T28" s="295"/>
      <c r="U28" s="295"/>
      <c r="V28" s="616">
        <f t="shared" si="3"/>
        <v>0</v>
      </c>
      <c r="W28" s="616">
        <f t="shared" si="3"/>
        <v>0</v>
      </c>
      <c r="X28" s="616">
        <f t="shared" si="3"/>
        <v>0</v>
      </c>
      <c r="Y28" s="616">
        <f t="shared" si="3"/>
        <v>0</v>
      </c>
      <c r="Z28" s="616">
        <f t="shared" si="3"/>
        <v>0</v>
      </c>
      <c r="AA28" s="105">
        <f t="shared" si="5"/>
        <v>0</v>
      </c>
      <c r="AB28" s="105">
        <f t="shared" si="6"/>
        <v>0</v>
      </c>
      <c r="AC28" s="105">
        <f t="shared" si="7"/>
        <v>0</v>
      </c>
      <c r="AD28" s="105">
        <f t="shared" si="8"/>
        <v>0</v>
      </c>
      <c r="AE28" s="105">
        <f t="shared" si="9"/>
        <v>0</v>
      </c>
      <c r="AF28" s="613">
        <f t="shared" si="4"/>
        <v>0</v>
      </c>
      <c r="AG28" s="613">
        <f t="shared" si="4"/>
        <v>0</v>
      </c>
      <c r="AH28" s="613">
        <f t="shared" si="4"/>
        <v>0</v>
      </c>
      <c r="AI28" s="613">
        <f t="shared" si="4"/>
        <v>0</v>
      </c>
      <c r="AJ28" s="614">
        <f t="shared" si="4"/>
        <v>0</v>
      </c>
      <c r="AK28" s="613">
        <f t="shared" si="10"/>
        <v>513.66641440432136</v>
      </c>
      <c r="AL28" s="613">
        <f t="shared" si="10"/>
        <v>610.97014087564821</v>
      </c>
      <c r="AM28" s="613">
        <f t="shared" si="10"/>
        <v>641.56702308083629</v>
      </c>
      <c r="AN28" s="613">
        <f t="shared" si="10"/>
        <v>0</v>
      </c>
      <c r="AO28" s="615">
        <f t="shared" si="10"/>
        <v>587.50798632422425</v>
      </c>
    </row>
    <row r="29" spans="1:41" x14ac:dyDescent="0.2">
      <c r="A29" s="612" t="s">
        <v>1223</v>
      </c>
      <c r="B29" s="297"/>
      <c r="C29" s="297"/>
      <c r="D29" s="297"/>
      <c r="E29" s="297"/>
      <c r="F29" s="297"/>
      <c r="G29" s="360">
        <v>7235529</v>
      </c>
      <c r="H29" s="360">
        <v>7150796</v>
      </c>
      <c r="I29" s="360">
        <v>7071129</v>
      </c>
      <c r="J29" s="360">
        <v>0</v>
      </c>
      <c r="K29" s="105">
        <f>SUM(G29:J29)</f>
        <v>21457454</v>
      </c>
      <c r="L29" s="98">
        <f>'Schedule 3C_Income_Western'!CS44</f>
        <v>8378383.2078109374</v>
      </c>
      <c r="M29" s="98">
        <f>'Schedule 3C_Income_Western'!CT44</f>
        <v>5963634.4065439142</v>
      </c>
      <c r="N29" s="98">
        <f>'Schedule 3C_Income_Western'!CU44</f>
        <v>5335968.8586218981</v>
      </c>
      <c r="O29" s="98">
        <f>'Schedule 3C_Income_Western'!CV44</f>
        <v>0</v>
      </c>
      <c r="P29" s="98">
        <f t="shared" si="2"/>
        <v>19677986.472976752</v>
      </c>
      <c r="Q29" s="295"/>
      <c r="R29" s="295"/>
      <c r="S29" s="295"/>
      <c r="T29" s="295"/>
      <c r="U29" s="295"/>
      <c r="V29" s="107">
        <f t="shared" si="3"/>
        <v>0</v>
      </c>
      <c r="W29" s="107">
        <f t="shared" si="3"/>
        <v>0</v>
      </c>
      <c r="X29" s="107">
        <f t="shared" si="3"/>
        <v>0</v>
      </c>
      <c r="Y29" s="107">
        <f t="shared" si="3"/>
        <v>0</v>
      </c>
      <c r="Z29" s="107">
        <f t="shared" si="3"/>
        <v>0</v>
      </c>
      <c r="AA29" s="106">
        <f t="shared" si="5"/>
        <v>2133063.456577816</v>
      </c>
      <c r="AB29" s="106">
        <f t="shared" si="6"/>
        <v>2186509.1604025988</v>
      </c>
      <c r="AC29" s="106">
        <f t="shared" si="7"/>
        <v>2200102.364654636</v>
      </c>
      <c r="AD29" s="106">
        <f t="shared" si="8"/>
        <v>0</v>
      </c>
      <c r="AE29" s="106">
        <f t="shared" si="9"/>
        <v>2172576.7225231612</v>
      </c>
      <c r="AF29" s="99">
        <f t="shared" si="4"/>
        <v>1.1579503320090263</v>
      </c>
      <c r="AG29" s="99">
        <f t="shared" si="4"/>
        <v>0.83398189607757156</v>
      </c>
      <c r="AH29" s="99">
        <f t="shared" si="4"/>
        <v>0.75461342292325573</v>
      </c>
      <c r="AI29" s="99">
        <f t="shared" si="4"/>
        <v>0</v>
      </c>
      <c r="AJ29" s="100">
        <f t="shared" si="4"/>
        <v>0.91706995960363014</v>
      </c>
      <c r="AK29" s="99">
        <f t="shared" si="10"/>
        <v>205.83179481171692</v>
      </c>
      <c r="AL29" s="99">
        <f t="shared" si="10"/>
        <v>151.95908794862822</v>
      </c>
      <c r="AM29" s="99">
        <f t="shared" si="10"/>
        <v>138.35223134779864</v>
      </c>
      <c r="AN29" s="99">
        <f t="shared" si="10"/>
        <v>0</v>
      </c>
      <c r="AO29" s="101">
        <f t="shared" si="10"/>
        <v>166.03373726334186</v>
      </c>
    </row>
    <row r="30" spans="1:41" x14ac:dyDescent="0.2">
      <c r="A30" s="612" t="s">
        <v>1224</v>
      </c>
      <c r="B30" s="297"/>
      <c r="C30" s="297"/>
      <c r="D30" s="297"/>
      <c r="E30" s="297"/>
      <c r="F30" s="297"/>
      <c r="G30" s="360">
        <v>1795340</v>
      </c>
      <c r="H30" s="360">
        <v>1850721</v>
      </c>
      <c r="I30" s="360">
        <v>1765860</v>
      </c>
      <c r="J30" s="360">
        <v>0</v>
      </c>
      <c r="K30" s="105">
        <f t="shared" ref="K30:K33" si="15">SUM(G30:J30)</f>
        <v>5411921</v>
      </c>
      <c r="L30" s="98">
        <f>'Schedule 3C_Income_Western'!CS46</f>
        <v>2186968.7607752034</v>
      </c>
      <c r="M30" s="98">
        <f>'Schedule 3C_Income_Western'!CT46</f>
        <v>2789552.8941736259</v>
      </c>
      <c r="N30" s="98">
        <f>'Schedule 3C_Income_Western'!CU46</f>
        <v>3066286.5194530725</v>
      </c>
      <c r="O30" s="98">
        <f>'Schedule 3C_Income_Western'!CV46</f>
        <v>0</v>
      </c>
      <c r="P30" s="98">
        <f>SUM(L30:O30)</f>
        <v>8042808.1744019017</v>
      </c>
      <c r="Q30" s="295"/>
      <c r="R30" s="295"/>
      <c r="S30" s="295"/>
      <c r="T30" s="295"/>
      <c r="U30" s="295"/>
      <c r="V30" s="107">
        <f t="shared" si="3"/>
        <v>0</v>
      </c>
      <c r="W30" s="107">
        <f t="shared" si="3"/>
        <v>0</v>
      </c>
      <c r="X30" s="107">
        <f t="shared" si="3"/>
        <v>0</v>
      </c>
      <c r="Y30" s="107">
        <f t="shared" si="3"/>
        <v>0</v>
      </c>
      <c r="Z30" s="107">
        <f t="shared" si="3"/>
        <v>0</v>
      </c>
      <c r="AA30" s="106">
        <f t="shared" si="5"/>
        <v>529273.55361749174</v>
      </c>
      <c r="AB30" s="106">
        <f t="shared" si="6"/>
        <v>565897.61753089563</v>
      </c>
      <c r="AC30" s="106">
        <f t="shared" si="7"/>
        <v>549427.50466708152</v>
      </c>
      <c r="AD30" s="106">
        <f t="shared" si="8"/>
        <v>0</v>
      </c>
      <c r="AE30" s="106">
        <f t="shared" si="9"/>
        <v>547959.39857236878</v>
      </c>
      <c r="AF30" s="99">
        <f t="shared" si="4"/>
        <v>1.2181362643149505</v>
      </c>
      <c r="AG30" s="99">
        <f t="shared" si="4"/>
        <v>1.507278997846583</v>
      </c>
      <c r="AH30" s="99">
        <f t="shared" si="4"/>
        <v>1.736426737936797</v>
      </c>
      <c r="AI30" s="99">
        <f t="shared" si="4"/>
        <v>0</v>
      </c>
      <c r="AJ30" s="100">
        <f t="shared" si="4"/>
        <v>1.4861281556774206</v>
      </c>
      <c r="AK30" s="99">
        <f t="shared" si="10"/>
        <v>53.727275783692505</v>
      </c>
      <c r="AL30" s="99">
        <f t="shared" si="10"/>
        <v>71.080466152978104</v>
      </c>
      <c r="AM30" s="99">
        <f t="shared" si="10"/>
        <v>79.503384138484563</v>
      </c>
      <c r="AN30" s="99">
        <f t="shared" si="10"/>
        <v>0</v>
      </c>
      <c r="AO30" s="101">
        <f t="shared" si="10"/>
        <v>67.861490865538585</v>
      </c>
    </row>
    <row r="31" spans="1:41" x14ac:dyDescent="0.2">
      <c r="A31" s="755" t="s">
        <v>223</v>
      </c>
      <c r="B31" s="297"/>
      <c r="C31" s="297"/>
      <c r="D31" s="297"/>
      <c r="E31" s="297"/>
      <c r="F31" s="297"/>
      <c r="G31" s="360">
        <v>606811</v>
      </c>
      <c r="H31" s="360">
        <v>627283</v>
      </c>
      <c r="I31" s="360">
        <v>636719</v>
      </c>
      <c r="J31" s="360">
        <v>0</v>
      </c>
      <c r="K31" s="105">
        <f t="shared" si="15"/>
        <v>1870813</v>
      </c>
      <c r="L31" s="98">
        <f>'Schedule 3C_Income_Western'!CS56</f>
        <v>2309172.4957972676</v>
      </c>
      <c r="M31" s="98">
        <f>'Schedule 3C_Income_Western'!CT56</f>
        <v>2448053.6597949057</v>
      </c>
      <c r="N31" s="98">
        <f>'Schedule 3C_Income_Western'!CU56</f>
        <v>2971292.0368431257</v>
      </c>
      <c r="O31" s="98">
        <f>'Schedule 3C_Income_Western'!CV56</f>
        <v>0</v>
      </c>
      <c r="P31" s="98">
        <f t="shared" ref="P31:P32" si="16">SUM(L31:O31)</f>
        <v>7728518.192435299</v>
      </c>
      <c r="Q31" s="295"/>
      <c r="R31" s="295"/>
      <c r="S31" s="295"/>
      <c r="T31" s="295"/>
      <c r="U31" s="295"/>
      <c r="V31" s="107">
        <f t="shared" ref="V31:Z33" si="17">IF(B31=0,0,G31/B31)</f>
        <v>0</v>
      </c>
      <c r="W31" s="107">
        <f t="shared" si="17"/>
        <v>0</v>
      </c>
      <c r="X31" s="107">
        <f t="shared" si="17"/>
        <v>0</v>
      </c>
      <c r="Y31" s="107">
        <f t="shared" si="17"/>
        <v>0</v>
      </c>
      <c r="Z31" s="107">
        <f t="shared" si="17"/>
        <v>0</v>
      </c>
      <c r="AA31" s="106">
        <f t="shared" si="5"/>
        <v>178890.35744994471</v>
      </c>
      <c r="AB31" s="106">
        <f t="shared" si="6"/>
        <v>191805.22359536245</v>
      </c>
      <c r="AC31" s="106">
        <f t="shared" si="7"/>
        <v>198107.96515245797</v>
      </c>
      <c r="AD31" s="106">
        <f t="shared" si="8"/>
        <v>0</v>
      </c>
      <c r="AE31" s="106">
        <f t="shared" si="9"/>
        <v>189420.64496532173</v>
      </c>
      <c r="AF31" s="99">
        <f t="shared" ref="AF31:AJ34" si="18">IF(G31=0,0,L31/G31)</f>
        <v>3.8054229336601804</v>
      </c>
      <c r="AG31" s="99">
        <f t="shared" si="18"/>
        <v>3.9026303276111509</v>
      </c>
      <c r="AH31" s="99">
        <f t="shared" si="18"/>
        <v>4.6665672562670908</v>
      </c>
      <c r="AI31" s="99">
        <f t="shared" si="18"/>
        <v>0</v>
      </c>
      <c r="AJ31" s="100">
        <f t="shared" si="18"/>
        <v>4.1311013941186525</v>
      </c>
      <c r="AK31" s="99">
        <f t="shared" si="10"/>
        <v>56.729455737557245</v>
      </c>
      <c r="AL31" s="99">
        <f t="shared" si="10"/>
        <v>62.37874021645829</v>
      </c>
      <c r="AM31" s="99">
        <f t="shared" si="10"/>
        <v>77.040345282180198</v>
      </c>
      <c r="AN31" s="99">
        <f t="shared" si="10"/>
        <v>0</v>
      </c>
      <c r="AO31" s="101">
        <f t="shared" si="10"/>
        <v>65.209657540924582</v>
      </c>
    </row>
    <row r="32" spans="1:41" x14ac:dyDescent="0.2">
      <c r="A32" s="755" t="s">
        <v>257</v>
      </c>
      <c r="B32" s="297"/>
      <c r="C32" s="297"/>
      <c r="D32" s="297"/>
      <c r="E32" s="297"/>
      <c r="F32" s="297"/>
      <c r="G32" s="360">
        <v>79048</v>
      </c>
      <c r="H32" s="360">
        <v>81955</v>
      </c>
      <c r="I32" s="360">
        <v>87292</v>
      </c>
      <c r="J32" s="360">
        <v>0</v>
      </c>
      <c r="K32" s="105">
        <f t="shared" si="15"/>
        <v>248295</v>
      </c>
      <c r="L32" s="98">
        <f>'Schedule 3C_Income_Western'!CS55</f>
        <v>4652527.0979792802</v>
      </c>
      <c r="M32" s="98">
        <f>'Schedule 3C_Income_Western'!CT55</f>
        <v>4661966.5559568303</v>
      </c>
      <c r="N32" s="98">
        <f>'Schedule 3C_Income_Western'!CU55</f>
        <v>4941867.0802449444</v>
      </c>
      <c r="O32" s="98">
        <f>'Schedule 3C_Income_Western'!CV55</f>
        <v>0</v>
      </c>
      <c r="P32" s="98">
        <f t="shared" si="16"/>
        <v>14256360.734181054</v>
      </c>
      <c r="Q32" s="295"/>
      <c r="R32" s="295"/>
      <c r="S32" s="295"/>
      <c r="T32" s="295"/>
      <c r="U32" s="295"/>
      <c r="V32" s="107">
        <f t="shared" si="17"/>
        <v>0</v>
      </c>
      <c r="W32" s="107">
        <f t="shared" si="17"/>
        <v>0</v>
      </c>
      <c r="X32" s="107">
        <f t="shared" si="17"/>
        <v>0</v>
      </c>
      <c r="Y32" s="107">
        <f t="shared" si="17"/>
        <v>0</v>
      </c>
      <c r="Z32" s="107">
        <f t="shared" si="17"/>
        <v>0</v>
      </c>
      <c r="AA32" s="106">
        <f t="shared" si="5"/>
        <v>23303.672767473283</v>
      </c>
      <c r="AB32" s="106">
        <f t="shared" si="6"/>
        <v>25059.498025226145</v>
      </c>
      <c r="AC32" s="106">
        <f t="shared" si="7"/>
        <v>27159.925326695706</v>
      </c>
      <c r="AD32" s="106">
        <f t="shared" si="8"/>
        <v>0</v>
      </c>
      <c r="AE32" s="106">
        <f t="shared" si="9"/>
        <v>25139.978737406978</v>
      </c>
      <c r="AF32" s="99">
        <f t="shared" si="18"/>
        <v>58.856986868475865</v>
      </c>
      <c r="AG32" s="99">
        <f t="shared" si="18"/>
        <v>56.884467768370818</v>
      </c>
      <c r="AH32" s="99">
        <f t="shared" si="18"/>
        <v>56.61305824411108</v>
      </c>
      <c r="AI32" s="99">
        <f t="shared" si="18"/>
        <v>0</v>
      </c>
      <c r="AJ32" s="100">
        <f t="shared" si="18"/>
        <v>57.417027061282162</v>
      </c>
      <c r="AK32" s="99">
        <f t="shared" si="10"/>
        <v>114.29866350520281</v>
      </c>
      <c r="AL32" s="99">
        <f t="shared" si="10"/>
        <v>118.79135064229406</v>
      </c>
      <c r="AM32" s="99">
        <f t="shared" si="10"/>
        <v>128.13386953549431</v>
      </c>
      <c r="AN32" s="99">
        <f t="shared" si="10"/>
        <v>0</v>
      </c>
      <c r="AO32" s="101">
        <f t="shared" si="10"/>
        <v>120.28856995714621</v>
      </c>
    </row>
    <row r="33" spans="1:44" ht="13.5" thickBot="1" x14ac:dyDescent="0.25">
      <c r="A33" s="756" t="s">
        <v>1176</v>
      </c>
      <c r="B33" s="298"/>
      <c r="C33" s="298"/>
      <c r="D33" s="298"/>
      <c r="E33" s="298"/>
      <c r="F33" s="298"/>
      <c r="G33" s="361">
        <v>31842</v>
      </c>
      <c r="H33" s="361">
        <v>28968</v>
      </c>
      <c r="I33" s="361">
        <v>21586</v>
      </c>
      <c r="J33" s="361">
        <v>0</v>
      </c>
      <c r="K33" s="288">
        <f t="shared" si="15"/>
        <v>82396</v>
      </c>
      <c r="L33" s="289">
        <f>+'Schedule 3C_Income_Western'!CS39+'Schedule 3C_Income_Western'!CS41+'Schedule 3C_Income_Western'!CS47+'Schedule 3C_Income_Western'!CS54+SUM('Schedule 3C_Income_Western'!CS57:CS60)</f>
        <v>12394774.652876623</v>
      </c>
      <c r="M33" s="289">
        <f>+'Schedule 3C_Income_Western'!CT39+'Schedule 3C_Income_Western'!CT41+'Schedule 3C_Income_Western'!CT47+'Schedule 3C_Income_Western'!CT54+SUM('Schedule 3C_Income_Western'!CT57:CT60)</f>
        <v>12490150.948586693</v>
      </c>
      <c r="N33" s="289">
        <f>+'Schedule 3C_Income_Western'!CU39+'Schedule 3C_Income_Western'!CU41+'Schedule 3C_Income_Western'!CU47+'Schedule 3C_Income_Western'!CU54+SUM('Schedule 3C_Income_Western'!CU57:CU60)</f>
        <v>12890163.626033036</v>
      </c>
      <c r="O33" s="289">
        <f>+'Schedule 3C_Income_Western'!CV39+'Schedule 3C_Income_Western'!CV41+'Schedule 3C_Income_Western'!CV47+'Schedule 3C_Income_Western'!CV54+SUM('Schedule 3C_Income_Western'!CV57:CV60)</f>
        <v>0</v>
      </c>
      <c r="P33" s="289">
        <f t="shared" ref="P33" si="19">SUM(L33:O33)</f>
        <v>37775089.227496356</v>
      </c>
      <c r="Q33" s="296"/>
      <c r="R33" s="296"/>
      <c r="S33" s="296"/>
      <c r="T33" s="296"/>
      <c r="U33" s="296"/>
      <c r="V33" s="291">
        <f t="shared" si="17"/>
        <v>0</v>
      </c>
      <c r="W33" s="291">
        <f t="shared" si="17"/>
        <v>0</v>
      </c>
      <c r="X33" s="291">
        <f t="shared" si="17"/>
        <v>0</v>
      </c>
      <c r="Y33" s="291">
        <f t="shared" si="17"/>
        <v>0</v>
      </c>
      <c r="Z33" s="291">
        <f t="shared" si="17"/>
        <v>0</v>
      </c>
      <c r="AA33" s="290">
        <f t="shared" si="5"/>
        <v>9387.1514555951362</v>
      </c>
      <c r="AB33" s="290">
        <f>IF($C$10=0,0,(H33/$C$10)*12000)</f>
        <v>8857.5869537520703</v>
      </c>
      <c r="AC33" s="290">
        <f>IF($D$10=0,0,(I33/$D$10)*12000)</f>
        <v>6716.2414436838835</v>
      </c>
      <c r="AD33" s="290">
        <f>IF($E$10=0,0,(J33/$E$10)*12000)</f>
        <v>0</v>
      </c>
      <c r="AE33" s="290">
        <f>IF($F$10=0,0,(K33/$F$10)*12000)</f>
        <v>8342.6314990128085</v>
      </c>
      <c r="AF33" s="292">
        <f t="shared" si="18"/>
        <v>389.25867259834882</v>
      </c>
      <c r="AG33" s="292">
        <f t="shared" si="18"/>
        <v>431.17063478965389</v>
      </c>
      <c r="AH33" s="292">
        <f t="shared" si="18"/>
        <v>597.1538787192178</v>
      </c>
      <c r="AI33" s="292">
        <f t="shared" si="18"/>
        <v>0</v>
      </c>
      <c r="AJ33" s="293">
        <f t="shared" si="18"/>
        <v>458.45780411059224</v>
      </c>
      <c r="AK33" s="292">
        <f>IF(B$10=0,0,L33/B$10)</f>
        <v>304.50250959038505</v>
      </c>
      <c r="AL33" s="292">
        <f>IF(C$10=0,0,M33/C$10)</f>
        <v>318.26094912948639</v>
      </c>
      <c r="AM33" s="292">
        <f>IF(D$10=0,0,N33/D$10)</f>
        <v>334.21913570921583</v>
      </c>
      <c r="AN33" s="292">
        <f>IF(E$10=0,0,O33/E$10)</f>
        <v>0</v>
      </c>
      <c r="AO33" s="294">
        <f>IF(F$10=0,0,P33/F$10)</f>
        <v>318.72870979510583</v>
      </c>
      <c r="AR33" s="354"/>
    </row>
    <row r="34" spans="1:44" ht="13.5" thickBot="1" x14ac:dyDescent="0.25">
      <c r="A34" s="745" t="s">
        <v>189</v>
      </c>
      <c r="B34" s="746">
        <f>SUM(B15:B33)</f>
        <v>1494</v>
      </c>
      <c r="C34" s="746">
        <f t="shared" ref="C34:P34" si="20">SUM(C15:C33)</f>
        <v>1448</v>
      </c>
      <c r="D34" s="746">
        <f t="shared" si="20"/>
        <v>1291</v>
      </c>
      <c r="E34" s="746">
        <f t="shared" si="20"/>
        <v>0</v>
      </c>
      <c r="F34" s="746">
        <f t="shared" si="20"/>
        <v>4233</v>
      </c>
      <c r="G34" s="746">
        <f t="shared" si="20"/>
        <v>15704256</v>
      </c>
      <c r="H34" s="746">
        <f t="shared" si="20"/>
        <v>15737256</v>
      </c>
      <c r="I34" s="746">
        <f t="shared" si="20"/>
        <v>15428509</v>
      </c>
      <c r="J34" s="746">
        <f t="shared" si="20"/>
        <v>0</v>
      </c>
      <c r="K34" s="747">
        <f t="shared" si="20"/>
        <v>46870021</v>
      </c>
      <c r="L34" s="748">
        <f t="shared" si="20"/>
        <v>159542326.44745094</v>
      </c>
      <c r="M34" s="748">
        <f t="shared" si="20"/>
        <v>159853568.7661027</v>
      </c>
      <c r="N34" s="748">
        <f t="shared" si="20"/>
        <v>161667753.67100763</v>
      </c>
      <c r="O34" s="748">
        <f t="shared" si="20"/>
        <v>0</v>
      </c>
      <c r="P34" s="748">
        <f t="shared" si="20"/>
        <v>481063648.88456118</v>
      </c>
      <c r="Q34" s="751"/>
      <c r="R34" s="751"/>
      <c r="S34" s="751"/>
      <c r="T34" s="751"/>
      <c r="U34" s="751"/>
      <c r="V34" s="751"/>
      <c r="W34" s="751"/>
      <c r="X34" s="751"/>
      <c r="Y34" s="751"/>
      <c r="Z34" s="751"/>
      <c r="AA34" s="749">
        <f t="shared" si="5"/>
        <v>4629678.7126888586</v>
      </c>
      <c r="AB34" s="749">
        <f>IF($C$10=0,0,(H34/$C$10)*12000)</f>
        <v>4812003.3634857945</v>
      </c>
      <c r="AC34" s="749">
        <f>IF($D$10=0,0,(I34/$D$10)*12000)</f>
        <v>4800407.2806471689</v>
      </c>
      <c r="AD34" s="749">
        <f>IF($E$10=0,0,(J34/$E$10)*12000)</f>
        <v>0</v>
      </c>
      <c r="AE34" s="749">
        <f>IF($F$10=0,0,(K34/$F$10)*12000)</f>
        <v>4745610.3882954484</v>
      </c>
      <c r="AF34" s="750">
        <f t="shared" si="18"/>
        <v>10.159177642509835</v>
      </c>
      <c r="AG34" s="750">
        <f t="shared" si="18"/>
        <v>10.157651929034051</v>
      </c>
      <c r="AH34" s="750">
        <f t="shared" si="18"/>
        <v>10.478507914861224</v>
      </c>
      <c r="AI34" s="750">
        <f t="shared" si="18"/>
        <v>0</v>
      </c>
      <c r="AJ34" s="750">
        <f t="shared" si="18"/>
        <v>10.26378138137726</v>
      </c>
      <c r="AK34" s="752"/>
      <c r="AL34" s="752"/>
      <c r="AM34" s="752"/>
      <c r="AN34" s="752"/>
      <c r="AO34" s="753"/>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G15" sqref="G15:J33"/>
    </sheetView>
  </sheetViews>
  <sheetFormatPr defaultRowHeight="12.75" x14ac:dyDescent="0.2"/>
  <cols>
    <col min="1" max="1" width="52.42578125" style="354" bestFit="1" customWidth="1"/>
    <col min="2" max="11" width="12.42578125" style="362" customWidth="1"/>
    <col min="12" max="16" width="16.42578125" style="363" customWidth="1"/>
    <col min="17" max="21" width="8.7109375" style="364"/>
    <col min="22" max="26" width="13" style="364" customWidth="1"/>
    <col min="27" max="31" width="13.42578125" style="364" customWidth="1"/>
    <col min="32" max="36" width="15.42578125" style="353" customWidth="1"/>
    <col min="37" max="41" width="12.5703125" style="353" customWidth="1"/>
    <col min="42" max="43" width="8.7109375" style="354"/>
    <col min="44" max="44" width="8.7109375" style="355"/>
    <col min="45" max="287" width="8.7109375" style="354"/>
    <col min="288" max="288" width="11.42578125" style="354" customWidth="1"/>
    <col min="289" max="289" width="39.42578125" style="354" customWidth="1"/>
    <col min="290" max="291" width="12.42578125" style="354" customWidth="1"/>
    <col min="292" max="292" width="16.42578125" style="354" customWidth="1"/>
    <col min="293" max="293" width="8.7109375" style="354"/>
    <col min="294" max="294" width="13" style="354" customWidth="1"/>
    <col min="295" max="295" width="13.42578125" style="354" bestFit="1" customWidth="1"/>
    <col min="296" max="296" width="15.42578125" style="354" bestFit="1" customWidth="1"/>
    <col min="297" max="297" width="12.5703125" style="354" bestFit="1" customWidth="1"/>
    <col min="298" max="543" width="8.7109375" style="354"/>
    <col min="544" max="544" width="11.42578125" style="354" customWidth="1"/>
    <col min="545" max="545" width="39.42578125" style="354" customWidth="1"/>
    <col min="546" max="547" width="12.42578125" style="354" customWidth="1"/>
    <col min="548" max="548" width="16.42578125" style="354" customWidth="1"/>
    <col min="549" max="549" width="8.7109375" style="354"/>
    <col min="550" max="550" width="13" style="354" customWidth="1"/>
    <col min="551" max="551" width="13.42578125" style="354" bestFit="1" customWidth="1"/>
    <col min="552" max="552" width="15.42578125" style="354" bestFit="1" customWidth="1"/>
    <col min="553" max="553" width="12.5703125" style="354" bestFit="1" customWidth="1"/>
    <col min="554" max="799" width="8.7109375" style="354"/>
    <col min="800" max="800" width="11.42578125" style="354" customWidth="1"/>
    <col min="801" max="801" width="39.42578125" style="354" customWidth="1"/>
    <col min="802" max="803" width="12.42578125" style="354" customWidth="1"/>
    <col min="804" max="804" width="16.42578125" style="354" customWidth="1"/>
    <col min="805" max="805" width="8.7109375" style="354"/>
    <col min="806" max="806" width="13" style="354" customWidth="1"/>
    <col min="807" max="807" width="13.42578125" style="354" bestFit="1" customWidth="1"/>
    <col min="808" max="808" width="15.42578125" style="354" bestFit="1" customWidth="1"/>
    <col min="809" max="809" width="12.5703125" style="354" bestFit="1" customWidth="1"/>
    <col min="810" max="1055" width="8.7109375" style="354"/>
    <col min="1056" max="1056" width="11.42578125" style="354" customWidth="1"/>
    <col min="1057" max="1057" width="39.42578125" style="354" customWidth="1"/>
    <col min="1058" max="1059" width="12.42578125" style="354" customWidth="1"/>
    <col min="1060" max="1060" width="16.42578125" style="354" customWidth="1"/>
    <col min="1061" max="1061" width="8.7109375" style="354"/>
    <col min="1062" max="1062" width="13" style="354" customWidth="1"/>
    <col min="1063" max="1063" width="13.42578125" style="354" bestFit="1" customWidth="1"/>
    <col min="1064" max="1064" width="15.42578125" style="354" bestFit="1" customWidth="1"/>
    <col min="1065" max="1065" width="12.5703125" style="354" bestFit="1" customWidth="1"/>
    <col min="1066" max="1311" width="8.7109375" style="354"/>
    <col min="1312" max="1312" width="11.42578125" style="354" customWidth="1"/>
    <col min="1313" max="1313" width="39.42578125" style="354" customWidth="1"/>
    <col min="1314" max="1315" width="12.42578125" style="354" customWidth="1"/>
    <col min="1316" max="1316" width="16.42578125" style="354" customWidth="1"/>
    <col min="1317" max="1317" width="8.7109375" style="354"/>
    <col min="1318" max="1318" width="13" style="354" customWidth="1"/>
    <col min="1319" max="1319" width="13.42578125" style="354" bestFit="1" customWidth="1"/>
    <col min="1320" max="1320" width="15.42578125" style="354" bestFit="1" customWidth="1"/>
    <col min="1321" max="1321" width="12.5703125" style="354" bestFit="1" customWidth="1"/>
    <col min="1322" max="1567" width="8.7109375" style="354"/>
    <col min="1568" max="1568" width="11.42578125" style="354" customWidth="1"/>
    <col min="1569" max="1569" width="39.42578125" style="354" customWidth="1"/>
    <col min="1570" max="1571" width="12.42578125" style="354" customWidth="1"/>
    <col min="1572" max="1572" width="16.42578125" style="354" customWidth="1"/>
    <col min="1573" max="1573" width="8.7109375" style="354"/>
    <col min="1574" max="1574" width="13" style="354" customWidth="1"/>
    <col min="1575" max="1575" width="13.42578125" style="354" bestFit="1" customWidth="1"/>
    <col min="1576" max="1576" width="15.42578125" style="354" bestFit="1" customWidth="1"/>
    <col min="1577" max="1577" width="12.5703125" style="354" bestFit="1" customWidth="1"/>
    <col min="1578" max="1823" width="8.7109375" style="354"/>
    <col min="1824" max="1824" width="11.42578125" style="354" customWidth="1"/>
    <col min="1825" max="1825" width="39.42578125" style="354" customWidth="1"/>
    <col min="1826" max="1827" width="12.42578125" style="354" customWidth="1"/>
    <col min="1828" max="1828" width="16.42578125" style="354" customWidth="1"/>
    <col min="1829" max="1829" width="8.7109375" style="354"/>
    <col min="1830" max="1830" width="13" style="354" customWidth="1"/>
    <col min="1831" max="1831" width="13.42578125" style="354" bestFit="1" customWidth="1"/>
    <col min="1832" max="1832" width="15.42578125" style="354" bestFit="1" customWidth="1"/>
    <col min="1833" max="1833" width="12.5703125" style="354" bestFit="1" customWidth="1"/>
    <col min="1834" max="2079" width="8.7109375" style="354"/>
    <col min="2080" max="2080" width="11.42578125" style="354" customWidth="1"/>
    <col min="2081" max="2081" width="39.42578125" style="354" customWidth="1"/>
    <col min="2082" max="2083" width="12.42578125" style="354" customWidth="1"/>
    <col min="2084" max="2084" width="16.42578125" style="354" customWidth="1"/>
    <col min="2085" max="2085" width="8.7109375" style="354"/>
    <col min="2086" max="2086" width="13" style="354" customWidth="1"/>
    <col min="2087" max="2087" width="13.42578125" style="354" bestFit="1" customWidth="1"/>
    <col min="2088" max="2088" width="15.42578125" style="354" bestFit="1" customWidth="1"/>
    <col min="2089" max="2089" width="12.5703125" style="354" bestFit="1" customWidth="1"/>
    <col min="2090" max="2335" width="8.7109375" style="354"/>
    <col min="2336" max="2336" width="11.42578125" style="354" customWidth="1"/>
    <col min="2337" max="2337" width="39.42578125" style="354" customWidth="1"/>
    <col min="2338" max="2339" width="12.42578125" style="354" customWidth="1"/>
    <col min="2340" max="2340" width="16.42578125" style="354" customWidth="1"/>
    <col min="2341" max="2341" width="8.7109375" style="354"/>
    <col min="2342" max="2342" width="13" style="354" customWidth="1"/>
    <col min="2343" max="2343" width="13.42578125" style="354" bestFit="1" customWidth="1"/>
    <col min="2344" max="2344" width="15.42578125" style="354" bestFit="1" customWidth="1"/>
    <col min="2345" max="2345" width="12.5703125" style="354" bestFit="1" customWidth="1"/>
    <col min="2346" max="2591" width="8.7109375" style="354"/>
    <col min="2592" max="2592" width="11.42578125" style="354" customWidth="1"/>
    <col min="2593" max="2593" width="39.42578125" style="354" customWidth="1"/>
    <col min="2594" max="2595" width="12.42578125" style="354" customWidth="1"/>
    <col min="2596" max="2596" width="16.42578125" style="354" customWidth="1"/>
    <col min="2597" max="2597" width="8.7109375" style="354"/>
    <col min="2598" max="2598" width="13" style="354" customWidth="1"/>
    <col min="2599" max="2599" width="13.42578125" style="354" bestFit="1" customWidth="1"/>
    <col min="2600" max="2600" width="15.42578125" style="354" bestFit="1" customWidth="1"/>
    <col min="2601" max="2601" width="12.5703125" style="354" bestFit="1" customWidth="1"/>
    <col min="2602" max="2847" width="8.7109375" style="354"/>
    <col min="2848" max="2848" width="11.42578125" style="354" customWidth="1"/>
    <col min="2849" max="2849" width="39.42578125" style="354" customWidth="1"/>
    <col min="2850" max="2851" width="12.42578125" style="354" customWidth="1"/>
    <col min="2852" max="2852" width="16.42578125" style="354" customWidth="1"/>
    <col min="2853" max="2853" width="8.7109375" style="354"/>
    <col min="2854" max="2854" width="13" style="354" customWidth="1"/>
    <col min="2855" max="2855" width="13.42578125" style="354" bestFit="1" customWidth="1"/>
    <col min="2856" max="2856" width="15.42578125" style="354" bestFit="1" customWidth="1"/>
    <col min="2857" max="2857" width="12.5703125" style="354" bestFit="1" customWidth="1"/>
    <col min="2858" max="3103" width="8.7109375" style="354"/>
    <col min="3104" max="3104" width="11.42578125" style="354" customWidth="1"/>
    <col min="3105" max="3105" width="39.42578125" style="354" customWidth="1"/>
    <col min="3106" max="3107" width="12.42578125" style="354" customWidth="1"/>
    <col min="3108" max="3108" width="16.42578125" style="354" customWidth="1"/>
    <col min="3109" max="3109" width="8.7109375" style="354"/>
    <col min="3110" max="3110" width="13" style="354" customWidth="1"/>
    <col min="3111" max="3111" width="13.42578125" style="354" bestFit="1" customWidth="1"/>
    <col min="3112" max="3112" width="15.42578125" style="354" bestFit="1" customWidth="1"/>
    <col min="3113" max="3113" width="12.5703125" style="354" bestFit="1" customWidth="1"/>
    <col min="3114" max="3359" width="8.7109375" style="354"/>
    <col min="3360" max="3360" width="11.42578125" style="354" customWidth="1"/>
    <col min="3361" max="3361" width="39.42578125" style="354" customWidth="1"/>
    <col min="3362" max="3363" width="12.42578125" style="354" customWidth="1"/>
    <col min="3364" max="3364" width="16.42578125" style="354" customWidth="1"/>
    <col min="3365" max="3365" width="8.7109375" style="354"/>
    <col min="3366" max="3366" width="13" style="354" customWidth="1"/>
    <col min="3367" max="3367" width="13.42578125" style="354" bestFit="1" customWidth="1"/>
    <col min="3368" max="3368" width="15.42578125" style="354" bestFit="1" customWidth="1"/>
    <col min="3369" max="3369" width="12.5703125" style="354" bestFit="1" customWidth="1"/>
    <col min="3370" max="3615" width="8.7109375" style="354"/>
    <col min="3616" max="3616" width="11.42578125" style="354" customWidth="1"/>
    <col min="3617" max="3617" width="39.42578125" style="354" customWidth="1"/>
    <col min="3618" max="3619" width="12.42578125" style="354" customWidth="1"/>
    <col min="3620" max="3620" width="16.42578125" style="354" customWidth="1"/>
    <col min="3621" max="3621" width="8.7109375" style="354"/>
    <col min="3622" max="3622" width="13" style="354" customWidth="1"/>
    <col min="3623" max="3623" width="13.42578125" style="354" bestFit="1" customWidth="1"/>
    <col min="3624" max="3624" width="15.42578125" style="354" bestFit="1" customWidth="1"/>
    <col min="3625" max="3625" width="12.5703125" style="354" bestFit="1" customWidth="1"/>
    <col min="3626" max="3871" width="8.7109375" style="354"/>
    <col min="3872" max="3872" width="11.42578125" style="354" customWidth="1"/>
    <col min="3873" max="3873" width="39.42578125" style="354" customWidth="1"/>
    <col min="3874" max="3875" width="12.42578125" style="354" customWidth="1"/>
    <col min="3876" max="3876" width="16.42578125" style="354" customWidth="1"/>
    <col min="3877" max="3877" width="8.7109375" style="354"/>
    <col min="3878" max="3878" width="13" style="354" customWidth="1"/>
    <col min="3879" max="3879" width="13.42578125" style="354" bestFit="1" customWidth="1"/>
    <col min="3880" max="3880" width="15.42578125" style="354" bestFit="1" customWidth="1"/>
    <col min="3881" max="3881" width="12.5703125" style="354" bestFit="1" customWidth="1"/>
    <col min="3882" max="4127" width="8.7109375" style="354"/>
    <col min="4128" max="4128" width="11.42578125" style="354" customWidth="1"/>
    <col min="4129" max="4129" width="39.42578125" style="354" customWidth="1"/>
    <col min="4130" max="4131" width="12.42578125" style="354" customWidth="1"/>
    <col min="4132" max="4132" width="16.42578125" style="354" customWidth="1"/>
    <col min="4133" max="4133" width="8.7109375" style="354"/>
    <col min="4134" max="4134" width="13" style="354" customWidth="1"/>
    <col min="4135" max="4135" width="13.42578125" style="354" bestFit="1" customWidth="1"/>
    <col min="4136" max="4136" width="15.42578125" style="354" bestFit="1" customWidth="1"/>
    <col min="4137" max="4137" width="12.5703125" style="354" bestFit="1" customWidth="1"/>
    <col min="4138" max="4383" width="8.7109375" style="354"/>
    <col min="4384" max="4384" width="11.42578125" style="354" customWidth="1"/>
    <col min="4385" max="4385" width="39.42578125" style="354" customWidth="1"/>
    <col min="4386" max="4387" width="12.42578125" style="354" customWidth="1"/>
    <col min="4388" max="4388" width="16.42578125" style="354" customWidth="1"/>
    <col min="4389" max="4389" width="8.7109375" style="354"/>
    <col min="4390" max="4390" width="13" style="354" customWidth="1"/>
    <col min="4391" max="4391" width="13.42578125" style="354" bestFit="1" customWidth="1"/>
    <col min="4392" max="4392" width="15.42578125" style="354" bestFit="1" customWidth="1"/>
    <col min="4393" max="4393" width="12.5703125" style="354" bestFit="1" customWidth="1"/>
    <col min="4394" max="4639" width="8.7109375" style="354"/>
    <col min="4640" max="4640" width="11.42578125" style="354" customWidth="1"/>
    <col min="4641" max="4641" width="39.42578125" style="354" customWidth="1"/>
    <col min="4642" max="4643" width="12.42578125" style="354" customWidth="1"/>
    <col min="4644" max="4644" width="16.42578125" style="354" customWidth="1"/>
    <col min="4645" max="4645" width="8.7109375" style="354"/>
    <col min="4646" max="4646" width="13" style="354" customWidth="1"/>
    <col min="4647" max="4647" width="13.42578125" style="354" bestFit="1" customWidth="1"/>
    <col min="4648" max="4648" width="15.42578125" style="354" bestFit="1" customWidth="1"/>
    <col min="4649" max="4649" width="12.5703125" style="354" bestFit="1" customWidth="1"/>
    <col min="4650" max="4895" width="8.7109375" style="354"/>
    <col min="4896" max="4896" width="11.42578125" style="354" customWidth="1"/>
    <col min="4897" max="4897" width="39.42578125" style="354" customWidth="1"/>
    <col min="4898" max="4899" width="12.42578125" style="354" customWidth="1"/>
    <col min="4900" max="4900" width="16.42578125" style="354" customWidth="1"/>
    <col min="4901" max="4901" width="8.7109375" style="354"/>
    <col min="4902" max="4902" width="13" style="354" customWidth="1"/>
    <col min="4903" max="4903" width="13.42578125" style="354" bestFit="1" customWidth="1"/>
    <col min="4904" max="4904" width="15.42578125" style="354" bestFit="1" customWidth="1"/>
    <col min="4905" max="4905" width="12.5703125" style="354" bestFit="1" customWidth="1"/>
    <col min="4906" max="5151" width="8.7109375" style="354"/>
    <col min="5152" max="5152" width="11.42578125" style="354" customWidth="1"/>
    <col min="5153" max="5153" width="39.42578125" style="354" customWidth="1"/>
    <col min="5154" max="5155" width="12.42578125" style="354" customWidth="1"/>
    <col min="5156" max="5156" width="16.42578125" style="354" customWidth="1"/>
    <col min="5157" max="5157" width="8.7109375" style="354"/>
    <col min="5158" max="5158" width="13" style="354" customWidth="1"/>
    <col min="5159" max="5159" width="13.42578125" style="354" bestFit="1" customWidth="1"/>
    <col min="5160" max="5160" width="15.42578125" style="354" bestFit="1" customWidth="1"/>
    <col min="5161" max="5161" width="12.5703125" style="354" bestFit="1" customWidth="1"/>
    <col min="5162" max="5407" width="8.7109375" style="354"/>
    <col min="5408" max="5408" width="11.42578125" style="354" customWidth="1"/>
    <col min="5409" max="5409" width="39.42578125" style="354" customWidth="1"/>
    <col min="5410" max="5411" width="12.42578125" style="354" customWidth="1"/>
    <col min="5412" max="5412" width="16.42578125" style="354" customWidth="1"/>
    <col min="5413" max="5413" width="8.7109375" style="354"/>
    <col min="5414" max="5414" width="13" style="354" customWidth="1"/>
    <col min="5415" max="5415" width="13.42578125" style="354" bestFit="1" customWidth="1"/>
    <col min="5416" max="5416" width="15.42578125" style="354" bestFit="1" customWidth="1"/>
    <col min="5417" max="5417" width="12.5703125" style="354" bestFit="1" customWidth="1"/>
    <col min="5418" max="5663" width="8.7109375" style="354"/>
    <col min="5664" max="5664" width="11.42578125" style="354" customWidth="1"/>
    <col min="5665" max="5665" width="39.42578125" style="354" customWidth="1"/>
    <col min="5666" max="5667" width="12.42578125" style="354" customWidth="1"/>
    <col min="5668" max="5668" width="16.42578125" style="354" customWidth="1"/>
    <col min="5669" max="5669" width="8.7109375" style="354"/>
    <col min="5670" max="5670" width="13" style="354" customWidth="1"/>
    <col min="5671" max="5671" width="13.42578125" style="354" bestFit="1" customWidth="1"/>
    <col min="5672" max="5672" width="15.42578125" style="354" bestFit="1" customWidth="1"/>
    <col min="5673" max="5673" width="12.5703125" style="354" bestFit="1" customWidth="1"/>
    <col min="5674" max="5919" width="8.7109375" style="354"/>
    <col min="5920" max="5920" width="11.42578125" style="354" customWidth="1"/>
    <col min="5921" max="5921" width="39.42578125" style="354" customWidth="1"/>
    <col min="5922" max="5923" width="12.42578125" style="354" customWidth="1"/>
    <col min="5924" max="5924" width="16.42578125" style="354" customWidth="1"/>
    <col min="5925" max="5925" width="8.7109375" style="354"/>
    <col min="5926" max="5926" width="13" style="354" customWidth="1"/>
    <col min="5927" max="5927" width="13.42578125" style="354" bestFit="1" customWidth="1"/>
    <col min="5928" max="5928" width="15.42578125" style="354" bestFit="1" customWidth="1"/>
    <col min="5929" max="5929" width="12.5703125" style="354" bestFit="1" customWidth="1"/>
    <col min="5930" max="6175" width="8.7109375" style="354"/>
    <col min="6176" max="6176" width="11.42578125" style="354" customWidth="1"/>
    <col min="6177" max="6177" width="39.42578125" style="354" customWidth="1"/>
    <col min="6178" max="6179" width="12.42578125" style="354" customWidth="1"/>
    <col min="6180" max="6180" width="16.42578125" style="354" customWidth="1"/>
    <col min="6181" max="6181" width="8.7109375" style="354"/>
    <col min="6182" max="6182" width="13" style="354" customWidth="1"/>
    <col min="6183" max="6183" width="13.42578125" style="354" bestFit="1" customWidth="1"/>
    <col min="6184" max="6184" width="15.42578125" style="354" bestFit="1" customWidth="1"/>
    <col min="6185" max="6185" width="12.5703125" style="354" bestFit="1" customWidth="1"/>
    <col min="6186" max="6431" width="8.7109375" style="354"/>
    <col min="6432" max="6432" width="11.42578125" style="354" customWidth="1"/>
    <col min="6433" max="6433" width="39.42578125" style="354" customWidth="1"/>
    <col min="6434" max="6435" width="12.42578125" style="354" customWidth="1"/>
    <col min="6436" max="6436" width="16.42578125" style="354" customWidth="1"/>
    <col min="6437" max="6437" width="8.7109375" style="354"/>
    <col min="6438" max="6438" width="13" style="354" customWidth="1"/>
    <col min="6439" max="6439" width="13.42578125" style="354" bestFit="1" customWidth="1"/>
    <col min="6440" max="6440" width="15.42578125" style="354" bestFit="1" customWidth="1"/>
    <col min="6441" max="6441" width="12.5703125" style="354" bestFit="1" customWidth="1"/>
    <col min="6442" max="6687" width="8.7109375" style="354"/>
    <col min="6688" max="6688" width="11.42578125" style="354" customWidth="1"/>
    <col min="6689" max="6689" width="39.42578125" style="354" customWidth="1"/>
    <col min="6690" max="6691" width="12.42578125" style="354" customWidth="1"/>
    <col min="6692" max="6692" width="16.42578125" style="354" customWidth="1"/>
    <col min="6693" max="6693" width="8.7109375" style="354"/>
    <col min="6694" max="6694" width="13" style="354" customWidth="1"/>
    <col min="6695" max="6695" width="13.42578125" style="354" bestFit="1" customWidth="1"/>
    <col min="6696" max="6696" width="15.42578125" style="354" bestFit="1" customWidth="1"/>
    <col min="6697" max="6697" width="12.5703125" style="354" bestFit="1" customWidth="1"/>
    <col min="6698" max="6943" width="8.7109375" style="354"/>
    <col min="6944" max="6944" width="11.42578125" style="354" customWidth="1"/>
    <col min="6945" max="6945" width="39.42578125" style="354" customWidth="1"/>
    <col min="6946" max="6947" width="12.42578125" style="354" customWidth="1"/>
    <col min="6948" max="6948" width="16.42578125" style="354" customWidth="1"/>
    <col min="6949" max="6949" width="8.7109375" style="354"/>
    <col min="6950" max="6950" width="13" style="354" customWidth="1"/>
    <col min="6951" max="6951" width="13.42578125" style="354" bestFit="1" customWidth="1"/>
    <col min="6952" max="6952" width="15.42578125" style="354" bestFit="1" customWidth="1"/>
    <col min="6953" max="6953" width="12.5703125" style="354" bestFit="1" customWidth="1"/>
    <col min="6954" max="7199" width="8.7109375" style="354"/>
    <col min="7200" max="7200" width="11.42578125" style="354" customWidth="1"/>
    <col min="7201" max="7201" width="39.42578125" style="354" customWidth="1"/>
    <col min="7202" max="7203" width="12.42578125" style="354" customWidth="1"/>
    <col min="7204" max="7204" width="16.42578125" style="354" customWidth="1"/>
    <col min="7205" max="7205" width="8.7109375" style="354"/>
    <col min="7206" max="7206" width="13" style="354" customWidth="1"/>
    <col min="7207" max="7207" width="13.42578125" style="354" bestFit="1" customWidth="1"/>
    <col min="7208" max="7208" width="15.42578125" style="354" bestFit="1" customWidth="1"/>
    <col min="7209" max="7209" width="12.5703125" style="354" bestFit="1" customWidth="1"/>
    <col min="7210" max="7455" width="8.7109375" style="354"/>
    <col min="7456" max="7456" width="11.42578125" style="354" customWidth="1"/>
    <col min="7457" max="7457" width="39.42578125" style="354" customWidth="1"/>
    <col min="7458" max="7459" width="12.42578125" style="354" customWidth="1"/>
    <col min="7460" max="7460" width="16.42578125" style="354" customWidth="1"/>
    <col min="7461" max="7461" width="8.7109375" style="354"/>
    <col min="7462" max="7462" width="13" style="354" customWidth="1"/>
    <col min="7463" max="7463" width="13.42578125" style="354" bestFit="1" customWidth="1"/>
    <col min="7464" max="7464" width="15.42578125" style="354" bestFit="1" customWidth="1"/>
    <col min="7465" max="7465" width="12.5703125" style="354" bestFit="1" customWidth="1"/>
    <col min="7466" max="7711" width="8.7109375" style="354"/>
    <col min="7712" max="7712" width="11.42578125" style="354" customWidth="1"/>
    <col min="7713" max="7713" width="39.42578125" style="354" customWidth="1"/>
    <col min="7714" max="7715" width="12.42578125" style="354" customWidth="1"/>
    <col min="7716" max="7716" width="16.42578125" style="354" customWidth="1"/>
    <col min="7717" max="7717" width="8.7109375" style="354"/>
    <col min="7718" max="7718" width="13" style="354" customWidth="1"/>
    <col min="7719" max="7719" width="13.42578125" style="354" bestFit="1" customWidth="1"/>
    <col min="7720" max="7720" width="15.42578125" style="354" bestFit="1" customWidth="1"/>
    <col min="7721" max="7721" width="12.5703125" style="354" bestFit="1" customWidth="1"/>
    <col min="7722" max="7967" width="8.7109375" style="354"/>
    <col min="7968" max="7968" width="11.42578125" style="354" customWidth="1"/>
    <col min="7969" max="7969" width="39.42578125" style="354" customWidth="1"/>
    <col min="7970" max="7971" width="12.42578125" style="354" customWidth="1"/>
    <col min="7972" max="7972" width="16.42578125" style="354" customWidth="1"/>
    <col min="7973" max="7973" width="8.7109375" style="354"/>
    <col min="7974" max="7974" width="13" style="354" customWidth="1"/>
    <col min="7975" max="7975" width="13.42578125" style="354" bestFit="1" customWidth="1"/>
    <col min="7976" max="7976" width="15.42578125" style="354" bestFit="1" customWidth="1"/>
    <col min="7977" max="7977" width="12.5703125" style="354" bestFit="1" customWidth="1"/>
    <col min="7978" max="8223" width="8.7109375" style="354"/>
    <col min="8224" max="8224" width="11.42578125" style="354" customWidth="1"/>
    <col min="8225" max="8225" width="39.42578125" style="354" customWidth="1"/>
    <col min="8226" max="8227" width="12.42578125" style="354" customWidth="1"/>
    <col min="8228" max="8228" width="16.42578125" style="354" customWidth="1"/>
    <col min="8229" max="8229" width="8.7109375" style="354"/>
    <col min="8230" max="8230" width="13" style="354" customWidth="1"/>
    <col min="8231" max="8231" width="13.42578125" style="354" bestFit="1" customWidth="1"/>
    <col min="8232" max="8232" width="15.42578125" style="354" bestFit="1" customWidth="1"/>
    <col min="8233" max="8233" width="12.5703125" style="354" bestFit="1" customWidth="1"/>
    <col min="8234" max="8479" width="8.7109375" style="354"/>
    <col min="8480" max="8480" width="11.42578125" style="354" customWidth="1"/>
    <col min="8481" max="8481" width="39.42578125" style="354" customWidth="1"/>
    <col min="8482" max="8483" width="12.42578125" style="354" customWidth="1"/>
    <col min="8484" max="8484" width="16.42578125" style="354" customWidth="1"/>
    <col min="8485" max="8485" width="8.7109375" style="354"/>
    <col min="8486" max="8486" width="13" style="354" customWidth="1"/>
    <col min="8487" max="8487" width="13.42578125" style="354" bestFit="1" customWidth="1"/>
    <col min="8488" max="8488" width="15.42578125" style="354" bestFit="1" customWidth="1"/>
    <col min="8489" max="8489" width="12.5703125" style="354" bestFit="1" customWidth="1"/>
    <col min="8490" max="8735" width="8.7109375" style="354"/>
    <col min="8736" max="8736" width="11.42578125" style="354" customWidth="1"/>
    <col min="8737" max="8737" width="39.42578125" style="354" customWidth="1"/>
    <col min="8738" max="8739" width="12.42578125" style="354" customWidth="1"/>
    <col min="8740" max="8740" width="16.42578125" style="354" customWidth="1"/>
    <col min="8741" max="8741" width="8.7109375" style="354"/>
    <col min="8742" max="8742" width="13" style="354" customWidth="1"/>
    <col min="8743" max="8743" width="13.42578125" style="354" bestFit="1" customWidth="1"/>
    <col min="8744" max="8744" width="15.42578125" style="354" bestFit="1" customWidth="1"/>
    <col min="8745" max="8745" width="12.5703125" style="354" bestFit="1" customWidth="1"/>
    <col min="8746" max="8991" width="8.7109375" style="354"/>
    <col min="8992" max="8992" width="11.42578125" style="354" customWidth="1"/>
    <col min="8993" max="8993" width="39.42578125" style="354" customWidth="1"/>
    <col min="8994" max="8995" width="12.42578125" style="354" customWidth="1"/>
    <col min="8996" max="8996" width="16.42578125" style="354" customWidth="1"/>
    <col min="8997" max="8997" width="8.7109375" style="354"/>
    <col min="8998" max="8998" width="13" style="354" customWidth="1"/>
    <col min="8999" max="8999" width="13.42578125" style="354" bestFit="1" customWidth="1"/>
    <col min="9000" max="9000" width="15.42578125" style="354" bestFit="1" customWidth="1"/>
    <col min="9001" max="9001" width="12.5703125" style="354" bestFit="1" customWidth="1"/>
    <col min="9002" max="9247" width="8.7109375" style="354"/>
    <col min="9248" max="9248" width="11.42578125" style="354" customWidth="1"/>
    <col min="9249" max="9249" width="39.42578125" style="354" customWidth="1"/>
    <col min="9250" max="9251" width="12.42578125" style="354" customWidth="1"/>
    <col min="9252" max="9252" width="16.42578125" style="354" customWidth="1"/>
    <col min="9253" max="9253" width="8.7109375" style="354"/>
    <col min="9254" max="9254" width="13" style="354" customWidth="1"/>
    <col min="9255" max="9255" width="13.42578125" style="354" bestFit="1" customWidth="1"/>
    <col min="9256" max="9256" width="15.42578125" style="354" bestFit="1" customWidth="1"/>
    <col min="9257" max="9257" width="12.5703125" style="354" bestFit="1" customWidth="1"/>
    <col min="9258" max="9503" width="8.7109375" style="354"/>
    <col min="9504" max="9504" width="11.42578125" style="354" customWidth="1"/>
    <col min="9505" max="9505" width="39.42578125" style="354" customWidth="1"/>
    <col min="9506" max="9507" width="12.42578125" style="354" customWidth="1"/>
    <col min="9508" max="9508" width="16.42578125" style="354" customWidth="1"/>
    <col min="9509" max="9509" width="8.7109375" style="354"/>
    <col min="9510" max="9510" width="13" style="354" customWidth="1"/>
    <col min="9511" max="9511" width="13.42578125" style="354" bestFit="1" customWidth="1"/>
    <col min="9512" max="9512" width="15.42578125" style="354" bestFit="1" customWidth="1"/>
    <col min="9513" max="9513" width="12.5703125" style="354" bestFit="1" customWidth="1"/>
    <col min="9514" max="9759" width="8.7109375" style="354"/>
    <col min="9760" max="9760" width="11.42578125" style="354" customWidth="1"/>
    <col min="9761" max="9761" width="39.42578125" style="354" customWidth="1"/>
    <col min="9762" max="9763" width="12.42578125" style="354" customWidth="1"/>
    <col min="9764" max="9764" width="16.42578125" style="354" customWidth="1"/>
    <col min="9765" max="9765" width="8.7109375" style="354"/>
    <col min="9766" max="9766" width="13" style="354" customWidth="1"/>
    <col min="9767" max="9767" width="13.42578125" style="354" bestFit="1" customWidth="1"/>
    <col min="9768" max="9768" width="15.42578125" style="354" bestFit="1" customWidth="1"/>
    <col min="9769" max="9769" width="12.5703125" style="354" bestFit="1" customWidth="1"/>
    <col min="9770" max="10015" width="8.7109375" style="354"/>
    <col min="10016" max="10016" width="11.42578125" style="354" customWidth="1"/>
    <col min="10017" max="10017" width="39.42578125" style="354" customWidth="1"/>
    <col min="10018" max="10019" width="12.42578125" style="354" customWidth="1"/>
    <col min="10020" max="10020" width="16.42578125" style="354" customWidth="1"/>
    <col min="10021" max="10021" width="8.7109375" style="354"/>
    <col min="10022" max="10022" width="13" style="354" customWidth="1"/>
    <col min="10023" max="10023" width="13.42578125" style="354" bestFit="1" customWidth="1"/>
    <col min="10024" max="10024" width="15.42578125" style="354" bestFit="1" customWidth="1"/>
    <col min="10025" max="10025" width="12.5703125" style="354" bestFit="1" customWidth="1"/>
    <col min="10026" max="10271" width="8.7109375" style="354"/>
    <col min="10272" max="10272" width="11.42578125" style="354" customWidth="1"/>
    <col min="10273" max="10273" width="39.42578125" style="354" customWidth="1"/>
    <col min="10274" max="10275" width="12.42578125" style="354" customWidth="1"/>
    <col min="10276" max="10276" width="16.42578125" style="354" customWidth="1"/>
    <col min="10277" max="10277" width="8.7109375" style="354"/>
    <col min="10278" max="10278" width="13" style="354" customWidth="1"/>
    <col min="10279" max="10279" width="13.42578125" style="354" bestFit="1" customWidth="1"/>
    <col min="10280" max="10280" width="15.42578125" style="354" bestFit="1" customWidth="1"/>
    <col min="10281" max="10281" width="12.5703125" style="354" bestFit="1" customWidth="1"/>
    <col min="10282" max="10527" width="8.7109375" style="354"/>
    <col min="10528" max="10528" width="11.42578125" style="354" customWidth="1"/>
    <col min="10529" max="10529" width="39.42578125" style="354" customWidth="1"/>
    <col min="10530" max="10531" width="12.42578125" style="354" customWidth="1"/>
    <col min="10532" max="10532" width="16.42578125" style="354" customWidth="1"/>
    <col min="10533" max="10533" width="8.7109375" style="354"/>
    <col min="10534" max="10534" width="13" style="354" customWidth="1"/>
    <col min="10535" max="10535" width="13.42578125" style="354" bestFit="1" customWidth="1"/>
    <col min="10536" max="10536" width="15.42578125" style="354" bestFit="1" customWidth="1"/>
    <col min="10537" max="10537" width="12.5703125" style="354" bestFit="1" customWidth="1"/>
    <col min="10538" max="10783" width="8.7109375" style="354"/>
    <col min="10784" max="10784" width="11.42578125" style="354" customWidth="1"/>
    <col min="10785" max="10785" width="39.42578125" style="354" customWidth="1"/>
    <col min="10786" max="10787" width="12.42578125" style="354" customWidth="1"/>
    <col min="10788" max="10788" width="16.42578125" style="354" customWidth="1"/>
    <col min="10789" max="10789" width="8.7109375" style="354"/>
    <col min="10790" max="10790" width="13" style="354" customWidth="1"/>
    <col min="10791" max="10791" width="13.42578125" style="354" bestFit="1" customWidth="1"/>
    <col min="10792" max="10792" width="15.42578125" style="354" bestFit="1" customWidth="1"/>
    <col min="10793" max="10793" width="12.5703125" style="354" bestFit="1" customWidth="1"/>
    <col min="10794" max="11039" width="8.7109375" style="354"/>
    <col min="11040" max="11040" width="11.42578125" style="354" customWidth="1"/>
    <col min="11041" max="11041" width="39.42578125" style="354" customWidth="1"/>
    <col min="11042" max="11043" width="12.42578125" style="354" customWidth="1"/>
    <col min="11044" max="11044" width="16.42578125" style="354" customWidth="1"/>
    <col min="11045" max="11045" width="8.7109375" style="354"/>
    <col min="11046" max="11046" width="13" style="354" customWidth="1"/>
    <col min="11047" max="11047" width="13.42578125" style="354" bestFit="1" customWidth="1"/>
    <col min="11048" max="11048" width="15.42578125" style="354" bestFit="1" customWidth="1"/>
    <col min="11049" max="11049" width="12.5703125" style="354" bestFit="1" customWidth="1"/>
    <col min="11050" max="11295" width="8.7109375" style="354"/>
    <col min="11296" max="11296" width="11.42578125" style="354" customWidth="1"/>
    <col min="11297" max="11297" width="39.42578125" style="354" customWidth="1"/>
    <col min="11298" max="11299" width="12.42578125" style="354" customWidth="1"/>
    <col min="11300" max="11300" width="16.42578125" style="354" customWidth="1"/>
    <col min="11301" max="11301" width="8.7109375" style="354"/>
    <col min="11302" max="11302" width="13" style="354" customWidth="1"/>
    <col min="11303" max="11303" width="13.42578125" style="354" bestFit="1" customWidth="1"/>
    <col min="11304" max="11304" width="15.42578125" style="354" bestFit="1" customWidth="1"/>
    <col min="11305" max="11305" width="12.5703125" style="354" bestFit="1" customWidth="1"/>
    <col min="11306" max="11551" width="8.7109375" style="354"/>
    <col min="11552" max="11552" width="11.42578125" style="354" customWidth="1"/>
    <col min="11553" max="11553" width="39.42578125" style="354" customWidth="1"/>
    <col min="11554" max="11555" width="12.42578125" style="354" customWidth="1"/>
    <col min="11556" max="11556" width="16.42578125" style="354" customWidth="1"/>
    <col min="11557" max="11557" width="8.7109375" style="354"/>
    <col min="11558" max="11558" width="13" style="354" customWidth="1"/>
    <col min="11559" max="11559" width="13.42578125" style="354" bestFit="1" customWidth="1"/>
    <col min="11560" max="11560" width="15.42578125" style="354" bestFit="1" customWidth="1"/>
    <col min="11561" max="11561" width="12.5703125" style="354" bestFit="1" customWidth="1"/>
    <col min="11562" max="11807" width="8.7109375" style="354"/>
    <col min="11808" max="11808" width="11.42578125" style="354" customWidth="1"/>
    <col min="11809" max="11809" width="39.42578125" style="354" customWidth="1"/>
    <col min="11810" max="11811" width="12.42578125" style="354" customWidth="1"/>
    <col min="11812" max="11812" width="16.42578125" style="354" customWidth="1"/>
    <col min="11813" max="11813" width="8.7109375" style="354"/>
    <col min="11814" max="11814" width="13" style="354" customWidth="1"/>
    <col min="11815" max="11815" width="13.42578125" style="354" bestFit="1" customWidth="1"/>
    <col min="11816" max="11816" width="15.42578125" style="354" bestFit="1" customWidth="1"/>
    <col min="11817" max="11817" width="12.5703125" style="354" bestFit="1" customWidth="1"/>
    <col min="11818" max="12063" width="8.7109375" style="354"/>
    <col min="12064" max="12064" width="11.42578125" style="354" customWidth="1"/>
    <col min="12065" max="12065" width="39.42578125" style="354" customWidth="1"/>
    <col min="12066" max="12067" width="12.42578125" style="354" customWidth="1"/>
    <col min="12068" max="12068" width="16.42578125" style="354" customWidth="1"/>
    <col min="12069" max="12069" width="8.7109375" style="354"/>
    <col min="12070" max="12070" width="13" style="354" customWidth="1"/>
    <col min="12071" max="12071" width="13.42578125" style="354" bestFit="1" customWidth="1"/>
    <col min="12072" max="12072" width="15.42578125" style="354" bestFit="1" customWidth="1"/>
    <col min="12073" max="12073" width="12.5703125" style="354" bestFit="1" customWidth="1"/>
    <col min="12074" max="12319" width="8.7109375" style="354"/>
    <col min="12320" max="12320" width="11.42578125" style="354" customWidth="1"/>
    <col min="12321" max="12321" width="39.42578125" style="354" customWidth="1"/>
    <col min="12322" max="12323" width="12.42578125" style="354" customWidth="1"/>
    <col min="12324" max="12324" width="16.42578125" style="354" customWidth="1"/>
    <col min="12325" max="12325" width="8.7109375" style="354"/>
    <col min="12326" max="12326" width="13" style="354" customWidth="1"/>
    <col min="12327" max="12327" width="13.42578125" style="354" bestFit="1" customWidth="1"/>
    <col min="12328" max="12328" width="15.42578125" style="354" bestFit="1" customWidth="1"/>
    <col min="12329" max="12329" width="12.5703125" style="354" bestFit="1" customWidth="1"/>
    <col min="12330" max="12575" width="8.7109375" style="354"/>
    <col min="12576" max="12576" width="11.42578125" style="354" customWidth="1"/>
    <col min="12577" max="12577" width="39.42578125" style="354" customWidth="1"/>
    <col min="12578" max="12579" width="12.42578125" style="354" customWidth="1"/>
    <col min="12580" max="12580" width="16.42578125" style="354" customWidth="1"/>
    <col min="12581" max="12581" width="8.7109375" style="354"/>
    <col min="12582" max="12582" width="13" style="354" customWidth="1"/>
    <col min="12583" max="12583" width="13.42578125" style="354" bestFit="1" customWidth="1"/>
    <col min="12584" max="12584" width="15.42578125" style="354" bestFit="1" customWidth="1"/>
    <col min="12585" max="12585" width="12.5703125" style="354" bestFit="1" customWidth="1"/>
    <col min="12586" max="12831" width="8.7109375" style="354"/>
    <col min="12832" max="12832" width="11.42578125" style="354" customWidth="1"/>
    <col min="12833" max="12833" width="39.42578125" style="354" customWidth="1"/>
    <col min="12834" max="12835" width="12.42578125" style="354" customWidth="1"/>
    <col min="12836" max="12836" width="16.42578125" style="354" customWidth="1"/>
    <col min="12837" max="12837" width="8.7109375" style="354"/>
    <col min="12838" max="12838" width="13" style="354" customWidth="1"/>
    <col min="12839" max="12839" width="13.42578125" style="354" bestFit="1" customWidth="1"/>
    <col min="12840" max="12840" width="15.42578125" style="354" bestFit="1" customWidth="1"/>
    <col min="12841" max="12841" width="12.5703125" style="354" bestFit="1" customWidth="1"/>
    <col min="12842" max="13087" width="8.7109375" style="354"/>
    <col min="13088" max="13088" width="11.42578125" style="354" customWidth="1"/>
    <col min="13089" max="13089" width="39.42578125" style="354" customWidth="1"/>
    <col min="13090" max="13091" width="12.42578125" style="354" customWidth="1"/>
    <col min="13092" max="13092" width="16.42578125" style="354" customWidth="1"/>
    <col min="13093" max="13093" width="8.7109375" style="354"/>
    <col min="13094" max="13094" width="13" style="354" customWidth="1"/>
    <col min="13095" max="13095" width="13.42578125" style="354" bestFit="1" customWidth="1"/>
    <col min="13096" max="13096" width="15.42578125" style="354" bestFit="1" customWidth="1"/>
    <col min="13097" max="13097" width="12.5703125" style="354" bestFit="1" customWidth="1"/>
    <col min="13098" max="13343" width="8.7109375" style="354"/>
    <col min="13344" max="13344" width="11.42578125" style="354" customWidth="1"/>
    <col min="13345" max="13345" width="39.42578125" style="354" customWidth="1"/>
    <col min="13346" max="13347" width="12.42578125" style="354" customWidth="1"/>
    <col min="13348" max="13348" width="16.42578125" style="354" customWidth="1"/>
    <col min="13349" max="13349" width="8.7109375" style="354"/>
    <col min="13350" max="13350" width="13" style="354" customWidth="1"/>
    <col min="13351" max="13351" width="13.42578125" style="354" bestFit="1" customWidth="1"/>
    <col min="13352" max="13352" width="15.42578125" style="354" bestFit="1" customWidth="1"/>
    <col min="13353" max="13353" width="12.5703125" style="354" bestFit="1" customWidth="1"/>
    <col min="13354" max="13599" width="8.7109375" style="354"/>
    <col min="13600" max="13600" width="11.42578125" style="354" customWidth="1"/>
    <col min="13601" max="13601" width="39.42578125" style="354" customWidth="1"/>
    <col min="13602" max="13603" width="12.42578125" style="354" customWidth="1"/>
    <col min="13604" max="13604" width="16.42578125" style="354" customWidth="1"/>
    <col min="13605" max="13605" width="8.7109375" style="354"/>
    <col min="13606" max="13606" width="13" style="354" customWidth="1"/>
    <col min="13607" max="13607" width="13.42578125" style="354" bestFit="1" customWidth="1"/>
    <col min="13608" max="13608" width="15.42578125" style="354" bestFit="1" customWidth="1"/>
    <col min="13609" max="13609" width="12.5703125" style="354" bestFit="1" customWidth="1"/>
    <col min="13610" max="13855" width="8.7109375" style="354"/>
    <col min="13856" max="13856" width="11.42578125" style="354" customWidth="1"/>
    <col min="13857" max="13857" width="39.42578125" style="354" customWidth="1"/>
    <col min="13858" max="13859" width="12.42578125" style="354" customWidth="1"/>
    <col min="13860" max="13860" width="16.42578125" style="354" customWidth="1"/>
    <col min="13861" max="13861" width="8.7109375" style="354"/>
    <col min="13862" max="13862" width="13" style="354" customWidth="1"/>
    <col min="13863" max="13863" width="13.42578125" style="354" bestFit="1" customWidth="1"/>
    <col min="13864" max="13864" width="15.42578125" style="354" bestFit="1" customWidth="1"/>
    <col min="13865" max="13865" width="12.5703125" style="354" bestFit="1" customWidth="1"/>
    <col min="13866" max="14111" width="8.7109375" style="354"/>
    <col min="14112" max="14112" width="11.42578125" style="354" customWidth="1"/>
    <col min="14113" max="14113" width="39.42578125" style="354" customWidth="1"/>
    <col min="14114" max="14115" width="12.42578125" style="354" customWidth="1"/>
    <col min="14116" max="14116" width="16.42578125" style="354" customWidth="1"/>
    <col min="14117" max="14117" width="8.7109375" style="354"/>
    <col min="14118" max="14118" width="13" style="354" customWidth="1"/>
    <col min="14119" max="14119" width="13.42578125" style="354" bestFit="1" customWidth="1"/>
    <col min="14120" max="14120" width="15.42578125" style="354" bestFit="1" customWidth="1"/>
    <col min="14121" max="14121" width="12.5703125" style="354" bestFit="1" customWidth="1"/>
    <col min="14122" max="14367" width="8.7109375" style="354"/>
    <col min="14368" max="14368" width="11.42578125" style="354" customWidth="1"/>
    <col min="14369" max="14369" width="39.42578125" style="354" customWidth="1"/>
    <col min="14370" max="14371" width="12.42578125" style="354" customWidth="1"/>
    <col min="14372" max="14372" width="16.42578125" style="354" customWidth="1"/>
    <col min="14373" max="14373" width="8.7109375" style="354"/>
    <col min="14374" max="14374" width="13" style="354" customWidth="1"/>
    <col min="14375" max="14375" width="13.42578125" style="354" bestFit="1" customWidth="1"/>
    <col min="14376" max="14376" width="15.42578125" style="354" bestFit="1" customWidth="1"/>
    <col min="14377" max="14377" width="12.5703125" style="354" bestFit="1" customWidth="1"/>
    <col min="14378" max="14623" width="8.7109375" style="354"/>
    <col min="14624" max="14624" width="11.42578125" style="354" customWidth="1"/>
    <col min="14625" max="14625" width="39.42578125" style="354" customWidth="1"/>
    <col min="14626" max="14627" width="12.42578125" style="354" customWidth="1"/>
    <col min="14628" max="14628" width="16.42578125" style="354" customWidth="1"/>
    <col min="14629" max="14629" width="8.7109375" style="354"/>
    <col min="14630" max="14630" width="13" style="354" customWidth="1"/>
    <col min="14631" max="14631" width="13.42578125" style="354" bestFit="1" customWidth="1"/>
    <col min="14632" max="14632" width="15.42578125" style="354" bestFit="1" customWidth="1"/>
    <col min="14633" max="14633" width="12.5703125" style="354" bestFit="1" customWidth="1"/>
    <col min="14634" max="14879" width="8.7109375" style="354"/>
    <col min="14880" max="14880" width="11.42578125" style="354" customWidth="1"/>
    <col min="14881" max="14881" width="39.42578125" style="354" customWidth="1"/>
    <col min="14882" max="14883" width="12.42578125" style="354" customWidth="1"/>
    <col min="14884" max="14884" width="16.42578125" style="354" customWidth="1"/>
    <col min="14885" max="14885" width="8.7109375" style="354"/>
    <col min="14886" max="14886" width="13" style="354" customWidth="1"/>
    <col min="14887" max="14887" width="13.42578125" style="354" bestFit="1" customWidth="1"/>
    <col min="14888" max="14888" width="15.42578125" style="354" bestFit="1" customWidth="1"/>
    <col min="14889" max="14889" width="12.5703125" style="354" bestFit="1" customWidth="1"/>
    <col min="14890" max="15135" width="8.7109375" style="354"/>
    <col min="15136" max="15136" width="11.42578125" style="354" customWidth="1"/>
    <col min="15137" max="15137" width="39.42578125" style="354" customWidth="1"/>
    <col min="15138" max="15139" width="12.42578125" style="354" customWidth="1"/>
    <col min="15140" max="15140" width="16.42578125" style="354" customWidth="1"/>
    <col min="15141" max="15141" width="8.7109375" style="354"/>
    <col min="15142" max="15142" width="13" style="354" customWidth="1"/>
    <col min="15143" max="15143" width="13.42578125" style="354" bestFit="1" customWidth="1"/>
    <col min="15144" max="15144" width="15.42578125" style="354" bestFit="1" customWidth="1"/>
    <col min="15145" max="15145" width="12.5703125" style="354" bestFit="1" customWidth="1"/>
    <col min="15146" max="15391" width="8.7109375" style="354"/>
    <col min="15392" max="15392" width="11.42578125" style="354" customWidth="1"/>
    <col min="15393" max="15393" width="39.42578125" style="354" customWidth="1"/>
    <col min="15394" max="15395" width="12.42578125" style="354" customWidth="1"/>
    <col min="15396" max="15396" width="16.42578125" style="354" customWidth="1"/>
    <col min="15397" max="15397" width="8.7109375" style="354"/>
    <col min="15398" max="15398" width="13" style="354" customWidth="1"/>
    <col min="15399" max="15399" width="13.42578125" style="354" bestFit="1" customWidth="1"/>
    <col min="15400" max="15400" width="15.42578125" style="354" bestFit="1" customWidth="1"/>
    <col min="15401" max="15401" width="12.5703125" style="354" bestFit="1" customWidth="1"/>
    <col min="15402" max="15647" width="8.7109375" style="354"/>
    <col min="15648" max="15648" width="11.42578125" style="354" customWidth="1"/>
    <col min="15649" max="15649" width="39.42578125" style="354" customWidth="1"/>
    <col min="15650" max="15651" width="12.42578125" style="354" customWidth="1"/>
    <col min="15652" max="15652" width="16.42578125" style="354" customWidth="1"/>
    <col min="15653" max="15653" width="8.7109375" style="354"/>
    <col min="15654" max="15654" width="13" style="354" customWidth="1"/>
    <col min="15655" max="15655" width="13.42578125" style="354" bestFit="1" customWidth="1"/>
    <col min="15656" max="15656" width="15.42578125" style="354" bestFit="1" customWidth="1"/>
    <col min="15657" max="15657" width="12.5703125" style="354" bestFit="1" customWidth="1"/>
    <col min="15658" max="15903" width="8.7109375" style="354"/>
    <col min="15904" max="15904" width="11.42578125" style="354" customWidth="1"/>
    <col min="15905" max="15905" width="39.42578125" style="354" customWidth="1"/>
    <col min="15906" max="15907" width="12.42578125" style="354" customWidth="1"/>
    <col min="15908" max="15908" width="16.42578125" style="354" customWidth="1"/>
    <col min="15909" max="15909" width="8.7109375" style="354"/>
    <col min="15910" max="15910" width="13" style="354" customWidth="1"/>
    <col min="15911" max="15911" width="13.42578125" style="354" bestFit="1" customWidth="1"/>
    <col min="15912" max="15912" width="15.42578125" style="354" bestFit="1" customWidth="1"/>
    <col min="15913" max="15913" width="12.5703125" style="354" bestFit="1" customWidth="1"/>
    <col min="15914" max="16159" width="8.7109375" style="354"/>
    <col min="16160" max="16160" width="11.42578125" style="354" customWidth="1"/>
    <col min="16161" max="16161" width="39.42578125" style="354" customWidth="1"/>
    <col min="16162" max="16163" width="12.42578125" style="354" customWidth="1"/>
    <col min="16164" max="16164" width="16.42578125" style="354" customWidth="1"/>
    <col min="16165" max="16165" width="8.7109375" style="354"/>
    <col min="16166" max="16166" width="13" style="354" customWidth="1"/>
    <col min="16167" max="16167" width="13.42578125" style="354" bestFit="1" customWidth="1"/>
    <col min="16168" max="16168" width="15.42578125" style="354" bestFit="1" customWidth="1"/>
    <col min="16169" max="16169" width="12.5703125" style="354" bestFit="1" customWidth="1"/>
    <col min="16170" max="16384" width="8.7109375" style="354"/>
  </cols>
  <sheetData>
    <row r="1" spans="1:44" s="179" customFormat="1" ht="21" customHeight="1" x14ac:dyDescent="0.25">
      <c r="A1" s="20" t="s">
        <v>1205</v>
      </c>
      <c r="B1" s="178"/>
      <c r="C1" s="178"/>
      <c r="D1" s="887"/>
      <c r="E1" s="887"/>
    </row>
    <row r="2" spans="1:44" s="179" customFormat="1" ht="21" customHeight="1" x14ac:dyDescent="0.2">
      <c r="A2" s="18" t="s">
        <v>26</v>
      </c>
      <c r="B2" s="408" t="str">
        <f>'Schedule 2_Balance Sheet'!C2</f>
        <v>CCA One Care-Commonwealth Care Alliance</v>
      </c>
      <c r="C2" s="409"/>
      <c r="D2" s="409"/>
      <c r="E2" s="409"/>
      <c r="F2" s="410"/>
    </row>
    <row r="3" spans="1:44" s="179" customFormat="1" ht="21" customHeight="1" x14ac:dyDescent="0.2">
      <c r="A3" s="18" t="s">
        <v>0</v>
      </c>
      <c r="B3" s="539" t="str">
        <f>'Schedule 2_Balance Sheet'!C3</f>
        <v>January 2024-September 2024</v>
      </c>
      <c r="C3" s="540"/>
      <c r="D3" s="540"/>
      <c r="E3" s="540"/>
      <c r="F3" s="541"/>
    </row>
    <row r="4" spans="1:44" s="179" customFormat="1" ht="21" customHeight="1" x14ac:dyDescent="0.2">
      <c r="A4" s="18" t="s">
        <v>27</v>
      </c>
      <c r="B4" s="411">
        <f>'Schedule 2_Balance Sheet'!C4</f>
        <v>45565</v>
      </c>
      <c r="C4" s="409"/>
      <c r="D4" s="409"/>
      <c r="E4" s="409"/>
      <c r="F4" s="410"/>
    </row>
    <row r="5" spans="1:44" s="179" customFormat="1" ht="21" customHeight="1" x14ac:dyDescent="0.2">
      <c r="A5" s="18" t="s">
        <v>28</v>
      </c>
      <c r="B5" s="408" t="str">
        <f>'Schedule 2_Balance Sheet'!C5</f>
        <v>CCA</v>
      </c>
      <c r="C5" s="409"/>
      <c r="D5" s="409"/>
      <c r="E5" s="409"/>
      <c r="F5" s="410"/>
    </row>
    <row r="6" spans="1:44" s="179" customFormat="1" ht="21" customHeight="1" x14ac:dyDescent="0.2">
      <c r="A6" s="18" t="s">
        <v>29</v>
      </c>
      <c r="B6" s="411">
        <f>'Schedule 2_Balance Sheet'!C6</f>
        <v>45623</v>
      </c>
      <c r="C6" s="409"/>
      <c r="D6" s="409"/>
      <c r="E6" s="409"/>
      <c r="F6" s="410"/>
      <c r="H6" s="352"/>
      <c r="M6" s="352"/>
      <c r="O6" s="352"/>
    </row>
    <row r="7" spans="1:44" x14ac:dyDescent="0.2">
      <c r="A7" s="178" t="s">
        <v>463</v>
      </c>
      <c r="B7" s="178"/>
      <c r="C7" s="178"/>
      <c r="D7" s="178"/>
      <c r="E7" s="178"/>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row>
    <row r="8" spans="1:44" x14ac:dyDescent="0.2">
      <c r="A8" s="178" t="s">
        <v>1293</v>
      </c>
      <c r="B8" s="178"/>
      <c r="C8" s="178"/>
      <c r="D8" s="178"/>
      <c r="E8" s="178"/>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row>
    <row r="9" spans="1:44" ht="13.5" thickBot="1" x14ac:dyDescent="0.25">
      <c r="A9" s="178"/>
      <c r="B9" s="178"/>
      <c r="C9" s="178"/>
      <c r="D9" s="178"/>
      <c r="E9" s="178"/>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row>
    <row r="10" spans="1:44" ht="13.5" thickBot="1" x14ac:dyDescent="0.25">
      <c r="A10" s="365" t="s">
        <v>198</v>
      </c>
      <c r="B10" s="97">
        <f>INDEX('Schedule 1_Enrollment'!$K$11:$K$31,MATCH(B$12,'Schedule 1_Enrollment'!$B$10:$B$28,0)+MATCH($A$8,'Schedule 1_Enrollment'!$C$11:$C$13,0)-1)</f>
        <v>8399</v>
      </c>
      <c r="C10" s="97">
        <f>INDEX('Schedule 1_Enrollment'!$K$11:$K$31,MATCH(C$12,'Schedule 1_Enrollment'!$B$10:$B$28,0)+MATCH($A$8,'Schedule 1_Enrollment'!$C$11:$C$13,0)-1)</f>
        <v>8098</v>
      </c>
      <c r="D10" s="97">
        <f>INDEX('Schedule 1_Enrollment'!$K$11:$K$31,MATCH(D$12,'Schedule 1_Enrollment'!$B$10:$B$28,0)+MATCH($A$8,'Schedule 1_Enrollment'!$C$11:$C$13,0)-1)</f>
        <v>7891</v>
      </c>
      <c r="E10" s="97">
        <f>INDEX('Schedule 1_Enrollment'!$K$11:$K$31,MATCH(E$12,'Schedule 1_Enrollment'!$B$10:$B$28,0)+MATCH($A$8,'Schedule 1_Enrollment'!$C$11:$C$13,0)-1)</f>
        <v>0</v>
      </c>
      <c r="F10" s="286">
        <f>B10+C10+D10+E10</f>
        <v>24388</v>
      </c>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row>
    <row r="11" spans="1:44" s="356" customFormat="1" ht="13.5" customHeight="1" thickBot="1" x14ac:dyDescent="0.25">
      <c r="A11" s="366"/>
      <c r="B11" s="367" t="s">
        <v>200</v>
      </c>
      <c r="C11" s="367"/>
      <c r="D11" s="367"/>
      <c r="E11" s="367"/>
      <c r="F11" s="368"/>
      <c r="G11" s="369" t="s">
        <v>201</v>
      </c>
      <c r="H11" s="367"/>
      <c r="I11" s="367"/>
      <c r="J11" s="367"/>
      <c r="K11" s="368"/>
      <c r="L11" s="370" t="s">
        <v>202</v>
      </c>
      <c r="M11" s="371"/>
      <c r="N11" s="371"/>
      <c r="O11" s="371"/>
      <c r="P11" s="372"/>
      <c r="Q11" s="373" t="s">
        <v>203</v>
      </c>
      <c r="R11" s="374"/>
      <c r="S11" s="374"/>
      <c r="T11" s="374"/>
      <c r="U11" s="375"/>
      <c r="V11" s="373" t="s">
        <v>204</v>
      </c>
      <c r="W11" s="374"/>
      <c r="X11" s="374"/>
      <c r="Y11" s="374"/>
      <c r="Z11" s="375"/>
      <c r="AA11" s="373" t="s">
        <v>205</v>
      </c>
      <c r="AB11" s="374"/>
      <c r="AC11" s="374"/>
      <c r="AD11" s="374"/>
      <c r="AE11" s="375"/>
      <c r="AF11" s="376" t="s">
        <v>206</v>
      </c>
      <c r="AG11" s="377"/>
      <c r="AH11" s="377"/>
      <c r="AI11" s="377"/>
      <c r="AJ11" s="378"/>
      <c r="AK11" s="379" t="s">
        <v>199</v>
      </c>
      <c r="AL11" s="377"/>
      <c r="AM11" s="377"/>
      <c r="AN11" s="377"/>
      <c r="AO11" s="378"/>
      <c r="AR11" s="357"/>
    </row>
    <row r="12" spans="1:44" s="356" customFormat="1" x14ac:dyDescent="0.2">
      <c r="A12" s="287" t="s">
        <v>208</v>
      </c>
      <c r="B12" s="102" t="s">
        <v>125</v>
      </c>
      <c r="C12" s="102" t="s">
        <v>126</v>
      </c>
      <c r="D12" s="102" t="s">
        <v>127</v>
      </c>
      <c r="E12" s="102" t="s">
        <v>128</v>
      </c>
      <c r="F12" s="102" t="s">
        <v>189</v>
      </c>
      <c r="G12" s="102" t="str">
        <f>B12</f>
        <v>Q1</v>
      </c>
      <c r="H12" s="102" t="str">
        <f>C12</f>
        <v>Q2</v>
      </c>
      <c r="I12" s="102" t="str">
        <f>D12</f>
        <v>Q3</v>
      </c>
      <c r="J12" s="102" t="str">
        <f>E12</f>
        <v>Q4</v>
      </c>
      <c r="K12" s="102" t="s">
        <v>189</v>
      </c>
      <c r="L12" s="102" t="str">
        <f>G12</f>
        <v>Q1</v>
      </c>
      <c r="M12" s="102" t="str">
        <f>H12</f>
        <v>Q2</v>
      </c>
      <c r="N12" s="102" t="str">
        <f>I12</f>
        <v>Q3</v>
      </c>
      <c r="O12" s="102" t="str">
        <f>J12</f>
        <v>Q4</v>
      </c>
      <c r="P12" s="102" t="s">
        <v>189</v>
      </c>
      <c r="Q12" s="102" t="str">
        <f>L12</f>
        <v>Q1</v>
      </c>
      <c r="R12" s="102" t="str">
        <f>M12</f>
        <v>Q2</v>
      </c>
      <c r="S12" s="102" t="str">
        <f>N12</f>
        <v>Q3</v>
      </c>
      <c r="T12" s="102" t="str">
        <f>O12</f>
        <v>Q4</v>
      </c>
      <c r="U12" s="102" t="s">
        <v>189</v>
      </c>
      <c r="V12" s="102" t="str">
        <f>Q12</f>
        <v>Q1</v>
      </c>
      <c r="W12" s="102" t="str">
        <f>R12</f>
        <v>Q2</v>
      </c>
      <c r="X12" s="102" t="str">
        <f>S12</f>
        <v>Q3</v>
      </c>
      <c r="Y12" s="102" t="str">
        <f>T12</f>
        <v>Q4</v>
      </c>
      <c r="Z12" s="102" t="s">
        <v>189</v>
      </c>
      <c r="AA12" s="102" t="str">
        <f>V12</f>
        <v>Q1</v>
      </c>
      <c r="AB12" s="102" t="str">
        <f>W12</f>
        <v>Q2</v>
      </c>
      <c r="AC12" s="102" t="str">
        <f>X12</f>
        <v>Q3</v>
      </c>
      <c r="AD12" s="102" t="str">
        <f>Y12</f>
        <v>Q4</v>
      </c>
      <c r="AE12" s="102" t="s">
        <v>189</v>
      </c>
      <c r="AF12" s="102" t="str">
        <f>AA12</f>
        <v>Q1</v>
      </c>
      <c r="AG12" s="102" t="str">
        <f>AB12</f>
        <v>Q2</v>
      </c>
      <c r="AH12" s="102" t="str">
        <f>AC12</f>
        <v>Q3</v>
      </c>
      <c r="AI12" s="102" t="str">
        <f>AD12</f>
        <v>Q4</v>
      </c>
      <c r="AJ12" s="102" t="s">
        <v>189</v>
      </c>
      <c r="AK12" s="103" t="str">
        <f t="shared" ref="AK12:AN12" si="0">AF12</f>
        <v>Q1</v>
      </c>
      <c r="AL12" s="103" t="str">
        <f t="shared" si="0"/>
        <v>Q2</v>
      </c>
      <c r="AM12" s="103" t="str">
        <f t="shared" si="0"/>
        <v>Q3</v>
      </c>
      <c r="AN12" s="103" t="str">
        <f t="shared" si="0"/>
        <v>Q4</v>
      </c>
      <c r="AO12" s="104" t="s">
        <v>189</v>
      </c>
      <c r="AR12" s="357"/>
    </row>
    <row r="13" spans="1:44" s="358" customFormat="1" x14ac:dyDescent="0.2">
      <c r="A13" s="754" t="s">
        <v>207</v>
      </c>
      <c r="B13" s="299"/>
      <c r="C13" s="299"/>
      <c r="D13" s="299"/>
      <c r="E13" s="299"/>
      <c r="F13" s="299"/>
      <c r="G13" s="299"/>
      <c r="H13" s="299"/>
      <c r="I13" s="299"/>
      <c r="J13" s="299"/>
      <c r="K13" s="299"/>
      <c r="L13" s="300"/>
      <c r="M13" s="300"/>
      <c r="N13" s="300"/>
      <c r="O13" s="300"/>
      <c r="P13" s="300"/>
      <c r="Q13" s="301"/>
      <c r="R13" s="301"/>
      <c r="S13" s="301"/>
      <c r="T13" s="301"/>
      <c r="U13" s="301"/>
      <c r="V13" s="301"/>
      <c r="W13" s="301"/>
      <c r="X13" s="301"/>
      <c r="Y13" s="301"/>
      <c r="Z13" s="301"/>
      <c r="AA13" s="301"/>
      <c r="AB13" s="301"/>
      <c r="AC13" s="301"/>
      <c r="AD13" s="301"/>
      <c r="AE13" s="301"/>
      <c r="AF13" s="302"/>
      <c r="AG13" s="302"/>
      <c r="AH13" s="302"/>
      <c r="AI13" s="302"/>
      <c r="AJ13" s="302"/>
      <c r="AK13" s="303"/>
      <c r="AL13" s="303"/>
      <c r="AM13" s="303"/>
      <c r="AN13" s="304"/>
      <c r="AO13" s="305"/>
      <c r="AR13" s="359"/>
    </row>
    <row r="14" spans="1:44" s="358" customFormat="1" x14ac:dyDescent="0.2">
      <c r="A14" s="754"/>
      <c r="B14" s="299"/>
      <c r="C14" s="299"/>
      <c r="D14" s="299"/>
      <c r="E14" s="299"/>
      <c r="F14" s="299"/>
      <c r="G14" s="299"/>
      <c r="H14" s="299"/>
      <c r="I14" s="299"/>
      <c r="J14" s="299"/>
      <c r="K14" s="299"/>
      <c r="L14" s="300"/>
      <c r="M14" s="300"/>
      <c r="N14" s="300"/>
      <c r="O14" s="300"/>
      <c r="P14" s="300"/>
      <c r="Q14" s="301"/>
      <c r="R14" s="301"/>
      <c r="S14" s="301"/>
      <c r="T14" s="301"/>
      <c r="U14" s="301"/>
      <c r="V14" s="301"/>
      <c r="W14" s="301"/>
      <c r="X14" s="301"/>
      <c r="Y14" s="301"/>
      <c r="Z14" s="301"/>
      <c r="AA14" s="301"/>
      <c r="AB14" s="301"/>
      <c r="AC14" s="301"/>
      <c r="AD14" s="301"/>
      <c r="AE14" s="301"/>
      <c r="AF14" s="302"/>
      <c r="AG14" s="302"/>
      <c r="AH14" s="302"/>
      <c r="AI14" s="302"/>
      <c r="AJ14" s="302"/>
      <c r="AK14" s="303"/>
      <c r="AL14" s="303"/>
      <c r="AM14" s="303"/>
      <c r="AN14" s="304"/>
      <c r="AO14" s="305"/>
      <c r="AR14" s="359"/>
    </row>
    <row r="15" spans="1:44" x14ac:dyDescent="0.2">
      <c r="A15" s="755" t="s">
        <v>253</v>
      </c>
      <c r="B15" s="360">
        <v>272</v>
      </c>
      <c r="C15" s="360">
        <v>269</v>
      </c>
      <c r="D15" s="360">
        <v>235</v>
      </c>
      <c r="E15" s="360">
        <v>0</v>
      </c>
      <c r="F15" s="105">
        <f>SUM(B15:E15)</f>
        <v>776</v>
      </c>
      <c r="G15" s="360">
        <v>1893</v>
      </c>
      <c r="H15" s="360">
        <v>1802</v>
      </c>
      <c r="I15" s="360">
        <v>1482</v>
      </c>
      <c r="J15" s="360">
        <v>0</v>
      </c>
      <c r="K15" s="105">
        <f t="shared" ref="K15:K28" si="1">SUM(G15:J15)</f>
        <v>5177</v>
      </c>
      <c r="L15" s="98">
        <f>'Schedule 3D_Income_The Cape'!CS34</f>
        <v>5374468.9981704568</v>
      </c>
      <c r="M15" s="98">
        <f>'Schedule 3D_Income_The Cape'!CT34</f>
        <v>4751779.3553248215</v>
      </c>
      <c r="N15" s="98">
        <f>'Schedule 3D_Income_The Cape'!CU34</f>
        <v>4231460.105133404</v>
      </c>
      <c r="O15" s="98">
        <f>'Schedule 3D_Income_The Cape'!CV34</f>
        <v>0</v>
      </c>
      <c r="P15" s="98">
        <f t="shared" ref="P15:P29" si="2">SUM(L15:O15)</f>
        <v>14357708.458628681</v>
      </c>
      <c r="Q15" s="106">
        <f>IF(B10=0,0,(B15/$B$10)*12000)</f>
        <v>388.61769258245027</v>
      </c>
      <c r="R15" s="106">
        <f>IF(C10=0,0,(C15/$C$10)*12000)</f>
        <v>398.61694245492714</v>
      </c>
      <c r="S15" s="106">
        <f>IF(D10=0,0,(D15/$D$10)*12000)</f>
        <v>357.36915473324041</v>
      </c>
      <c r="T15" s="106">
        <f>IF(E10=0,0,(E15/$E$10)*12000)</f>
        <v>0</v>
      </c>
      <c r="U15" s="106">
        <f>IF(F10=0,0,(F15/$F$10)*12000)</f>
        <v>381.82712809578481</v>
      </c>
      <c r="V15" s="107">
        <f t="shared" ref="V15:Z30" si="3">IF(B15=0,0,G15/B15)</f>
        <v>6.9595588235294121</v>
      </c>
      <c r="W15" s="107">
        <f t="shared" si="3"/>
        <v>6.6988847583643123</v>
      </c>
      <c r="X15" s="107">
        <f t="shared" si="3"/>
        <v>6.3063829787234047</v>
      </c>
      <c r="Y15" s="107">
        <f t="shared" si="3"/>
        <v>0</v>
      </c>
      <c r="Z15" s="107">
        <f t="shared" si="3"/>
        <v>6.6713917525773194</v>
      </c>
      <c r="AA15" s="106">
        <f>IF($B$10=0,0,(G15/$B$10)*12000)</f>
        <v>2704.6076913918323</v>
      </c>
      <c r="AB15" s="106">
        <f>IF($C$10=0,0,(H15/$C$10)*12000)</f>
        <v>2670.2889602370956</v>
      </c>
      <c r="AC15" s="106">
        <f>IF($D$10=0,0,(I15/$D$10)*12000)</f>
        <v>2253.7067545304781</v>
      </c>
      <c r="AD15" s="106">
        <f>IF($E$10=0,0,(J15/$E$10)*12000)</f>
        <v>0</v>
      </c>
      <c r="AE15" s="106">
        <f>IF($F$10=0,0,(K15/$F$10)*12000)</f>
        <v>2547.3183532885027</v>
      </c>
      <c r="AF15" s="99">
        <f t="shared" ref="AF15:AJ30" si="4">IF(G15=0,0,L15/G15)</f>
        <v>2839.1278384418683</v>
      </c>
      <c r="AG15" s="99">
        <f t="shared" si="4"/>
        <v>2636.9474779826978</v>
      </c>
      <c r="AH15" s="99">
        <f t="shared" si="4"/>
        <v>2855.2362382816491</v>
      </c>
      <c r="AI15" s="99">
        <f t="shared" si="4"/>
        <v>0</v>
      </c>
      <c r="AJ15" s="100">
        <f t="shared" si="4"/>
        <v>2773.364585402488</v>
      </c>
      <c r="AK15" s="99">
        <f>IF(B$10=0,0,L15/B$10)</f>
        <v>639.89391572454542</v>
      </c>
      <c r="AL15" s="99">
        <f>IF(C$10=0,0,M15/C$10)</f>
        <v>586.78431159852084</v>
      </c>
      <c r="AM15" s="99">
        <f>IF(D$10=0,0,N15/D$10)</f>
        <v>536.23876633296209</v>
      </c>
      <c r="AN15" s="99">
        <f>IF(E$10=0,0,O15/E$10)</f>
        <v>0</v>
      </c>
      <c r="AO15" s="101">
        <f>IF(F$10=0,0,P15/F$10)</f>
        <v>588.72020906300975</v>
      </c>
    </row>
    <row r="16" spans="1:44" x14ac:dyDescent="0.2">
      <c r="A16" s="755" t="s">
        <v>254</v>
      </c>
      <c r="B16" s="360">
        <v>111</v>
      </c>
      <c r="C16" s="360">
        <v>114</v>
      </c>
      <c r="D16" s="360">
        <v>101</v>
      </c>
      <c r="E16" s="360">
        <v>0</v>
      </c>
      <c r="F16" s="105">
        <f>SUM(B16:E16)</f>
        <v>326</v>
      </c>
      <c r="G16" s="360">
        <v>1897</v>
      </c>
      <c r="H16" s="360">
        <v>1754</v>
      </c>
      <c r="I16" s="360">
        <v>1162</v>
      </c>
      <c r="J16" s="360">
        <v>0</v>
      </c>
      <c r="K16" s="105">
        <f t="shared" si="1"/>
        <v>4813</v>
      </c>
      <c r="L16" s="98">
        <f>'Schedule 3D_Income_The Cape'!CS35</f>
        <v>2030064.329941764</v>
      </c>
      <c r="M16" s="98">
        <f>'Schedule 3D_Income_The Cape'!CT35</f>
        <v>1796414.2862339893</v>
      </c>
      <c r="N16" s="98">
        <f>'Schedule 3D_Income_The Cape'!CU35</f>
        <v>1433120.3985010977</v>
      </c>
      <c r="O16" s="98">
        <f>'Schedule 3D_Income_The Cape'!CV35</f>
        <v>0</v>
      </c>
      <c r="P16" s="98">
        <f t="shared" si="2"/>
        <v>5259599.0146768503</v>
      </c>
      <c r="Q16" s="106">
        <f>IF(B10=0,0,(B16/$B$10)*12000)</f>
        <v>158.59030837004406</v>
      </c>
      <c r="R16" s="106">
        <f>IF(C10=0,0,(C16/$C$10)*12000)</f>
        <v>168.93060014818474</v>
      </c>
      <c r="S16" s="106">
        <f>IF(D10=0,0,(D16/$D$10)*12000)</f>
        <v>153.59270054492461</v>
      </c>
      <c r="T16" s="106">
        <f>IF(E10=0,0,(E16/$E$10)*12000)</f>
        <v>0</v>
      </c>
      <c r="U16" s="106">
        <f>IF(F10=0,0,(F16/$F$10)*12000)</f>
        <v>160.40675742168281</v>
      </c>
      <c r="V16" s="107">
        <f t="shared" si="3"/>
        <v>17.09009009009009</v>
      </c>
      <c r="W16" s="107">
        <f t="shared" si="3"/>
        <v>15.385964912280702</v>
      </c>
      <c r="X16" s="107">
        <f t="shared" si="3"/>
        <v>11.504950495049505</v>
      </c>
      <c r="Y16" s="107">
        <f t="shared" si="3"/>
        <v>0</v>
      </c>
      <c r="Z16" s="107">
        <f t="shared" si="3"/>
        <v>14.763803680981596</v>
      </c>
      <c r="AA16" s="106">
        <f t="shared" ref="AA16:AA34" si="5">IF($B$10=0,0,(G16/$B$10)*12000)</f>
        <v>2710.3226574592213</v>
      </c>
      <c r="AB16" s="106">
        <f t="shared" ref="AB16:AB32" si="6">IF($C$10=0,0,(H16/$C$10)*12000)</f>
        <v>2599.1602864904917</v>
      </c>
      <c r="AC16" s="106">
        <f t="shared" ref="AC16:AC32" si="7">IF($D$10=0,0,(I16/$D$10)*12000)</f>
        <v>1767.0764161703207</v>
      </c>
      <c r="AD16" s="106">
        <f t="shared" ref="AD16:AD32" si="8">IF($E$10=0,0,(J16/$E$10)*12000)</f>
        <v>0</v>
      </c>
      <c r="AE16" s="106">
        <f t="shared" ref="AE16:AE32" si="9">IF($F$10=0,0,(K16/$F$10)*12000)</f>
        <v>2368.2138756765626</v>
      </c>
      <c r="AF16" s="99">
        <f t="shared" si="4"/>
        <v>1070.1446125154264</v>
      </c>
      <c r="AG16" s="99">
        <f t="shared" si="4"/>
        <v>1024.1814630752503</v>
      </c>
      <c r="AH16" s="99">
        <f t="shared" si="4"/>
        <v>1233.3222018081735</v>
      </c>
      <c r="AI16" s="99">
        <f t="shared" si="4"/>
        <v>0</v>
      </c>
      <c r="AJ16" s="100">
        <f t="shared" si="4"/>
        <v>1092.7901547219717</v>
      </c>
      <c r="AK16" s="99">
        <f t="shared" ref="AK16:AO32" si="10">IF(B$10=0,0,L16/B$10)</f>
        <v>241.70309917153995</v>
      </c>
      <c r="AL16" s="99">
        <f t="shared" si="10"/>
        <v>221.83431541540989</v>
      </c>
      <c r="AM16" s="99">
        <f t="shared" si="10"/>
        <v>181.61454802953969</v>
      </c>
      <c r="AN16" s="99">
        <f t="shared" si="10"/>
        <v>0</v>
      </c>
      <c r="AO16" s="101">
        <f t="shared" si="10"/>
        <v>215.66340063460925</v>
      </c>
    </row>
    <row r="17" spans="1:41" x14ac:dyDescent="0.2">
      <c r="A17" s="755" t="s">
        <v>255</v>
      </c>
      <c r="B17" s="297"/>
      <c r="C17" s="297"/>
      <c r="D17" s="297"/>
      <c r="E17" s="297"/>
      <c r="F17" s="297"/>
      <c r="G17" s="360">
        <v>152610</v>
      </c>
      <c r="H17" s="360">
        <v>108078</v>
      </c>
      <c r="I17" s="360">
        <v>111367</v>
      </c>
      <c r="J17" s="360">
        <v>0</v>
      </c>
      <c r="K17" s="105">
        <f>SUM(G17:J17)</f>
        <v>372055</v>
      </c>
      <c r="L17" s="98">
        <f>'Schedule 3D_Income_The Cape'!CS36</f>
        <v>4127951.4047543313</v>
      </c>
      <c r="M17" s="98">
        <f>'Schedule 3D_Income_The Cape'!CT36</f>
        <v>3603712.4450153634</v>
      </c>
      <c r="N17" s="98">
        <f>'Schedule 3D_Income_The Cape'!CU36</f>
        <v>4135379.2579018502</v>
      </c>
      <c r="O17" s="98">
        <f>'Schedule 3D_Income_The Cape'!CV36</f>
        <v>0</v>
      </c>
      <c r="P17" s="98">
        <f>SUM(L17:O17)</f>
        <v>11867043.107671544</v>
      </c>
      <c r="Q17" s="295"/>
      <c r="R17" s="295"/>
      <c r="S17" s="295"/>
      <c r="T17" s="295"/>
      <c r="U17" s="295"/>
      <c r="V17" s="107">
        <f>IF(B17=0,0,G17/B17)</f>
        <v>0</v>
      </c>
      <c r="W17" s="107">
        <f>IF(C17=0,0,H17/C17)</f>
        <v>0</v>
      </c>
      <c r="X17" s="107">
        <f>IF(D17=0,0,I17/D17)</f>
        <v>0</v>
      </c>
      <c r="Y17" s="107">
        <f>IF(E17=0,0,J17/E17)</f>
        <v>0</v>
      </c>
      <c r="Z17" s="107">
        <f>IF(F17=0,0,K17/F17)</f>
        <v>0</v>
      </c>
      <c r="AA17" s="106">
        <f t="shared" si="5"/>
        <v>218040.24288605788</v>
      </c>
      <c r="AB17" s="106">
        <f t="shared" si="6"/>
        <v>160155.10002469746</v>
      </c>
      <c r="AC17" s="106">
        <f t="shared" si="7"/>
        <v>169358.0027879863</v>
      </c>
      <c r="AD17" s="106">
        <f t="shared" si="8"/>
        <v>0</v>
      </c>
      <c r="AE17" s="106">
        <f t="shared" si="9"/>
        <v>183067.90224700674</v>
      </c>
      <c r="AF17" s="99">
        <f>IF(G17=0,0,L17/G17)</f>
        <v>27.049023030956892</v>
      </c>
      <c r="AG17" s="99">
        <f>IF(H17=0,0,M17/H17)</f>
        <v>33.343626316321206</v>
      </c>
      <c r="AH17" s="99">
        <f>IF(I17=0,0,N17/I17)</f>
        <v>37.132896261027504</v>
      </c>
      <c r="AI17" s="99">
        <f>IF(J17=0,0,O17/J17)</f>
        <v>0</v>
      </c>
      <c r="AJ17" s="100">
        <f>IF(K17=0,0,P17/K17)</f>
        <v>31.895937718002834</v>
      </c>
      <c r="AK17" s="99">
        <f t="shared" si="10"/>
        <v>491.48129595836781</v>
      </c>
      <c r="AL17" s="99">
        <f t="shared" si="10"/>
        <v>445.01265065637978</v>
      </c>
      <c r="AM17" s="99">
        <f t="shared" si="10"/>
        <v>524.06276237509189</v>
      </c>
      <c r="AN17" s="99">
        <f t="shared" si="10"/>
        <v>0</v>
      </c>
      <c r="AO17" s="101">
        <f t="shared" si="10"/>
        <v>486.59353401966314</v>
      </c>
    </row>
    <row r="18" spans="1:41" x14ac:dyDescent="0.2">
      <c r="A18" s="755" t="s">
        <v>256</v>
      </c>
      <c r="B18" s="297"/>
      <c r="C18" s="297"/>
      <c r="D18" s="297"/>
      <c r="E18" s="297"/>
      <c r="F18" s="297"/>
      <c r="G18" s="360">
        <v>16265</v>
      </c>
      <c r="H18" s="360">
        <v>17392</v>
      </c>
      <c r="I18" s="360">
        <v>17197</v>
      </c>
      <c r="J18" s="360">
        <v>0</v>
      </c>
      <c r="K18" s="105">
        <f t="shared" ref="K18" si="11">SUM(G18:J18)</f>
        <v>50854</v>
      </c>
      <c r="L18" s="98">
        <f>'Schedule 3D_Income_The Cape'!CS37</f>
        <v>1459120.215207357</v>
      </c>
      <c r="M18" s="98">
        <f>'Schedule 3D_Income_The Cape'!CT37</f>
        <v>1626377.6266628748</v>
      </c>
      <c r="N18" s="98">
        <f>'Schedule 3D_Income_The Cape'!CU37</f>
        <v>1693506.4771924089</v>
      </c>
      <c r="O18" s="98">
        <f>'Schedule 3D_Income_The Cape'!CV37</f>
        <v>0</v>
      </c>
      <c r="P18" s="98">
        <f t="shared" ref="P18:P19" si="12">SUM(L18:O18)</f>
        <v>4779004.3190626409</v>
      </c>
      <c r="Q18" s="295"/>
      <c r="R18" s="295"/>
      <c r="S18" s="295"/>
      <c r="T18" s="295"/>
      <c r="U18" s="295"/>
      <c r="V18" s="107">
        <f t="shared" ref="V18:Z20" si="13">IF(B18=0,0,G18/B18)</f>
        <v>0</v>
      </c>
      <c r="W18" s="107">
        <f t="shared" si="13"/>
        <v>0</v>
      </c>
      <c r="X18" s="107">
        <f t="shared" si="13"/>
        <v>0</v>
      </c>
      <c r="Y18" s="107">
        <f t="shared" si="13"/>
        <v>0</v>
      </c>
      <c r="Z18" s="107">
        <f t="shared" si="13"/>
        <v>0</v>
      </c>
      <c r="AA18" s="106">
        <f t="shared" si="5"/>
        <v>23238.480771520419</v>
      </c>
      <c r="AB18" s="106">
        <f t="shared" si="6"/>
        <v>25772.289454186215</v>
      </c>
      <c r="AC18" s="106">
        <f t="shared" si="7"/>
        <v>26151.818527436317</v>
      </c>
      <c r="AD18" s="106">
        <f t="shared" si="8"/>
        <v>0</v>
      </c>
      <c r="AE18" s="106">
        <f t="shared" si="9"/>
        <v>25022.470067246184</v>
      </c>
      <c r="AF18" s="99">
        <f t="shared" ref="AF18:AJ20" si="14">IF(G18=0,0,L18/G18)</f>
        <v>89.709204746840271</v>
      </c>
      <c r="AG18" s="99">
        <f t="shared" si="14"/>
        <v>93.512973014194728</v>
      </c>
      <c r="AH18" s="99">
        <f t="shared" si="14"/>
        <v>98.476855102192758</v>
      </c>
      <c r="AI18" s="99">
        <f t="shared" si="14"/>
        <v>0</v>
      </c>
      <c r="AJ18" s="100">
        <f t="shared" si="14"/>
        <v>93.974993492402575</v>
      </c>
      <c r="AK18" s="99">
        <f t="shared" si="10"/>
        <v>173.72546912815298</v>
      </c>
      <c r="AL18" s="99">
        <f t="shared" si="10"/>
        <v>200.83695068694428</v>
      </c>
      <c r="AM18" s="99">
        <f t="shared" si="10"/>
        <v>214.61240364876554</v>
      </c>
      <c r="AN18" s="99">
        <f t="shared" si="10"/>
        <v>0</v>
      </c>
      <c r="AO18" s="101">
        <f t="shared" si="10"/>
        <v>195.95720514444156</v>
      </c>
    </row>
    <row r="19" spans="1:41" x14ac:dyDescent="0.2">
      <c r="A19" s="755" t="s">
        <v>217</v>
      </c>
      <c r="B19" s="297"/>
      <c r="C19" s="297"/>
      <c r="D19" s="297"/>
      <c r="E19" s="297"/>
      <c r="F19" s="297"/>
      <c r="G19" s="360">
        <v>46138</v>
      </c>
      <c r="H19" s="360">
        <v>41901</v>
      </c>
      <c r="I19" s="360">
        <v>35794</v>
      </c>
      <c r="J19" s="360">
        <v>0</v>
      </c>
      <c r="K19" s="105">
        <f>SUM(G19:J19)</f>
        <v>123833</v>
      </c>
      <c r="L19" s="98">
        <f>'Schedule 3D_Income_The Cape'!CS38</f>
        <v>2237659.1885073334</v>
      </c>
      <c r="M19" s="98">
        <f>'Schedule 3D_Income_The Cape'!CT38</f>
        <v>2106195.7846142375</v>
      </c>
      <c r="N19" s="98">
        <f>'Schedule 3D_Income_The Cape'!CU38</f>
        <v>2139667.7517902991</v>
      </c>
      <c r="O19" s="98">
        <f>'Schedule 3D_Income_The Cape'!CV38</f>
        <v>0</v>
      </c>
      <c r="P19" s="98">
        <f t="shared" si="12"/>
        <v>6483522.7249118695</v>
      </c>
      <c r="Q19" s="295"/>
      <c r="R19" s="295"/>
      <c r="S19" s="295"/>
      <c r="T19" s="295"/>
      <c r="U19" s="295"/>
      <c r="V19" s="107">
        <f t="shared" si="13"/>
        <v>0</v>
      </c>
      <c r="W19" s="107">
        <f t="shared" si="13"/>
        <v>0</v>
      </c>
      <c r="X19" s="107">
        <f t="shared" si="13"/>
        <v>0</v>
      </c>
      <c r="Y19" s="107">
        <f t="shared" si="13"/>
        <v>0</v>
      </c>
      <c r="Z19" s="107">
        <f t="shared" si="13"/>
        <v>0</v>
      </c>
      <c r="AA19" s="106">
        <f t="shared" si="5"/>
        <v>65919.276104298129</v>
      </c>
      <c r="AB19" s="106">
        <f t="shared" si="6"/>
        <v>62090.886638676217</v>
      </c>
      <c r="AC19" s="106">
        <f t="shared" si="7"/>
        <v>54432.644785198325</v>
      </c>
      <c r="AD19" s="106">
        <f t="shared" si="8"/>
        <v>0</v>
      </c>
      <c r="AE19" s="106">
        <f t="shared" si="9"/>
        <v>60931.441692635723</v>
      </c>
      <c r="AF19" s="99">
        <f t="shared" si="14"/>
        <v>48.499267166052569</v>
      </c>
      <c r="AG19" s="99">
        <f t="shared" si="14"/>
        <v>50.266002830821165</v>
      </c>
      <c r="AH19" s="99">
        <f t="shared" si="14"/>
        <v>59.777274174171623</v>
      </c>
      <c r="AI19" s="99">
        <f t="shared" si="14"/>
        <v>0</v>
      </c>
      <c r="AJ19" s="100">
        <f t="shared" si="14"/>
        <v>52.356986626439394</v>
      </c>
      <c r="AK19" s="99">
        <f t="shared" si="10"/>
        <v>266.41971526459503</v>
      </c>
      <c r="AL19" s="99">
        <f t="shared" si="10"/>
        <v>260.08839029565786</v>
      </c>
      <c r="AM19" s="99">
        <f t="shared" si="10"/>
        <v>271.15292761250782</v>
      </c>
      <c r="AN19" s="99">
        <f t="shared" si="10"/>
        <v>0</v>
      </c>
      <c r="AO19" s="101">
        <f t="shared" si="10"/>
        <v>265.84888981925002</v>
      </c>
    </row>
    <row r="20" spans="1:41" s="354" customFormat="1" x14ac:dyDescent="0.2">
      <c r="A20" s="755" t="s">
        <v>190</v>
      </c>
      <c r="B20" s="595"/>
      <c r="C20" s="595"/>
      <c r="D20" s="595"/>
      <c r="E20" s="595"/>
      <c r="F20" s="595"/>
      <c r="G20" s="360">
        <v>963</v>
      </c>
      <c r="H20" s="360">
        <v>936</v>
      </c>
      <c r="I20" s="360">
        <v>807</v>
      </c>
      <c r="J20" s="360">
        <v>0</v>
      </c>
      <c r="K20" s="105">
        <f>SUM(G20:J20)</f>
        <v>2706</v>
      </c>
      <c r="L20" s="98">
        <f>'Schedule 3D_Income_The Cape'!CS40</f>
        <v>250155</v>
      </c>
      <c r="M20" s="98">
        <f>'Schedule 3D_Income_The Cape'!CT40</f>
        <v>311225.84999999998</v>
      </c>
      <c r="N20" s="98">
        <f>'Schedule 3D_Income_The Cape'!CU40</f>
        <v>199119.72</v>
      </c>
      <c r="O20" s="98">
        <f>'Schedule 3D_Income_The Cape'!CV40</f>
        <v>0</v>
      </c>
      <c r="P20" s="98">
        <f>SUM(L20:O20)</f>
        <v>760500.57</v>
      </c>
      <c r="Q20" s="295"/>
      <c r="R20" s="295"/>
      <c r="S20" s="295"/>
      <c r="T20" s="295"/>
      <c r="U20" s="295"/>
      <c r="V20" s="107">
        <f t="shared" si="13"/>
        <v>0</v>
      </c>
      <c r="W20" s="107">
        <f t="shared" si="13"/>
        <v>0</v>
      </c>
      <c r="X20" s="107">
        <f t="shared" si="13"/>
        <v>0</v>
      </c>
      <c r="Y20" s="107">
        <f t="shared" si="13"/>
        <v>0</v>
      </c>
      <c r="Z20" s="107">
        <f t="shared" si="13"/>
        <v>0</v>
      </c>
      <c r="AA20" s="106">
        <f t="shared" si="5"/>
        <v>1375.8780807238957</v>
      </c>
      <c r="AB20" s="106">
        <f t="shared" si="6"/>
        <v>1387.0091380587799</v>
      </c>
      <c r="AC20" s="106">
        <f t="shared" si="7"/>
        <v>1227.2208845520213</v>
      </c>
      <c r="AD20" s="106">
        <f t="shared" si="8"/>
        <v>0</v>
      </c>
      <c r="AE20" s="106">
        <f t="shared" si="9"/>
        <v>1331.4744956536001</v>
      </c>
      <c r="AF20" s="99">
        <f t="shared" si="14"/>
        <v>259.76635514018693</v>
      </c>
      <c r="AG20" s="99">
        <f t="shared" si="14"/>
        <v>332.50624999999997</v>
      </c>
      <c r="AH20" s="99">
        <f t="shared" si="14"/>
        <v>246.74066914498141</v>
      </c>
      <c r="AI20" s="99">
        <f t="shared" si="14"/>
        <v>0</v>
      </c>
      <c r="AJ20" s="100">
        <f t="shared" si="14"/>
        <v>281.0423392461197</v>
      </c>
      <c r="AK20" s="99">
        <f t="shared" si="10"/>
        <v>29.783902845576854</v>
      </c>
      <c r="AL20" s="99">
        <f t="shared" si="10"/>
        <v>38.432433934304761</v>
      </c>
      <c r="AM20" s="99">
        <f t="shared" si="10"/>
        <v>25.233775186921811</v>
      </c>
      <c r="AN20" s="99">
        <f t="shared" si="10"/>
        <v>0</v>
      </c>
      <c r="AO20" s="101">
        <f t="shared" si="10"/>
        <v>31.183392242086271</v>
      </c>
    </row>
    <row r="21" spans="1:41" x14ac:dyDescent="0.2">
      <c r="A21" s="755" t="s">
        <v>212</v>
      </c>
      <c r="B21" s="297"/>
      <c r="C21" s="297"/>
      <c r="D21" s="297"/>
      <c r="E21" s="297"/>
      <c r="F21" s="297"/>
      <c r="G21" s="360">
        <v>12687</v>
      </c>
      <c r="H21" s="360">
        <v>12363</v>
      </c>
      <c r="I21" s="360">
        <v>12933</v>
      </c>
      <c r="J21" s="360">
        <v>0</v>
      </c>
      <c r="K21" s="105">
        <f t="shared" si="1"/>
        <v>37983</v>
      </c>
      <c r="L21" s="98">
        <f>'Schedule 3D_Income_The Cape'!CS48</f>
        <v>1186282.4963949881</v>
      </c>
      <c r="M21" s="98">
        <f>'Schedule 3D_Income_The Cape'!CT48</f>
        <v>1249601.26524168</v>
      </c>
      <c r="N21" s="98">
        <f>'Schedule 3D_Income_The Cape'!CU48</f>
        <v>1460723.9372341405</v>
      </c>
      <c r="O21" s="98">
        <f>'Schedule 3D_Income_The Cape'!CV48</f>
        <v>0</v>
      </c>
      <c r="P21" s="98">
        <f t="shared" si="2"/>
        <v>3896607.6988708084</v>
      </c>
      <c r="Q21" s="295"/>
      <c r="R21" s="295"/>
      <c r="S21" s="295"/>
      <c r="T21" s="295"/>
      <c r="U21" s="295"/>
      <c r="V21" s="107">
        <f t="shared" si="3"/>
        <v>0</v>
      </c>
      <c r="W21" s="107">
        <f t="shared" si="3"/>
        <v>0</v>
      </c>
      <c r="X21" s="107">
        <f t="shared" si="3"/>
        <v>0</v>
      </c>
      <c r="Y21" s="107">
        <f t="shared" si="3"/>
        <v>0</v>
      </c>
      <c r="Z21" s="107">
        <f t="shared" si="3"/>
        <v>0</v>
      </c>
      <c r="AA21" s="106">
        <f t="shared" si="5"/>
        <v>18126.443624240983</v>
      </c>
      <c r="AB21" s="106">
        <f t="shared" si="6"/>
        <v>18320.079031859717</v>
      </c>
      <c r="AC21" s="106">
        <f t="shared" si="7"/>
        <v>19667.469268787227</v>
      </c>
      <c r="AD21" s="106">
        <f t="shared" si="8"/>
        <v>0</v>
      </c>
      <c r="AE21" s="106">
        <f t="shared" si="9"/>
        <v>18689.355420698703</v>
      </c>
      <c r="AF21" s="99">
        <f t="shared" si="4"/>
        <v>93.503783116180983</v>
      </c>
      <c r="AG21" s="99">
        <f t="shared" si="4"/>
        <v>101.07589300668769</v>
      </c>
      <c r="AH21" s="99">
        <f t="shared" si="4"/>
        <v>112.94548343262511</v>
      </c>
      <c r="AI21" s="99">
        <f t="shared" si="4"/>
        <v>0</v>
      </c>
      <c r="AJ21" s="100">
        <f t="shared" si="4"/>
        <v>102.58820258723135</v>
      </c>
      <c r="AK21" s="99">
        <f t="shared" si="10"/>
        <v>141.2409211090592</v>
      </c>
      <c r="AL21" s="99">
        <f t="shared" si="10"/>
        <v>154.3098623415263</v>
      </c>
      <c r="AM21" s="99">
        <f t="shared" si="10"/>
        <v>185.11265203828924</v>
      </c>
      <c r="AN21" s="99">
        <f t="shared" si="10"/>
        <v>0</v>
      </c>
      <c r="AO21" s="101">
        <f t="shared" si="10"/>
        <v>159.7756150102841</v>
      </c>
    </row>
    <row r="22" spans="1:41" x14ac:dyDescent="0.2">
      <c r="A22" s="755" t="s">
        <v>1260</v>
      </c>
      <c r="B22" s="297"/>
      <c r="C22" s="297"/>
      <c r="D22" s="297"/>
      <c r="E22" s="297"/>
      <c r="F22" s="297"/>
      <c r="G22" s="360">
        <v>327718</v>
      </c>
      <c r="H22" s="360">
        <v>312225</v>
      </c>
      <c r="I22" s="360">
        <v>309842</v>
      </c>
      <c r="J22" s="360">
        <v>0</v>
      </c>
      <c r="K22" s="105">
        <f t="shared" si="1"/>
        <v>949785</v>
      </c>
      <c r="L22" s="98">
        <f>'Schedule 3D_Income_The Cape'!CS49</f>
        <v>1731025.2812087936</v>
      </c>
      <c r="M22" s="98">
        <f>'Schedule 3D_Income_The Cape'!CT49</f>
        <v>1646953.7575357393</v>
      </c>
      <c r="N22" s="98">
        <f>'Schedule 3D_Income_The Cape'!CU49</f>
        <v>1692468.9480174563</v>
      </c>
      <c r="O22" s="98">
        <f>'Schedule 3D_Income_The Cape'!CV49</f>
        <v>0</v>
      </c>
      <c r="P22" s="98">
        <f t="shared" si="2"/>
        <v>5070447.9867619891</v>
      </c>
      <c r="Q22" s="295"/>
      <c r="R22" s="295"/>
      <c r="S22" s="295"/>
      <c r="T22" s="295"/>
      <c r="U22" s="295"/>
      <c r="V22" s="107">
        <f t="shared" si="3"/>
        <v>0</v>
      </c>
      <c r="W22" s="107">
        <f t="shared" si="3"/>
        <v>0</v>
      </c>
      <c r="X22" s="107">
        <f t="shared" si="3"/>
        <v>0</v>
      </c>
      <c r="Y22" s="107">
        <f t="shared" si="3"/>
        <v>0</v>
      </c>
      <c r="Z22" s="107">
        <f t="shared" si="3"/>
        <v>0</v>
      </c>
      <c r="AA22" s="106">
        <f t="shared" si="5"/>
        <v>468224.31241814507</v>
      </c>
      <c r="AB22" s="106">
        <f t="shared" si="6"/>
        <v>462669.79501111386</v>
      </c>
      <c r="AC22" s="106">
        <f t="shared" si="7"/>
        <v>471182.86655683687</v>
      </c>
      <c r="AD22" s="106">
        <f t="shared" si="8"/>
        <v>0</v>
      </c>
      <c r="AE22" s="106">
        <f t="shared" si="9"/>
        <v>467337.21502378222</v>
      </c>
      <c r="AF22" s="99">
        <f t="shared" si="4"/>
        <v>5.2820573822884116</v>
      </c>
      <c r="AG22" s="99">
        <f t="shared" si="4"/>
        <v>5.2748939307734464</v>
      </c>
      <c r="AH22" s="99">
        <f t="shared" si="4"/>
        <v>5.4623612938770609</v>
      </c>
      <c r="AI22" s="99">
        <f t="shared" si="4"/>
        <v>0</v>
      </c>
      <c r="AJ22" s="100">
        <f t="shared" si="4"/>
        <v>5.3385218620656136</v>
      </c>
      <c r="AK22" s="99">
        <f t="shared" si="10"/>
        <v>206.09897383126486</v>
      </c>
      <c r="AL22" s="99">
        <f t="shared" si="10"/>
        <v>203.37784113802658</v>
      </c>
      <c r="AM22" s="99">
        <f t="shared" si="10"/>
        <v>214.48092105150886</v>
      </c>
      <c r="AN22" s="99">
        <f t="shared" si="10"/>
        <v>0</v>
      </c>
      <c r="AO22" s="101">
        <f t="shared" si="10"/>
        <v>207.90749494677667</v>
      </c>
    </row>
    <row r="23" spans="1:41" x14ac:dyDescent="0.2">
      <c r="A23" s="755" t="s">
        <v>397</v>
      </c>
      <c r="B23" s="297"/>
      <c r="C23" s="297"/>
      <c r="D23" s="297"/>
      <c r="E23" s="297"/>
      <c r="F23" s="297"/>
      <c r="G23" s="360">
        <v>80236</v>
      </c>
      <c r="H23" s="360">
        <v>78789</v>
      </c>
      <c r="I23" s="360">
        <v>68924</v>
      </c>
      <c r="J23" s="360">
        <v>0</v>
      </c>
      <c r="K23" s="105">
        <f t="shared" si="1"/>
        <v>227949</v>
      </c>
      <c r="L23" s="98">
        <f>'Schedule 3D_Income_The Cape'!CS50</f>
        <v>2079662.9705402185</v>
      </c>
      <c r="M23" s="98">
        <f>'Schedule 3D_Income_The Cape'!CT50</f>
        <v>1994186.8960203191</v>
      </c>
      <c r="N23" s="98">
        <f>'Schedule 3D_Income_The Cape'!CU50</f>
        <v>2040416.9274281459</v>
      </c>
      <c r="O23" s="98">
        <f>'Schedule 3D_Income_The Cape'!CV50</f>
        <v>0</v>
      </c>
      <c r="P23" s="98">
        <f t="shared" si="2"/>
        <v>6114266.7939886833</v>
      </c>
      <c r="Q23" s="295"/>
      <c r="R23" s="295"/>
      <c r="S23" s="295"/>
      <c r="T23" s="295"/>
      <c r="U23" s="295"/>
      <c r="V23" s="107">
        <f t="shared" si="3"/>
        <v>0</v>
      </c>
      <c r="W23" s="107">
        <f t="shared" si="3"/>
        <v>0</v>
      </c>
      <c r="X23" s="107">
        <f t="shared" si="3"/>
        <v>0</v>
      </c>
      <c r="Y23" s="107">
        <f t="shared" si="3"/>
        <v>0</v>
      </c>
      <c r="Z23" s="107">
        <f t="shared" si="3"/>
        <v>0</v>
      </c>
      <c r="AA23" s="106">
        <f t="shared" si="5"/>
        <v>114636.50434575544</v>
      </c>
      <c r="AB23" s="106">
        <f t="shared" si="6"/>
        <v>116753.27241294147</v>
      </c>
      <c r="AC23" s="106">
        <f t="shared" si="7"/>
        <v>104814.09200354834</v>
      </c>
      <c r="AD23" s="106">
        <f t="shared" si="8"/>
        <v>0</v>
      </c>
      <c r="AE23" s="106">
        <f t="shared" si="9"/>
        <v>112161.22683286863</v>
      </c>
      <c r="AF23" s="99">
        <f t="shared" si="4"/>
        <v>25.919325122640942</v>
      </c>
      <c r="AG23" s="99">
        <f t="shared" si="4"/>
        <v>25.3104734927505</v>
      </c>
      <c r="AH23" s="99">
        <f t="shared" si="4"/>
        <v>29.603866975627444</v>
      </c>
      <c r="AI23" s="99">
        <f t="shared" si="4"/>
        <v>0</v>
      </c>
      <c r="AJ23" s="100">
        <f t="shared" si="4"/>
        <v>26.822959495276063</v>
      </c>
      <c r="AK23" s="99">
        <f t="shared" si="10"/>
        <v>247.60840225505638</v>
      </c>
      <c r="AL23" s="99">
        <f t="shared" si="10"/>
        <v>246.2567172166361</v>
      </c>
      <c r="AM23" s="99">
        <f t="shared" si="10"/>
        <v>258.57520307035179</v>
      </c>
      <c r="AN23" s="99">
        <f t="shared" si="10"/>
        <v>0</v>
      </c>
      <c r="AO23" s="101">
        <f t="shared" si="10"/>
        <v>250.70800368987548</v>
      </c>
    </row>
    <row r="24" spans="1:41" x14ac:dyDescent="0.2">
      <c r="A24" s="755" t="s">
        <v>1261</v>
      </c>
      <c r="B24" s="297"/>
      <c r="C24" s="297"/>
      <c r="D24" s="297"/>
      <c r="E24" s="297"/>
      <c r="F24" s="297"/>
      <c r="G24" s="360">
        <v>8675</v>
      </c>
      <c r="H24" s="360">
        <v>8673</v>
      </c>
      <c r="I24" s="360">
        <v>8166</v>
      </c>
      <c r="J24" s="360">
        <v>0</v>
      </c>
      <c r="K24" s="105">
        <f t="shared" si="1"/>
        <v>25514</v>
      </c>
      <c r="L24" s="98">
        <f>'Schedule 3D_Income_The Cape'!CS51</f>
        <v>664771.25510154362</v>
      </c>
      <c r="M24" s="98">
        <f>'Schedule 3D_Income_The Cape'!CT51</f>
        <v>686756.85258224269</v>
      </c>
      <c r="N24" s="98">
        <f>'Schedule 3D_Income_The Cape'!CU51</f>
        <v>760004.62536792923</v>
      </c>
      <c r="O24" s="98">
        <f>'Schedule 3D_Income_The Cape'!CV51</f>
        <v>0</v>
      </c>
      <c r="P24" s="98">
        <f t="shared" si="2"/>
        <v>2111532.7330517154</v>
      </c>
      <c r="Q24" s="295"/>
      <c r="R24" s="295"/>
      <c r="S24" s="295"/>
      <c r="T24" s="295"/>
      <c r="U24" s="295"/>
      <c r="V24" s="107">
        <f t="shared" si="3"/>
        <v>0</v>
      </c>
      <c r="W24" s="107">
        <f t="shared" si="3"/>
        <v>0</v>
      </c>
      <c r="X24" s="107">
        <f t="shared" si="3"/>
        <v>0</v>
      </c>
      <c r="Y24" s="107">
        <f t="shared" si="3"/>
        <v>0</v>
      </c>
      <c r="Z24" s="107">
        <f t="shared" si="3"/>
        <v>0</v>
      </c>
      <c r="AA24" s="106">
        <f t="shared" si="5"/>
        <v>12394.332658649839</v>
      </c>
      <c r="AB24" s="106">
        <f t="shared" si="6"/>
        <v>12852.062237589529</v>
      </c>
      <c r="AC24" s="106">
        <f t="shared" si="7"/>
        <v>12418.19794702826</v>
      </c>
      <c r="AD24" s="106">
        <f t="shared" si="8"/>
        <v>0</v>
      </c>
      <c r="AE24" s="106">
        <f t="shared" si="9"/>
        <v>12554.04297195342</v>
      </c>
      <c r="AF24" s="99">
        <f t="shared" si="4"/>
        <v>76.630692230725487</v>
      </c>
      <c r="AG24" s="99">
        <f t="shared" si="4"/>
        <v>79.183310570995346</v>
      </c>
      <c r="AH24" s="99">
        <f t="shared" si="4"/>
        <v>93.069388362469908</v>
      </c>
      <c r="AI24" s="99">
        <f t="shared" si="4"/>
        <v>0</v>
      </c>
      <c r="AJ24" s="100">
        <f t="shared" si="4"/>
        <v>82.759768482077106</v>
      </c>
      <c r="AK24" s="99">
        <f t="shared" si="10"/>
        <v>79.148857614185459</v>
      </c>
      <c r="AL24" s="99">
        <f t="shared" si="10"/>
        <v>84.805736303067761</v>
      </c>
      <c r="AM24" s="99">
        <f t="shared" si="10"/>
        <v>96.31284062449997</v>
      </c>
      <c r="AN24" s="99">
        <f t="shared" si="10"/>
        <v>0</v>
      </c>
      <c r="AO24" s="101">
        <f t="shared" si="10"/>
        <v>86.580807489409352</v>
      </c>
    </row>
    <row r="25" spans="1:41" x14ac:dyDescent="0.2">
      <c r="A25" s="755" t="s">
        <v>369</v>
      </c>
      <c r="B25" s="297"/>
      <c r="C25" s="297"/>
      <c r="D25" s="297"/>
      <c r="E25" s="297"/>
      <c r="F25" s="297"/>
      <c r="G25" s="360">
        <v>1499</v>
      </c>
      <c r="H25" s="360">
        <v>1422</v>
      </c>
      <c r="I25" s="360">
        <v>1219</v>
      </c>
      <c r="J25" s="360">
        <v>0</v>
      </c>
      <c r="K25" s="105">
        <f t="shared" si="1"/>
        <v>4140</v>
      </c>
      <c r="L25" s="98">
        <f>'Schedule 3D_Income_The Cape'!CS52</f>
        <v>190140.43892404716</v>
      </c>
      <c r="M25" s="98">
        <f>'Schedule 3D_Income_The Cape'!CT52</f>
        <v>184261.44530742441</v>
      </c>
      <c r="N25" s="98">
        <f>'Schedule 3D_Income_The Cape'!CU52</f>
        <v>182094.70158659137</v>
      </c>
      <c r="O25" s="98">
        <f>'Schedule 3D_Income_The Cape'!CV52</f>
        <v>0</v>
      </c>
      <c r="P25" s="98">
        <f t="shared" si="2"/>
        <v>556496.585818063</v>
      </c>
      <c r="Q25" s="295"/>
      <c r="R25" s="295"/>
      <c r="S25" s="295"/>
      <c r="T25" s="295"/>
      <c r="U25" s="295"/>
      <c r="V25" s="107">
        <f t="shared" si="3"/>
        <v>0</v>
      </c>
      <c r="W25" s="107">
        <f t="shared" si="3"/>
        <v>0</v>
      </c>
      <c r="X25" s="107">
        <f t="shared" si="3"/>
        <v>0</v>
      </c>
      <c r="Y25" s="107">
        <f t="shared" si="3"/>
        <v>0</v>
      </c>
      <c r="Z25" s="107">
        <f t="shared" si="3"/>
        <v>0</v>
      </c>
      <c r="AA25" s="106">
        <f t="shared" si="5"/>
        <v>2141.6835337540183</v>
      </c>
      <c r="AB25" s="106">
        <f t="shared" si="6"/>
        <v>2107.1869597431464</v>
      </c>
      <c r="AC25" s="106">
        <f t="shared" si="7"/>
        <v>1853.7574451907235</v>
      </c>
      <c r="AD25" s="106">
        <f t="shared" si="8"/>
        <v>0</v>
      </c>
      <c r="AE25" s="106">
        <f t="shared" si="9"/>
        <v>2037.0674102017385</v>
      </c>
      <c r="AF25" s="99">
        <f t="shared" si="4"/>
        <v>126.84485585326695</v>
      </c>
      <c r="AG25" s="99">
        <f t="shared" si="4"/>
        <v>129.57907546232377</v>
      </c>
      <c r="AH25" s="99">
        <f t="shared" si="4"/>
        <v>149.38039506693303</v>
      </c>
      <c r="AI25" s="99">
        <f t="shared" si="4"/>
        <v>0</v>
      </c>
      <c r="AJ25" s="100">
        <f t="shared" si="4"/>
        <v>134.41946517344516</v>
      </c>
      <c r="AK25" s="99">
        <f t="shared" si="10"/>
        <v>22.638461593528653</v>
      </c>
      <c r="AL25" s="99">
        <f t="shared" si="10"/>
        <v>22.753944839148481</v>
      </c>
      <c r="AM25" s="99">
        <f t="shared" si="10"/>
        <v>23.07625162673823</v>
      </c>
      <c r="AN25" s="99">
        <f t="shared" si="10"/>
        <v>0</v>
      </c>
      <c r="AO25" s="101">
        <f t="shared" si="10"/>
        <v>22.818459316797728</v>
      </c>
    </row>
    <row r="26" spans="1:41" x14ac:dyDescent="0.2">
      <c r="A26" s="755" t="s">
        <v>387</v>
      </c>
      <c r="B26" s="297"/>
      <c r="C26" s="297"/>
      <c r="D26" s="297"/>
      <c r="E26" s="297"/>
      <c r="F26" s="297"/>
      <c r="G26" s="360">
        <v>8522</v>
      </c>
      <c r="H26" s="360">
        <v>9491</v>
      </c>
      <c r="I26" s="360">
        <v>8655</v>
      </c>
      <c r="J26" s="360">
        <v>0</v>
      </c>
      <c r="K26" s="105">
        <f t="shared" si="1"/>
        <v>26668</v>
      </c>
      <c r="L26" s="98">
        <f>'Schedule 3D_Income_The Cape'!CS53</f>
        <v>106203.97063211643</v>
      </c>
      <c r="M26" s="98">
        <f>'Schedule 3D_Income_The Cape'!CT53</f>
        <v>112401.78318237317</v>
      </c>
      <c r="N26" s="98">
        <f>'Schedule 3D_Income_The Cape'!CU53</f>
        <v>117764.65171409705</v>
      </c>
      <c r="O26" s="98">
        <f>'Schedule 3D_Income_The Cape'!CV53</f>
        <v>0</v>
      </c>
      <c r="P26" s="98">
        <f t="shared" si="2"/>
        <v>336370.40552858665</v>
      </c>
      <c r="Q26" s="295"/>
      <c r="R26" s="295"/>
      <c r="S26" s="295"/>
      <c r="T26" s="295"/>
      <c r="U26" s="295"/>
      <c r="V26" s="107">
        <f t="shared" si="3"/>
        <v>0</v>
      </c>
      <c r="W26" s="107">
        <f t="shared" si="3"/>
        <v>0</v>
      </c>
      <c r="X26" s="107">
        <f t="shared" si="3"/>
        <v>0</v>
      </c>
      <c r="Y26" s="107">
        <f t="shared" si="3"/>
        <v>0</v>
      </c>
      <c r="Z26" s="107">
        <f t="shared" si="3"/>
        <v>0</v>
      </c>
      <c r="AA26" s="106">
        <f t="shared" si="5"/>
        <v>12175.735206572212</v>
      </c>
      <c r="AB26" s="106">
        <f t="shared" si="6"/>
        <v>14064.213386021238</v>
      </c>
      <c r="AC26" s="106">
        <f t="shared" si="7"/>
        <v>13161.829932834877</v>
      </c>
      <c r="AD26" s="106">
        <f t="shared" si="8"/>
        <v>0</v>
      </c>
      <c r="AE26" s="106">
        <f t="shared" si="9"/>
        <v>13121.86321141545</v>
      </c>
      <c r="AF26" s="99">
        <f t="shared" si="4"/>
        <v>12.462329339605308</v>
      </c>
      <c r="AG26" s="99">
        <f t="shared" si="4"/>
        <v>11.842986322028571</v>
      </c>
      <c r="AH26" s="99">
        <f t="shared" si="4"/>
        <v>13.606545547555985</v>
      </c>
      <c r="AI26" s="99">
        <f t="shared" si="4"/>
        <v>0</v>
      </c>
      <c r="AJ26" s="100">
        <f t="shared" si="4"/>
        <v>12.613259544344782</v>
      </c>
      <c r="AK26" s="99">
        <f t="shared" si="10"/>
        <v>12.644835174677512</v>
      </c>
      <c r="AL26" s="99">
        <f t="shared" si="10"/>
        <v>13.880190563395056</v>
      </c>
      <c r="AM26" s="99">
        <f t="shared" si="10"/>
        <v>14.923919872525289</v>
      </c>
      <c r="AN26" s="99">
        <f t="shared" si="10"/>
        <v>0</v>
      </c>
      <c r="AO26" s="101">
        <f t="shared" si="10"/>
        <v>13.79245553258105</v>
      </c>
    </row>
    <row r="27" spans="1:41" x14ac:dyDescent="0.2">
      <c r="A27" s="755" t="s">
        <v>1480</v>
      </c>
      <c r="B27" s="297"/>
      <c r="C27" s="297"/>
      <c r="D27" s="297"/>
      <c r="E27" s="297"/>
      <c r="F27" s="297"/>
      <c r="G27" s="360">
        <v>44698</v>
      </c>
      <c r="H27" s="360">
        <v>59396</v>
      </c>
      <c r="I27" s="360">
        <v>42370</v>
      </c>
      <c r="J27" s="360">
        <v>0</v>
      </c>
      <c r="K27" s="105">
        <f t="shared" si="1"/>
        <v>146464</v>
      </c>
      <c r="L27" s="98">
        <f>'Schedule 3D_Income_The Cape'!CS54</f>
        <v>693902.55367030203</v>
      </c>
      <c r="M27" s="98">
        <f>'Schedule 3D_Income_The Cape'!CT54</f>
        <v>806295.73311961396</v>
      </c>
      <c r="N27" s="98">
        <f>'Schedule 3D_Income_The Cape'!CU54</f>
        <v>721075.78819863999</v>
      </c>
      <c r="O27" s="98">
        <f>'Schedule 3D_Income_The Cape'!CV54</f>
        <v>0</v>
      </c>
      <c r="P27" s="98">
        <f t="shared" si="2"/>
        <v>2221274.0749885561</v>
      </c>
      <c r="Q27" s="295"/>
      <c r="R27" s="295"/>
      <c r="S27" s="295"/>
      <c r="T27" s="295"/>
      <c r="U27" s="295"/>
      <c r="V27" s="107">
        <f t="shared" si="3"/>
        <v>0</v>
      </c>
      <c r="W27" s="107">
        <f t="shared" si="3"/>
        <v>0</v>
      </c>
      <c r="X27" s="107">
        <f t="shared" si="3"/>
        <v>0</v>
      </c>
      <c r="Y27" s="107">
        <f t="shared" si="3"/>
        <v>0</v>
      </c>
      <c r="Z27" s="107">
        <f t="shared" si="3"/>
        <v>0</v>
      </c>
      <c r="AA27" s="106">
        <f t="shared" si="5"/>
        <v>63861.888320038102</v>
      </c>
      <c r="AB27" s="106">
        <f t="shared" si="6"/>
        <v>88015.80637194369</v>
      </c>
      <c r="AC27" s="106">
        <f t="shared" si="7"/>
        <v>64432.898238499562</v>
      </c>
      <c r="AD27" s="106">
        <f t="shared" si="8"/>
        <v>0</v>
      </c>
      <c r="AE27" s="106">
        <f t="shared" si="9"/>
        <v>72066.918156470405</v>
      </c>
      <c r="AF27" s="99">
        <f t="shared" si="4"/>
        <v>15.524241658917671</v>
      </c>
      <c r="AG27" s="99">
        <f t="shared" si="4"/>
        <v>13.574916376853896</v>
      </c>
      <c r="AH27" s="99">
        <f t="shared" si="4"/>
        <v>17.018545862606562</v>
      </c>
      <c r="AI27" s="99">
        <f t="shared" si="4"/>
        <v>0</v>
      </c>
      <c r="AJ27" s="100">
        <f t="shared" si="4"/>
        <v>15.166007175746641</v>
      </c>
      <c r="AK27" s="99">
        <f t="shared" si="10"/>
        <v>82.617282256256942</v>
      </c>
      <c r="AL27" s="99">
        <f t="shared" si="10"/>
        <v>99.567267611708317</v>
      </c>
      <c r="AM27" s="99">
        <f t="shared" si="10"/>
        <v>91.379519477713856</v>
      </c>
      <c r="AN27" s="99">
        <f t="shared" si="10"/>
        <v>0</v>
      </c>
      <c r="AO27" s="101">
        <f t="shared" si="10"/>
        <v>91.080616491247994</v>
      </c>
    </row>
    <row r="28" spans="1:41" x14ac:dyDescent="0.2">
      <c r="A28" s="612" t="s">
        <v>1231</v>
      </c>
      <c r="B28" s="297"/>
      <c r="C28" s="297"/>
      <c r="D28" s="297"/>
      <c r="E28" s="297"/>
      <c r="F28" s="297"/>
      <c r="G28" s="360">
        <v>0</v>
      </c>
      <c r="H28" s="360">
        <v>0</v>
      </c>
      <c r="I28" s="360">
        <v>0</v>
      </c>
      <c r="J28" s="360">
        <v>0</v>
      </c>
      <c r="K28" s="105">
        <f t="shared" si="1"/>
        <v>0</v>
      </c>
      <c r="L28" s="98">
        <f>'Schedule 3D_Income_The Cape'!CS42</f>
        <v>4303775.0372956162</v>
      </c>
      <c r="M28" s="98">
        <f>'Schedule 3D_Income_The Cape'!CT42</f>
        <v>4875012.1465030406</v>
      </c>
      <c r="N28" s="98">
        <f>'Schedule 3D_Income_The Cape'!CU42</f>
        <v>5359073.7113957722</v>
      </c>
      <c r="O28" s="98">
        <f>'Schedule 3D_Income_The Cape'!CV42</f>
        <v>0</v>
      </c>
      <c r="P28" s="98">
        <f t="shared" si="2"/>
        <v>14537860.895194428</v>
      </c>
      <c r="Q28" s="295"/>
      <c r="R28" s="295"/>
      <c r="S28" s="295"/>
      <c r="T28" s="295"/>
      <c r="U28" s="295"/>
      <c r="V28" s="616">
        <f t="shared" si="3"/>
        <v>0</v>
      </c>
      <c r="W28" s="616">
        <f t="shared" si="3"/>
        <v>0</v>
      </c>
      <c r="X28" s="616">
        <f t="shared" si="3"/>
        <v>0</v>
      </c>
      <c r="Y28" s="616">
        <f t="shared" si="3"/>
        <v>0</v>
      </c>
      <c r="Z28" s="616">
        <f t="shared" si="3"/>
        <v>0</v>
      </c>
      <c r="AA28" s="105">
        <f t="shared" si="5"/>
        <v>0</v>
      </c>
      <c r="AB28" s="105">
        <f t="shared" si="6"/>
        <v>0</v>
      </c>
      <c r="AC28" s="105">
        <f t="shared" si="7"/>
        <v>0</v>
      </c>
      <c r="AD28" s="105">
        <f t="shared" si="8"/>
        <v>0</v>
      </c>
      <c r="AE28" s="105">
        <f t="shared" si="9"/>
        <v>0</v>
      </c>
      <c r="AF28" s="613">
        <f t="shared" si="4"/>
        <v>0</v>
      </c>
      <c r="AG28" s="613">
        <f t="shared" si="4"/>
        <v>0</v>
      </c>
      <c r="AH28" s="613">
        <f t="shared" si="4"/>
        <v>0</v>
      </c>
      <c r="AI28" s="613">
        <f t="shared" si="4"/>
        <v>0</v>
      </c>
      <c r="AJ28" s="614">
        <f t="shared" si="4"/>
        <v>0</v>
      </c>
      <c r="AK28" s="613">
        <f t="shared" si="10"/>
        <v>512.41517291292018</v>
      </c>
      <c r="AL28" s="613">
        <f t="shared" si="10"/>
        <v>602.00199388775502</v>
      </c>
      <c r="AM28" s="613">
        <f t="shared" si="10"/>
        <v>679.13746184206968</v>
      </c>
      <c r="AN28" s="613">
        <f t="shared" si="10"/>
        <v>0</v>
      </c>
      <c r="AO28" s="615">
        <f t="shared" si="10"/>
        <v>596.10713855971903</v>
      </c>
    </row>
    <row r="29" spans="1:41" x14ac:dyDescent="0.2">
      <c r="A29" s="612" t="s">
        <v>1223</v>
      </c>
      <c r="B29" s="297"/>
      <c r="C29" s="297"/>
      <c r="D29" s="297"/>
      <c r="E29" s="297"/>
      <c r="F29" s="297"/>
      <c r="G29" s="360">
        <v>1453167</v>
      </c>
      <c r="H29" s="360">
        <v>1431327</v>
      </c>
      <c r="I29" s="360">
        <v>1408766</v>
      </c>
      <c r="J29" s="360">
        <v>0</v>
      </c>
      <c r="K29" s="105">
        <f>SUM(G29:J29)</f>
        <v>4293260</v>
      </c>
      <c r="L29" s="98">
        <f>'Schedule 3D_Income_The Cape'!CS44</f>
        <v>1722826.1136487669</v>
      </c>
      <c r="M29" s="98">
        <f>'Schedule 3D_Income_The Cape'!CT44</f>
        <v>1212644.5970683002</v>
      </c>
      <c r="N29" s="98">
        <f>'Schedule 3D_Income_The Cape'!CU44</f>
        <v>1155467.1731835001</v>
      </c>
      <c r="O29" s="98">
        <f>'Schedule 3D_Income_The Cape'!CV44</f>
        <v>0</v>
      </c>
      <c r="P29" s="98">
        <f t="shared" si="2"/>
        <v>4090937.883900567</v>
      </c>
      <c r="Q29" s="295"/>
      <c r="R29" s="295"/>
      <c r="S29" s="295"/>
      <c r="T29" s="295"/>
      <c r="U29" s="295"/>
      <c r="V29" s="107">
        <f t="shared" si="3"/>
        <v>0</v>
      </c>
      <c r="W29" s="107">
        <f t="shared" si="3"/>
        <v>0</v>
      </c>
      <c r="X29" s="107">
        <f t="shared" si="3"/>
        <v>0</v>
      </c>
      <c r="Y29" s="107">
        <f t="shared" si="3"/>
        <v>0</v>
      </c>
      <c r="Z29" s="107">
        <f t="shared" si="3"/>
        <v>0</v>
      </c>
      <c r="AA29" s="106">
        <f t="shared" si="5"/>
        <v>2076200.0238123585</v>
      </c>
      <c r="AB29" s="106">
        <f t="shared" si="6"/>
        <v>2121008.1501605334</v>
      </c>
      <c r="AC29" s="106">
        <f t="shared" si="7"/>
        <v>2142338.360157141</v>
      </c>
      <c r="AD29" s="106">
        <f t="shared" si="8"/>
        <v>0</v>
      </c>
      <c r="AE29" s="106">
        <f t="shared" si="9"/>
        <v>2112478.2680006563</v>
      </c>
      <c r="AF29" s="99">
        <f t="shared" si="4"/>
        <v>1.185566499685698</v>
      </c>
      <c r="AG29" s="99">
        <f t="shared" si="4"/>
        <v>0.84721702103593399</v>
      </c>
      <c r="AH29" s="99">
        <f t="shared" si="4"/>
        <v>0.82019808341733125</v>
      </c>
      <c r="AI29" s="99">
        <f t="shared" si="4"/>
        <v>0</v>
      </c>
      <c r="AJ29" s="100">
        <f t="shared" si="4"/>
        <v>0.9528744785781823</v>
      </c>
      <c r="AK29" s="99">
        <f t="shared" si="10"/>
        <v>205.12276623988177</v>
      </c>
      <c r="AL29" s="99">
        <f t="shared" si="10"/>
        <v>149.74618388099535</v>
      </c>
      <c r="AM29" s="99">
        <f t="shared" si="10"/>
        <v>146.42848475269295</v>
      </c>
      <c r="AN29" s="99">
        <f t="shared" si="10"/>
        <v>0</v>
      </c>
      <c r="AO29" s="101">
        <f t="shared" si="10"/>
        <v>167.74388567740556</v>
      </c>
    </row>
    <row r="30" spans="1:41" x14ac:dyDescent="0.2">
      <c r="A30" s="612" t="s">
        <v>1224</v>
      </c>
      <c r="B30" s="297"/>
      <c r="C30" s="297"/>
      <c r="D30" s="297"/>
      <c r="E30" s="297"/>
      <c r="F30" s="297"/>
      <c r="G30" s="360">
        <v>320335</v>
      </c>
      <c r="H30" s="360">
        <v>341584</v>
      </c>
      <c r="I30" s="360">
        <v>325924</v>
      </c>
      <c r="J30" s="360">
        <v>0</v>
      </c>
      <c r="K30" s="105">
        <f t="shared" ref="K30:K33" si="15">SUM(G30:J30)</f>
        <v>987843</v>
      </c>
      <c r="L30" s="98">
        <f>'Schedule 3D_Income_The Cape'!CS46</f>
        <v>634765.7163045028</v>
      </c>
      <c r="M30" s="98">
        <f>'Schedule 3D_Income_The Cape'!CT46</f>
        <v>593460.37803798087</v>
      </c>
      <c r="N30" s="98">
        <f>'Schedule 3D_Income_The Cape'!CU46</f>
        <v>815705.75729214761</v>
      </c>
      <c r="O30" s="98">
        <f>'Schedule 3D_Income_The Cape'!CV46</f>
        <v>0</v>
      </c>
      <c r="P30" s="98">
        <f>SUM(L30:O30)</f>
        <v>2043931.8516346314</v>
      </c>
      <c r="Q30" s="295"/>
      <c r="R30" s="295"/>
      <c r="S30" s="295"/>
      <c r="T30" s="295"/>
      <c r="U30" s="295"/>
      <c r="V30" s="107">
        <f t="shared" si="3"/>
        <v>0</v>
      </c>
      <c r="W30" s="107">
        <f t="shared" si="3"/>
        <v>0</v>
      </c>
      <c r="X30" s="107">
        <f t="shared" si="3"/>
        <v>0</v>
      </c>
      <c r="Y30" s="107">
        <f t="shared" si="3"/>
        <v>0</v>
      </c>
      <c r="Z30" s="107">
        <f t="shared" si="3"/>
        <v>0</v>
      </c>
      <c r="AA30" s="106">
        <f t="shared" si="5"/>
        <v>457675.91379926185</v>
      </c>
      <c r="AB30" s="106">
        <f t="shared" si="6"/>
        <v>506175.35193875036</v>
      </c>
      <c r="AC30" s="106">
        <f t="shared" si="7"/>
        <v>495639.0824990496</v>
      </c>
      <c r="AD30" s="106">
        <f t="shared" si="8"/>
        <v>0</v>
      </c>
      <c r="AE30" s="106">
        <f t="shared" si="9"/>
        <v>486063.47383959324</v>
      </c>
      <c r="AF30" s="99">
        <f t="shared" si="4"/>
        <v>1.9815684090233749</v>
      </c>
      <c r="AG30" s="99">
        <f t="shared" si="4"/>
        <v>1.737377564634119</v>
      </c>
      <c r="AH30" s="99">
        <f t="shared" si="4"/>
        <v>2.502748362477595</v>
      </c>
      <c r="AI30" s="99">
        <f t="shared" si="4"/>
        <v>0</v>
      </c>
      <c r="AJ30" s="100">
        <f t="shared" si="4"/>
        <v>2.0690857268155276</v>
      </c>
      <c r="AK30" s="99">
        <f t="shared" si="10"/>
        <v>75.576344362960214</v>
      </c>
      <c r="AL30" s="99">
        <f t="shared" si="10"/>
        <v>73.284808352430332</v>
      </c>
      <c r="AM30" s="99">
        <f t="shared" si="10"/>
        <v>103.37165850869948</v>
      </c>
      <c r="AN30" s="99">
        <f t="shared" si="10"/>
        <v>0</v>
      </c>
      <c r="AO30" s="101">
        <f t="shared" si="10"/>
        <v>83.808916337322927</v>
      </c>
    </row>
    <row r="31" spans="1:41" x14ac:dyDescent="0.2">
      <c r="A31" s="755" t="s">
        <v>223</v>
      </c>
      <c r="B31" s="297"/>
      <c r="C31" s="297"/>
      <c r="D31" s="297"/>
      <c r="E31" s="297"/>
      <c r="F31" s="297"/>
      <c r="G31" s="360">
        <v>78219</v>
      </c>
      <c r="H31" s="360">
        <v>72118</v>
      </c>
      <c r="I31" s="360">
        <v>68078</v>
      </c>
      <c r="J31" s="360">
        <v>0</v>
      </c>
      <c r="K31" s="105">
        <f t="shared" si="15"/>
        <v>218415</v>
      </c>
      <c r="L31" s="98">
        <f>'Schedule 3D_Income_The Cape'!CS56</f>
        <v>447048.95337727555</v>
      </c>
      <c r="M31" s="98">
        <f>'Schedule 3D_Income_The Cape'!CT56</f>
        <v>441918.99035136751</v>
      </c>
      <c r="N31" s="98">
        <f>'Schedule 3D_Income_The Cape'!CU56</f>
        <v>551155.27191736014</v>
      </c>
      <c r="O31" s="98">
        <f>'Schedule 3D_Income_The Cape'!CV56</f>
        <v>0</v>
      </c>
      <c r="P31" s="98">
        <f t="shared" ref="P31:P32" si="16">SUM(L31:O31)</f>
        <v>1440123.2156460031</v>
      </c>
      <c r="Q31" s="295"/>
      <c r="R31" s="295"/>
      <c r="S31" s="295"/>
      <c r="T31" s="295"/>
      <c r="U31" s="295"/>
      <c r="V31" s="107">
        <f t="shared" ref="V31:Z33" si="17">IF(B31=0,0,G31/B31)</f>
        <v>0</v>
      </c>
      <c r="W31" s="107">
        <f t="shared" si="17"/>
        <v>0</v>
      </c>
      <c r="X31" s="107">
        <f t="shared" si="17"/>
        <v>0</v>
      </c>
      <c r="Y31" s="107">
        <f t="shared" si="17"/>
        <v>0</v>
      </c>
      <c r="Z31" s="107">
        <f t="shared" si="17"/>
        <v>0</v>
      </c>
      <c r="AA31" s="106">
        <f t="shared" si="5"/>
        <v>111754.73270627456</v>
      </c>
      <c r="AB31" s="106">
        <f t="shared" si="6"/>
        <v>106867.86860953322</v>
      </c>
      <c r="AC31" s="106">
        <f t="shared" si="7"/>
        <v>103527.56304650869</v>
      </c>
      <c r="AD31" s="106">
        <f t="shared" si="8"/>
        <v>0</v>
      </c>
      <c r="AE31" s="106">
        <f t="shared" si="9"/>
        <v>107470.06724618666</v>
      </c>
      <c r="AF31" s="99">
        <f t="shared" ref="AF31:AJ34" si="18">IF(G31=0,0,L31/G31)</f>
        <v>5.7153498942363816</v>
      </c>
      <c r="AG31" s="99">
        <f t="shared" si="18"/>
        <v>6.1277211008537051</v>
      </c>
      <c r="AH31" s="99">
        <f t="shared" si="18"/>
        <v>8.0959380698222638</v>
      </c>
      <c r="AI31" s="99">
        <f t="shared" si="18"/>
        <v>0</v>
      </c>
      <c r="AJ31" s="100">
        <f t="shared" si="18"/>
        <v>6.5935179161046777</v>
      </c>
      <c r="AK31" s="99">
        <f t="shared" si="10"/>
        <v>53.226449979435117</v>
      </c>
      <c r="AL31" s="99">
        <f t="shared" si="10"/>
        <v>54.571374456824834</v>
      </c>
      <c r="AM31" s="99">
        <f t="shared" si="10"/>
        <v>69.846061578679524</v>
      </c>
      <c r="AN31" s="99">
        <f t="shared" si="10"/>
        <v>0</v>
      </c>
      <c r="AO31" s="101">
        <f t="shared" si="10"/>
        <v>59.050484486058849</v>
      </c>
    </row>
    <row r="32" spans="1:41" x14ac:dyDescent="0.2">
      <c r="A32" s="755" t="s">
        <v>257</v>
      </c>
      <c r="B32" s="297"/>
      <c r="C32" s="297"/>
      <c r="D32" s="297"/>
      <c r="E32" s="297"/>
      <c r="F32" s="297"/>
      <c r="G32" s="360">
        <v>20478</v>
      </c>
      <c r="H32" s="360">
        <v>20559</v>
      </c>
      <c r="I32" s="360">
        <v>19196</v>
      </c>
      <c r="J32" s="360">
        <v>0</v>
      </c>
      <c r="K32" s="105">
        <f t="shared" si="15"/>
        <v>60233</v>
      </c>
      <c r="L32" s="98">
        <f>'Schedule 3D_Income_The Cape'!CS55</f>
        <v>1350418.6060951073</v>
      </c>
      <c r="M32" s="98">
        <f>'Schedule 3D_Income_The Cape'!CT55</f>
        <v>1333542.225581228</v>
      </c>
      <c r="N32" s="98">
        <f>'Schedule 3D_Income_The Cape'!CU55</f>
        <v>1350516.7714783354</v>
      </c>
      <c r="O32" s="98">
        <f>'Schedule 3D_Income_The Cape'!CV55</f>
        <v>0</v>
      </c>
      <c r="P32" s="98">
        <f t="shared" si="16"/>
        <v>4034477.6031546704</v>
      </c>
      <c r="Q32" s="295"/>
      <c r="R32" s="295"/>
      <c r="S32" s="295"/>
      <c r="T32" s="295"/>
      <c r="U32" s="295"/>
      <c r="V32" s="107">
        <f t="shared" si="17"/>
        <v>0</v>
      </c>
      <c r="W32" s="107">
        <f t="shared" si="17"/>
        <v>0</v>
      </c>
      <c r="X32" s="107">
        <f t="shared" si="17"/>
        <v>0</v>
      </c>
      <c r="Y32" s="107">
        <f t="shared" si="17"/>
        <v>0</v>
      </c>
      <c r="Z32" s="107">
        <f t="shared" si="17"/>
        <v>0</v>
      </c>
      <c r="AA32" s="106">
        <f t="shared" si="5"/>
        <v>29257.768781997856</v>
      </c>
      <c r="AB32" s="106">
        <f t="shared" si="6"/>
        <v>30465.300074092367</v>
      </c>
      <c r="AC32" s="106">
        <f t="shared" si="7"/>
        <v>29191.737422379923</v>
      </c>
      <c r="AD32" s="106">
        <f t="shared" si="8"/>
        <v>0</v>
      </c>
      <c r="AE32" s="106">
        <f t="shared" si="9"/>
        <v>29637.362637362639</v>
      </c>
      <c r="AF32" s="99">
        <f t="shared" si="18"/>
        <v>65.944848427341896</v>
      </c>
      <c r="AG32" s="99">
        <f t="shared" si="18"/>
        <v>64.864158061249483</v>
      </c>
      <c r="AH32" s="99">
        <f t="shared" si="18"/>
        <v>70.35407227955487</v>
      </c>
      <c r="AI32" s="99">
        <f t="shared" si="18"/>
        <v>0</v>
      </c>
      <c r="AJ32" s="100">
        <f t="shared" si="18"/>
        <v>66.981183124776621</v>
      </c>
      <c r="AK32" s="99">
        <f t="shared" si="10"/>
        <v>160.78326063758868</v>
      </c>
      <c r="AL32" s="99">
        <f t="shared" si="10"/>
        <v>164.67550328244357</v>
      </c>
      <c r="AM32" s="99">
        <f t="shared" si="10"/>
        <v>171.14646704832535</v>
      </c>
      <c r="AN32" s="99">
        <f t="shared" si="10"/>
        <v>0</v>
      </c>
      <c r="AO32" s="101">
        <f t="shared" si="10"/>
        <v>165.42880117904997</v>
      </c>
    </row>
    <row r="33" spans="1:44" ht="13.5" thickBot="1" x14ac:dyDescent="0.25">
      <c r="A33" s="756" t="s">
        <v>1176</v>
      </c>
      <c r="B33" s="298"/>
      <c r="C33" s="298"/>
      <c r="D33" s="298"/>
      <c r="E33" s="298"/>
      <c r="F33" s="298"/>
      <c r="G33" s="361">
        <v>21331</v>
      </c>
      <c r="H33" s="361">
        <v>16331</v>
      </c>
      <c r="I33" s="361">
        <v>10777</v>
      </c>
      <c r="J33" s="361">
        <v>0</v>
      </c>
      <c r="K33" s="288">
        <f t="shared" si="15"/>
        <v>48439</v>
      </c>
      <c r="L33" s="289">
        <f>+'Schedule 3D_Income_The Cape'!CS39+'Schedule 3D_Income_The Cape'!CS41+'Schedule 3D_Income_The Cape'!CS47+'Schedule 3D_Income_The Cape'!CS54+SUM('Schedule 3D_Income_The Cape'!CS57:CS60)</f>
        <v>1631359.512927383</v>
      </c>
      <c r="M33" s="289">
        <f>+'Schedule 3D_Income_The Cape'!CT39+'Schedule 3D_Income_The Cape'!CT41+'Schedule 3D_Income_The Cape'!CT47+'Schedule 3D_Income_The Cape'!CT54+SUM('Schedule 3D_Income_The Cape'!CT57:CT60)</f>
        <v>1686286.717090182</v>
      </c>
      <c r="N33" s="289">
        <f>+'Schedule 3D_Income_The Cape'!CU39+'Schedule 3D_Income_The Cape'!CU41+'Schedule 3D_Income_The Cape'!CU47+'Schedule 3D_Income_The Cape'!CU54+SUM('Schedule 3D_Income_The Cape'!CU57:CU60)</f>
        <v>1553737.5551853529</v>
      </c>
      <c r="O33" s="289">
        <f>+'Schedule 3D_Income_The Cape'!CV39+'Schedule 3D_Income_The Cape'!CV41+'Schedule 3D_Income_The Cape'!CV47+'Schedule 3D_Income_The Cape'!CV54+SUM('Schedule 3D_Income_The Cape'!CV57:CV60)</f>
        <v>0</v>
      </c>
      <c r="P33" s="289">
        <f t="shared" ref="P33" si="19">SUM(L33:O33)</f>
        <v>4871383.7852029186</v>
      </c>
      <c r="Q33" s="296"/>
      <c r="R33" s="296"/>
      <c r="S33" s="296"/>
      <c r="T33" s="296"/>
      <c r="U33" s="296"/>
      <c r="V33" s="291">
        <f t="shared" si="17"/>
        <v>0</v>
      </c>
      <c r="W33" s="291">
        <f t="shared" si="17"/>
        <v>0</v>
      </c>
      <c r="X33" s="291">
        <f t="shared" si="17"/>
        <v>0</v>
      </c>
      <c r="Y33" s="291">
        <f t="shared" si="17"/>
        <v>0</v>
      </c>
      <c r="Z33" s="291">
        <f t="shared" si="17"/>
        <v>0</v>
      </c>
      <c r="AA33" s="290">
        <f t="shared" si="5"/>
        <v>30476.485295868559</v>
      </c>
      <c r="AB33" s="290">
        <f>IF($C$10=0,0,(H33/$C$10)*12000)</f>
        <v>24200.049394912327</v>
      </c>
      <c r="AC33" s="290">
        <f>IF($D$10=0,0,(I33/$D$10)*12000)</f>
        <v>16388.797364085665</v>
      </c>
      <c r="AD33" s="290">
        <f>IF($E$10=0,0,(J33/$E$10)*12000)</f>
        <v>0</v>
      </c>
      <c r="AE33" s="290">
        <f>IF($F$10=0,0,(K33/$F$10)*12000)</f>
        <v>23834.180744628506</v>
      </c>
      <c r="AF33" s="292">
        <f t="shared" si="18"/>
        <v>76.478341987125916</v>
      </c>
      <c r="AG33" s="292">
        <f t="shared" si="18"/>
        <v>103.25679487417685</v>
      </c>
      <c r="AH33" s="292">
        <f t="shared" si="18"/>
        <v>144.1716205980656</v>
      </c>
      <c r="AI33" s="292">
        <f t="shared" si="18"/>
        <v>0</v>
      </c>
      <c r="AJ33" s="293">
        <f t="shared" si="18"/>
        <v>100.56738960760789</v>
      </c>
      <c r="AK33" s="292">
        <f>IF(B$10=0,0,L33/B$10)</f>
        <v>194.23258875192082</v>
      </c>
      <c r="AL33" s="292">
        <f>IF(C$10=0,0,M33/C$10)</f>
        <v>208.23496135961744</v>
      </c>
      <c r="AM33" s="292">
        <f>IF(D$10=0,0,N33/D$10)</f>
        <v>196.89995630279469</v>
      </c>
      <c r="AN33" s="292">
        <f>IF(E$10=0,0,O33/E$10)</f>
        <v>0</v>
      </c>
      <c r="AO33" s="294">
        <f>IF(F$10=0,0,P33/F$10)</f>
        <v>199.74511174360006</v>
      </c>
      <c r="AR33" s="354"/>
    </row>
    <row r="34" spans="1:44" ht="13.5" thickBot="1" x14ac:dyDescent="0.25">
      <c r="A34" s="745" t="s">
        <v>189</v>
      </c>
      <c r="B34" s="746">
        <f>SUM(B15:B33)</f>
        <v>383</v>
      </c>
      <c r="C34" s="746">
        <f t="shared" ref="C34:P34" si="20">SUM(C15:C33)</f>
        <v>383</v>
      </c>
      <c r="D34" s="746">
        <f t="shared" si="20"/>
        <v>336</v>
      </c>
      <c r="E34" s="746">
        <f t="shared" si="20"/>
        <v>0</v>
      </c>
      <c r="F34" s="746">
        <f t="shared" si="20"/>
        <v>1102</v>
      </c>
      <c r="G34" s="746">
        <f t="shared" si="20"/>
        <v>2597331</v>
      </c>
      <c r="H34" s="746">
        <f t="shared" si="20"/>
        <v>2536141</v>
      </c>
      <c r="I34" s="746">
        <f t="shared" si="20"/>
        <v>2452659</v>
      </c>
      <c r="J34" s="746">
        <f t="shared" si="20"/>
        <v>0</v>
      </c>
      <c r="K34" s="747">
        <f t="shared" si="20"/>
        <v>7586131</v>
      </c>
      <c r="L34" s="748">
        <f t="shared" si="20"/>
        <v>32221602.042701907</v>
      </c>
      <c r="M34" s="748">
        <f t="shared" si="20"/>
        <v>31019028.135472782</v>
      </c>
      <c r="N34" s="748">
        <f t="shared" si="20"/>
        <v>31592459.530518532</v>
      </c>
      <c r="O34" s="748">
        <f t="shared" si="20"/>
        <v>0</v>
      </c>
      <c r="P34" s="748">
        <f t="shared" si="20"/>
        <v>94833089.708693221</v>
      </c>
      <c r="Q34" s="751"/>
      <c r="R34" s="751"/>
      <c r="S34" s="751"/>
      <c r="T34" s="751"/>
      <c r="U34" s="751"/>
      <c r="V34" s="751"/>
      <c r="W34" s="751"/>
      <c r="X34" s="751"/>
      <c r="Y34" s="751"/>
      <c r="Z34" s="751"/>
      <c r="AA34" s="749">
        <f t="shared" si="5"/>
        <v>3710914.6326943687</v>
      </c>
      <c r="AB34" s="749">
        <f>IF($C$10=0,0,(H34/$C$10)*12000)</f>
        <v>3758173.870091381</v>
      </c>
      <c r="AC34" s="749">
        <f>IF($D$10=0,0,(I34/$D$10)*12000)</f>
        <v>3729807.1220377646</v>
      </c>
      <c r="AD34" s="749">
        <f>IF($E$10=0,0,(J34/$E$10)*12000)</f>
        <v>0</v>
      </c>
      <c r="AE34" s="749">
        <f>IF($F$10=0,0,(K34/$F$10)*12000)</f>
        <v>3732719.8622273249</v>
      </c>
      <c r="AF34" s="750">
        <f t="shared" si="18"/>
        <v>12.405658748423635</v>
      </c>
      <c r="AG34" s="750">
        <f t="shared" si="18"/>
        <v>12.230797946751691</v>
      </c>
      <c r="AH34" s="750">
        <f t="shared" si="18"/>
        <v>12.880901719529104</v>
      </c>
      <c r="AI34" s="750">
        <f t="shared" si="18"/>
        <v>0</v>
      </c>
      <c r="AJ34" s="750">
        <f t="shared" si="18"/>
        <v>12.500850526927787</v>
      </c>
      <c r="AK34" s="752"/>
      <c r="AL34" s="752"/>
      <c r="AM34" s="752"/>
      <c r="AN34" s="752"/>
      <c r="AO34" s="753"/>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E58" sqref="E58"/>
    </sheetView>
  </sheetViews>
  <sheetFormatPr defaultColWidth="9.42578125" defaultRowHeight="12.75" x14ac:dyDescent="0.2"/>
  <cols>
    <col min="1" max="1" width="67" style="131" customWidth="1"/>
    <col min="2" max="5" width="16.5703125" style="131" customWidth="1"/>
    <col min="6" max="6" width="10.5703125" style="131" customWidth="1"/>
    <col min="7" max="16384" width="9.42578125" style="131"/>
  </cols>
  <sheetData>
    <row r="1" spans="1:15" ht="20.25" customHeight="1" x14ac:dyDescent="0.25">
      <c r="A1" s="20" t="s">
        <v>1206</v>
      </c>
      <c r="E1" s="94"/>
    </row>
    <row r="2" spans="1:15" s="178" customFormat="1" ht="20.25" customHeight="1" x14ac:dyDescent="0.2">
      <c r="A2" s="18" t="s">
        <v>26</v>
      </c>
      <c r="B2" s="408" t="str">
        <f>'Schedule 2_Balance Sheet'!C2</f>
        <v>CCA One Care-Commonwealth Care Alliance</v>
      </c>
      <c r="C2" s="409"/>
      <c r="D2" s="409"/>
      <c r="E2" s="410"/>
      <c r="G2" s="131"/>
      <c r="I2" s="179"/>
      <c r="M2" s="179"/>
      <c r="O2" s="179"/>
    </row>
    <row r="3" spans="1:15" s="178" customFormat="1" ht="20.25" customHeight="1" x14ac:dyDescent="0.2">
      <c r="A3" s="18" t="s">
        <v>0</v>
      </c>
      <c r="B3" s="539" t="str">
        <f>'Schedule 2_Balance Sheet'!C3</f>
        <v>January 2024-September 2024</v>
      </c>
      <c r="C3" s="540"/>
      <c r="D3" s="540"/>
      <c r="E3" s="541"/>
      <c r="G3" s="131"/>
      <c r="I3" s="179"/>
      <c r="K3" s="179"/>
    </row>
    <row r="4" spans="1:15" s="178" customFormat="1" ht="20.25" customHeight="1" x14ac:dyDescent="0.2">
      <c r="A4" s="18" t="s">
        <v>27</v>
      </c>
      <c r="B4" s="411">
        <f>'Schedule 2_Balance Sheet'!C4</f>
        <v>45565</v>
      </c>
      <c r="C4" s="409"/>
      <c r="D4" s="409"/>
      <c r="E4" s="410"/>
      <c r="G4" s="131"/>
      <c r="I4" s="179"/>
      <c r="M4" s="179"/>
      <c r="O4" s="179"/>
    </row>
    <row r="5" spans="1:15" s="178" customFormat="1" ht="20.25" customHeight="1" x14ac:dyDescent="0.2">
      <c r="A5" s="18" t="s">
        <v>28</v>
      </c>
      <c r="B5" s="408" t="str">
        <f>'Schedule 2_Balance Sheet'!C5</f>
        <v>CCA</v>
      </c>
      <c r="C5" s="409"/>
      <c r="D5" s="409"/>
      <c r="E5" s="410"/>
      <c r="G5" s="131"/>
      <c r="I5" s="179"/>
      <c r="M5" s="179"/>
      <c r="O5" s="179"/>
    </row>
    <row r="6" spans="1:15" s="178" customFormat="1" ht="20.25" customHeight="1" x14ac:dyDescent="0.2">
      <c r="A6" s="18" t="s">
        <v>29</v>
      </c>
      <c r="B6" s="411">
        <f>'Schedule 2_Balance Sheet'!C6</f>
        <v>45623</v>
      </c>
      <c r="C6" s="409"/>
      <c r="D6" s="409"/>
      <c r="E6" s="410"/>
      <c r="G6" s="131"/>
      <c r="I6" s="179"/>
      <c r="L6" s="180"/>
      <c r="M6" s="179"/>
      <c r="N6" s="180"/>
      <c r="O6" s="179"/>
    </row>
    <row r="7" spans="1:15" x14ac:dyDescent="0.2">
      <c r="A7" s="17" t="s">
        <v>464</v>
      </c>
    </row>
    <row r="8" spans="1:15" ht="13.5" thickBot="1" x14ac:dyDescent="0.25">
      <c r="A8" s="29"/>
    </row>
    <row r="9" spans="1:15" x14ac:dyDescent="0.2">
      <c r="A9" s="194" t="s">
        <v>63</v>
      </c>
      <c r="B9" s="914"/>
      <c r="C9" s="915"/>
      <c r="D9" s="915"/>
      <c r="E9" s="916"/>
    </row>
    <row r="10" spans="1:15" x14ac:dyDescent="0.2">
      <c r="B10" s="72" t="s">
        <v>64</v>
      </c>
      <c r="C10" s="70" t="s">
        <v>65</v>
      </c>
      <c r="D10" s="70" t="s">
        <v>66</v>
      </c>
      <c r="E10" s="73" t="s">
        <v>67</v>
      </c>
    </row>
    <row r="11" spans="1:15" x14ac:dyDescent="0.2">
      <c r="B11" s="74" t="s">
        <v>1</v>
      </c>
      <c r="C11" s="71" t="s">
        <v>1</v>
      </c>
      <c r="D11" s="71" t="s">
        <v>1</v>
      </c>
      <c r="E11" s="75" t="s">
        <v>1</v>
      </c>
    </row>
    <row r="12" spans="1:15" x14ac:dyDescent="0.2">
      <c r="A12" s="7" t="s">
        <v>69</v>
      </c>
      <c r="B12" s="188"/>
      <c r="C12" s="189"/>
      <c r="D12" s="189"/>
      <c r="E12" s="190"/>
    </row>
    <row r="13" spans="1:15" ht="15.75" customHeight="1" x14ac:dyDescent="0.2">
      <c r="A13" s="131" t="s">
        <v>70</v>
      </c>
      <c r="B13" s="52">
        <f>IF('Schedule 2_Balance Sheet'!C48=0,"",'Schedule 3A_Income Statement'!CS91/'Schedule 2_Balance Sheet'!C48)</f>
        <v>-2.3486966193004822E-2</v>
      </c>
      <c r="C13" s="41">
        <f>IF('Schedule 2_Balance Sheet'!D48=0,"",'Schedule 3A_Income Statement'!CT91/'Schedule 2_Balance Sheet'!D48)</f>
        <v>-3.4966462692743124E-2</v>
      </c>
      <c r="D13" s="41">
        <f>IF('Schedule 2_Balance Sheet'!E48=0,"",'Schedule 3A_Income Statement'!CU91/'Schedule 2_Balance Sheet'!E48)</f>
        <v>-2.9931034387517191E-2</v>
      </c>
      <c r="E13" s="51" t="str">
        <f>IF('Schedule 2_Balance Sheet'!F48=0,"",'Schedule 3A_Income Statement'!CV91/'Schedule 2_Balance Sheet'!F48)</f>
        <v/>
      </c>
    </row>
    <row r="14" spans="1:15" ht="15.75" customHeight="1" x14ac:dyDescent="0.2">
      <c r="A14" s="131" t="s">
        <v>71</v>
      </c>
      <c r="B14" s="52">
        <f>IF('Schedule 3A_Income Statement'!CS31=0,"",'Schedule 3A_Income Statement'!CS91/'Schedule 3A_Income Statement'!CS31)</f>
        <v>-4.2457009246759672E-2</v>
      </c>
      <c r="C14" s="41">
        <f>IF('Schedule 3A_Income Statement'!CT31=0,"",'Schedule 3A_Income Statement'!CT91/'Schedule 3A_Income Statement'!CT31)</f>
        <v>-5.9002280345362354E-2</v>
      </c>
      <c r="D14" s="41">
        <f>IF('Schedule 3A_Income Statement'!CU31=0,"",'Schedule 3A_Income Statement'!CU91/'Schedule 3A_Income Statement'!CU31)</f>
        <v>-5.0487047850272956E-2</v>
      </c>
      <c r="E14" s="51" t="str">
        <f>IF('Schedule 3A_Income Statement'!CV31=0,"",'Schedule 3A_Income Statement'!CV91/'Schedule 3A_Income Statement'!CV31)</f>
        <v/>
      </c>
    </row>
    <row r="15" spans="1:15" ht="15.75" customHeight="1" x14ac:dyDescent="0.2">
      <c r="A15" s="131" t="s">
        <v>72</v>
      </c>
      <c r="B15" s="52">
        <f>IF('Schedule 2_Balance Sheet'!C93=0,"",'Schedule 3A_Income Statement'!CS91/'Schedule 2_Balance Sheet'!C93)</f>
        <v>-0.20958652460891733</v>
      </c>
      <c r="C15" s="41">
        <f>IF('Schedule 2_Balance Sheet'!D93=0,"",'Schedule 3A_Income Statement'!CT91/'Schedule 2_Balance Sheet'!D93)</f>
        <v>-0.37192827517454718</v>
      </c>
      <c r="D15" s="41">
        <f>IF('Schedule 2_Balance Sheet'!E93=0,"",'Schedule 3A_Income Statement'!CU91/'Schedule 2_Balance Sheet'!E93)</f>
        <v>-0.65019702296537429</v>
      </c>
      <c r="E15" s="51" t="str">
        <f>IF('Schedule 2_Balance Sheet'!F93=0,"",'Schedule 3A_Income Statement'!CV91/'Schedule 2_Balance Sheet'!F93)</f>
        <v/>
      </c>
    </row>
    <row r="16" spans="1:15" ht="15.75" customHeight="1" x14ac:dyDescent="0.2">
      <c r="B16" s="191"/>
      <c r="C16" s="192"/>
      <c r="D16" s="192"/>
      <c r="E16" s="193"/>
    </row>
    <row r="17" spans="1:9" ht="15.75" customHeight="1" x14ac:dyDescent="0.2">
      <c r="A17" s="7" t="s">
        <v>73</v>
      </c>
      <c r="B17" s="191"/>
      <c r="C17" s="192"/>
      <c r="D17" s="192"/>
      <c r="E17" s="193"/>
    </row>
    <row r="18" spans="1:9" ht="15.75" customHeight="1" x14ac:dyDescent="0.2">
      <c r="A18" s="131" t="s">
        <v>74</v>
      </c>
      <c r="B18" s="53">
        <f>IF('Schedule 2_Balance Sheet'!C67=0,"",'Schedule 2_Balance Sheet'!C22/'Schedule 2_Balance Sheet'!C67)</f>
        <v>1.0958488632984142</v>
      </c>
      <c r="C18" s="42">
        <f>IF('Schedule 2_Balance Sheet'!D67=0,"",'Schedule 2_Balance Sheet'!D22/'Schedule 2_Balance Sheet'!D67)</f>
        <v>1.2149459773777307</v>
      </c>
      <c r="D18" s="42">
        <f>IF('Schedule 2_Balance Sheet'!E67=0,"",'Schedule 2_Balance Sheet'!E22/'Schedule 2_Balance Sheet'!E67)</f>
        <v>1.0600474038124006</v>
      </c>
      <c r="E18" s="54" t="str">
        <f>IF('Schedule 2_Balance Sheet'!F67=0,"",'Schedule 2_Balance Sheet'!F22/'Schedule 2_Balance Sheet'!F67)</f>
        <v/>
      </c>
    </row>
    <row r="19" spans="1:9" ht="15.75" customHeight="1" x14ac:dyDescent="0.2">
      <c r="A19" s="131" t="s">
        <v>75</v>
      </c>
      <c r="B19" s="53">
        <f>IF('Schedule 2_Balance Sheet'!C67=0,"",'Schedule 2_Balance Sheet'!C11/'Schedule 2_Balance Sheet'!C67)</f>
        <v>3.3379894229114353E-2</v>
      </c>
      <c r="C19" s="42">
        <f>IF('Schedule 2_Balance Sheet'!D67=0,"",'Schedule 2_Balance Sheet'!D11/'Schedule 2_Balance Sheet'!D67)</f>
        <v>1.2810542040855877E-2</v>
      </c>
      <c r="D19" s="42">
        <f>IF('Schedule 2_Balance Sheet'!E67=0,"",'Schedule 2_Balance Sheet'!E11/'Schedule 2_Balance Sheet'!E67)</f>
        <v>4.1759581770754978E-2</v>
      </c>
      <c r="E19" s="54" t="str">
        <f>IF('Schedule 2_Balance Sheet'!F67=0,"",'Schedule 2_Balance Sheet'!F11/'Schedule 2_Balance Sheet'!F67)</f>
        <v/>
      </c>
    </row>
    <row r="20" spans="1:9" ht="15.75" customHeight="1" x14ac:dyDescent="0.2">
      <c r="A20" s="131" t="s">
        <v>76</v>
      </c>
      <c r="B20" s="222">
        <f>IF(('Schedule 2_Balance Sheet'!C67-'Schedule 2_Balance Sheet'!C58-SUM('Schedule 2_Balance Sheet'!C62:C65))=0,"",'Schedule 2_Balance Sheet'!C11/('Schedule 2_Balance Sheet'!C67-'Schedule 2_Balance Sheet'!C58-SUM('Schedule 2_Balance Sheet'!C62:C65)))</f>
        <v>3.4987123464115019E-2</v>
      </c>
      <c r="C20" s="42">
        <f>IF(('Schedule 2_Balance Sheet'!D67-'Schedule 2_Balance Sheet'!D58-SUM('Schedule 2_Balance Sheet'!D62:D65))=0,"",'Schedule 2_Balance Sheet'!D11/('Schedule 2_Balance Sheet'!D67-'Schedule 2_Balance Sheet'!D58-SUM('Schedule 2_Balance Sheet'!D62:D65)))</f>
        <v>1.3436424934609942E-2</v>
      </c>
      <c r="D20" s="42">
        <f>IF(('Schedule 2_Balance Sheet'!E67-'Schedule 2_Balance Sheet'!E58-SUM('Schedule 2_Balance Sheet'!E62:E65))=0,"",'Schedule 2_Balance Sheet'!E11/('Schedule 2_Balance Sheet'!E67-'Schedule 2_Balance Sheet'!E58-SUM('Schedule 2_Balance Sheet'!E62:E65)))</f>
        <v>4.5488651357759445E-2</v>
      </c>
      <c r="E20" s="54" t="str">
        <f>IF(('Schedule 2_Balance Sheet'!F67-'Schedule 2_Balance Sheet'!F58-SUM('Schedule 2_Balance Sheet'!F62:F65))=0,"",'Schedule 2_Balance Sheet'!F11/('Schedule 2_Balance Sheet'!F67-'Schedule 2_Balance Sheet'!F58-SUM('Schedule 2_Balance Sheet'!F62:F65)))</f>
        <v/>
      </c>
    </row>
    <row r="21" spans="1:9" ht="15.75" customHeight="1" x14ac:dyDescent="0.2">
      <c r="A21" s="131" t="s">
        <v>77</v>
      </c>
      <c r="B21" s="53">
        <f>IF('Schedule 3A_Income Statement'!CS65=0,"",'Schedule 2_Balance Sheet'!C58/('Schedule 3A_Income Statement'!CS65/90))</f>
        <v>4.0151383369359932</v>
      </c>
      <c r="C21" s="42">
        <f>IF('Schedule 3A_Income Statement'!CT65=0,"",'Schedule 2_Balance Sheet'!D58/('Schedule 3A_Income Statement'!CT65/90))</f>
        <v>4.2771141198384184</v>
      </c>
      <c r="D21" s="42">
        <f>IF('Schedule 3A_Income Statement'!CU65=0,"",'Schedule 2_Balance Sheet'!E58/('Schedule 3A_Income Statement'!CU65/90))</f>
        <v>8.5260275787368212</v>
      </c>
      <c r="E21" s="54" t="str">
        <f>IF('Schedule 3A_Income Statement'!CV65=0,"",'Schedule 2_Balance Sheet'!F58/('Schedule 3A_Income Statement'!CV65/90))</f>
        <v/>
      </c>
      <c r="F21" s="23"/>
      <c r="H21" s="23"/>
      <c r="I21" s="23"/>
    </row>
    <row r="22" spans="1:9" ht="15.75" customHeight="1" x14ac:dyDescent="0.2">
      <c r="A22" s="131" t="s">
        <v>78</v>
      </c>
      <c r="B22" s="43">
        <f>IF('Schedule 3A_Income Statement'!CS31=0,"",('Schedule 2_Balance Sheet'!C56+'Schedule 2_Balance Sheet'!C57)/'Schedule 3A_Income Statement'!CS31)</f>
        <v>0.16923105543067105</v>
      </c>
      <c r="C22" s="44">
        <f>IF('Schedule 3A_Income Statement'!CT31=0,"",('Schedule 2_Balance Sheet'!D56+'Schedule 2_Balance Sheet'!D57)/'Schedule 3A_Income Statement'!CT31)</f>
        <v>0.17116949953877103</v>
      </c>
      <c r="D22" s="44">
        <f>IF('Schedule 3A_Income Statement'!CU31=0,"",('Schedule 2_Balance Sheet'!E56+'Schedule 2_Balance Sheet'!E57)/'Schedule 3A_Income Statement'!CU31)</f>
        <v>0.19953936931732211</v>
      </c>
      <c r="E22" s="45" t="str">
        <f>IF('Schedule 3A_Income Statement'!CV31=0,"",('Schedule 2_Balance Sheet'!F56+'Schedule 2_Balance Sheet'!F57)/'Schedule 3A_Income Statement'!CV31)</f>
        <v/>
      </c>
    </row>
    <row r="23" spans="1:9" ht="15.75" customHeight="1" x14ac:dyDescent="0.2">
      <c r="B23" s="191"/>
      <c r="C23" s="192"/>
      <c r="D23" s="192"/>
      <c r="E23" s="193"/>
    </row>
    <row r="24" spans="1:9" ht="15.75" customHeight="1" x14ac:dyDescent="0.2">
      <c r="A24" s="7" t="s">
        <v>79</v>
      </c>
      <c r="B24" s="191"/>
      <c r="C24" s="192"/>
      <c r="D24" s="192"/>
      <c r="E24" s="193"/>
    </row>
    <row r="25" spans="1:9" ht="15.75" customHeight="1" x14ac:dyDescent="0.2">
      <c r="A25" s="131" t="s">
        <v>80</v>
      </c>
      <c r="B25" s="24">
        <v>0</v>
      </c>
      <c r="C25" s="25">
        <v>0</v>
      </c>
      <c r="D25" s="25">
        <v>0</v>
      </c>
      <c r="E25" s="26">
        <v>0</v>
      </c>
    </row>
    <row r="26" spans="1:9" ht="15.75" customHeight="1" x14ac:dyDescent="0.2">
      <c r="A26" s="131" t="s">
        <v>81</v>
      </c>
      <c r="B26" s="46" t="s">
        <v>68</v>
      </c>
      <c r="C26" s="47" t="s">
        <v>68</v>
      </c>
      <c r="D26" s="47" t="s">
        <v>68</v>
      </c>
      <c r="E26" s="48" t="s">
        <v>68</v>
      </c>
    </row>
    <row r="27" spans="1:9" ht="15.75" customHeight="1" x14ac:dyDescent="0.2">
      <c r="A27" s="131" t="s">
        <v>82</v>
      </c>
      <c r="B27" s="55">
        <f>IF('Schedule 2_Balance Sheet'!C22=0,"",SUM('Schedule 2_Balance Sheet'!C13:C15)/'Schedule 2_Balance Sheet'!C22)</f>
        <v>0.5753972832006734</v>
      </c>
      <c r="C27" s="49">
        <f>IF('Schedule 2_Balance Sheet'!D22=0,"",SUM('Schedule 2_Balance Sheet'!D13:D15)/'Schedule 2_Balance Sheet'!D22)</f>
        <v>0.60434427932627421</v>
      </c>
      <c r="D27" s="49">
        <f>IF('Schedule 2_Balance Sheet'!E22=0,"",SUM('Schedule 2_Balance Sheet'!E13:E15)/'Schedule 2_Balance Sheet'!E22)</f>
        <v>0.55846417842384044</v>
      </c>
      <c r="E27" s="56" t="str">
        <f>IF('Schedule 2_Balance Sheet'!F22=0,"",SUM('Schedule 2_Balance Sheet'!F13:F15)/'Schedule 2_Balance Sheet'!F22)</f>
        <v/>
      </c>
    </row>
    <row r="28" spans="1:9" ht="15.75" customHeight="1" x14ac:dyDescent="0.2">
      <c r="A28" s="131" t="s">
        <v>83</v>
      </c>
      <c r="B28" s="55">
        <f>IF('Schedule 2_Balance Sheet'!C22=0,"",SUM('Schedule 2_Balance Sheet'!C11)/'Schedule 2_Balance Sheet'!C22)</f>
        <v>3.046030830259169E-2</v>
      </c>
      <c r="C28" s="49">
        <f>IF('Schedule 2_Balance Sheet'!D22=0,"",SUM('Schedule 2_Balance Sheet'!D11)/'Schedule 2_Balance Sheet'!D22)</f>
        <v>1.0544124824797076E-2</v>
      </c>
      <c r="D28" s="49">
        <f>IF('Schedule 2_Balance Sheet'!E22=0,"",SUM('Schedule 2_Balance Sheet'!E11)/'Schedule 2_Balance Sheet'!E22)</f>
        <v>3.9394070133627043E-2</v>
      </c>
      <c r="E28" s="56" t="str">
        <f>IF('Schedule 2_Balance Sheet'!F22=0,"",SUM('Schedule 2_Balance Sheet'!F11)/'Schedule 2_Balance Sheet'!F22)</f>
        <v/>
      </c>
    </row>
    <row r="29" spans="1:9" ht="15.75" customHeight="1" x14ac:dyDescent="0.2">
      <c r="A29" s="131" t="s">
        <v>84</v>
      </c>
      <c r="B29" s="285">
        <f>IF('Schedule 1_Enrollment'!K14=0,"",'Schedule 2_Balance Sheet'!C93/('Schedule 1_Enrollment'!K14/3))</f>
        <v>2670.3402107043244</v>
      </c>
      <c r="C29" s="181">
        <f>IF('Schedule 1_Enrollment'!K20=0,"",'Schedule 2_Balance Sheet'!D93/('Schedule 1_Enrollment'!K20/3))</f>
        <v>2118.3769351815558</v>
      </c>
      <c r="D29" s="181">
        <f>IF('Schedule 1_Enrollment'!K26=0,"",'Schedule 2_Balance Sheet'!E93/('Schedule 1_Enrollment'!K26/3))</f>
        <v>1048.4017940399049</v>
      </c>
      <c r="E29" s="56" t="str">
        <f>IF('Schedule 1_Enrollment'!K32=0,"",'Schedule 2_Balance Sheet'!F93/('Schedule 1_Enrollment'!K32/3))</f>
        <v/>
      </c>
    </row>
    <row r="30" spans="1:9" ht="15.75" customHeight="1" x14ac:dyDescent="0.2">
      <c r="B30" s="191"/>
      <c r="C30" s="192"/>
      <c r="D30" s="192"/>
      <c r="E30" s="193"/>
    </row>
    <row r="31" spans="1:9" ht="15.75" customHeight="1" x14ac:dyDescent="0.2">
      <c r="A31" s="7" t="s">
        <v>85</v>
      </c>
      <c r="B31" s="191"/>
      <c r="C31" s="192"/>
      <c r="D31" s="192"/>
      <c r="E31" s="193"/>
    </row>
    <row r="32" spans="1:9" ht="15.75" customHeight="1" x14ac:dyDescent="0.2">
      <c r="A32" s="131" t="s">
        <v>86</v>
      </c>
      <c r="B32" s="222">
        <f>IF('Schedule 3A_Income Statement'!CS22=0,"",'Schedule 2_Balance Sheet'!C13/('Schedule 3A_Income Statement'!CS22/90))</f>
        <v>67.989107036958814</v>
      </c>
      <c r="C32" s="283">
        <f>IF('Schedule 3A_Income Statement'!CT22=0,"",'Schedule 2_Balance Sheet'!D13/('Schedule 3A_Income Statement'!CT22/90))</f>
        <v>72.366495820638647</v>
      </c>
      <c r="D32" s="283">
        <f>IF('Schedule 3A_Income Statement'!CU22=0,"",'Schedule 2_Balance Sheet'!E13/('Schedule 3A_Income Statement'!CU22/90))</f>
        <v>64.569748941764573</v>
      </c>
      <c r="E32" s="284" t="str">
        <f>IF('Schedule 3A_Income Statement'!CV22=0,"",'Schedule 2_Balance Sheet'!F13/('Schedule 3A_Income Statement'!CV22/90))</f>
        <v/>
      </c>
    </row>
    <row r="33" spans="1:5" ht="15.75" customHeight="1" x14ac:dyDescent="0.2">
      <c r="B33" s="191"/>
      <c r="C33" s="192"/>
      <c r="D33" s="192"/>
      <c r="E33" s="193"/>
    </row>
    <row r="34" spans="1:5" ht="15.75" customHeight="1" x14ac:dyDescent="0.2">
      <c r="A34" s="7" t="s">
        <v>87</v>
      </c>
      <c r="B34" s="191"/>
      <c r="C34" s="192"/>
      <c r="D34" s="192"/>
      <c r="E34" s="193"/>
    </row>
    <row r="35" spans="1:5" ht="15.75" customHeight="1" x14ac:dyDescent="0.2">
      <c r="A35" s="131" t="s">
        <v>88</v>
      </c>
      <c r="B35" s="55">
        <f>IF('Schedule 3A_Income Statement'!CS31=0,"",'Schedule 3A_Income Statement'!CS91/'Schedule 3A_Income Statement'!CS31)</f>
        <v>-4.2457009246759672E-2</v>
      </c>
      <c r="C35" s="49">
        <f>IF('Schedule 3A_Income Statement'!CT31=0,"",'Schedule 3A_Income Statement'!CT91/'Schedule 3A_Income Statement'!CT31)</f>
        <v>-5.9002280345362354E-2</v>
      </c>
      <c r="D35" s="49">
        <f>IF('Schedule 3A_Income Statement'!CU31=0,"",'Schedule 3A_Income Statement'!CU91/'Schedule 3A_Income Statement'!CU31)</f>
        <v>-5.0487047850272956E-2</v>
      </c>
      <c r="E35" s="56" t="str">
        <f>IF('Schedule 3A_Income Statement'!CV31=0,"",'Schedule 3A_Income Statement'!CV91/'Schedule 3A_Income Statement'!CV31)</f>
        <v/>
      </c>
    </row>
    <row r="36" spans="1:5" ht="15.75" customHeight="1" x14ac:dyDescent="0.2">
      <c r="A36" s="131" t="s">
        <v>89</v>
      </c>
      <c r="B36" s="55">
        <f>IF('Schedule 3A_Income Statement'!CS31= 0,"",('Schedule 3A_Income Statement'!CS31-'Schedule 3A_Income Statement'!CS65) /'Schedule 3A_Income Statement'!CS31)</f>
        <v>9.7157914528838596E-2</v>
      </c>
      <c r="C36" s="49">
        <f>IF('Schedule 3A_Income Statement'!CT31= 0,"",('Schedule 3A_Income Statement'!CT31-'Schedule 3A_Income Statement'!CT65) /'Schedule 3A_Income Statement'!CT31)</f>
        <v>7.7607994597295227E-2</v>
      </c>
      <c r="D36" s="49">
        <f>IF('Schedule 3A_Income Statement'!CU31= 0,"",('Schedule 3A_Income Statement'!CU31-'Schedule 3A_Income Statement'!CU65) /'Schedule 3A_Income Statement'!CU31)</f>
        <v>6.4866649957871239E-2</v>
      </c>
      <c r="E36" s="56" t="str">
        <f>IF('Schedule 3A_Income Statement'!CV31= 0,"",('Schedule 3A_Income Statement'!CV31-'Schedule 3A_Income Statement'!CV65) /'Schedule 3A_Income Statement'!CV31)</f>
        <v/>
      </c>
    </row>
    <row r="37" spans="1:5" ht="15.75" customHeight="1" x14ac:dyDescent="0.2">
      <c r="A37" s="131" t="s">
        <v>2</v>
      </c>
      <c r="B37" s="57">
        <f>'Schedule 2_Balance Sheet'!C93</f>
        <v>85096621.607918262</v>
      </c>
      <c r="C37" s="50">
        <f>'Schedule 2_Balance Sheet'!D93</f>
        <v>64874587.514290094</v>
      </c>
      <c r="D37" s="50">
        <f>'Schedule 2_Balance Sheet'!E93</f>
        <v>31596383.801509976</v>
      </c>
      <c r="E37" s="58">
        <f>'Schedule 2_Balance Sheet'!F93</f>
        <v>0</v>
      </c>
    </row>
    <row r="38" spans="1:5" ht="15.75" customHeight="1" x14ac:dyDescent="0.2">
      <c r="A38" s="131" t="s">
        <v>1253</v>
      </c>
      <c r="B38" s="55">
        <f>IF('Schedule 3A_Income Statement'!CS31-'Schedule 3A_Income Statement'!CS27-'Schedule 3A_Income Statement'!CS24=0,"",('Schedule 3A_Income Statement'!CS65+'Schedule 3A_Income Statement'!CS72)/('Schedule 3A_Income Statement'!CS31-'Schedule 3A_Income Statement'!CS27-'Schedule 3A_Income Statement'!CS24))</f>
        <v>0.93893152528075063</v>
      </c>
      <c r="C38" s="49">
        <f>IF('Schedule 3A_Income Statement'!CT31-'Schedule 3A_Income Statement'!CT27-'Schedule 3A_Income Statement'!CT24=0,"",('Schedule 3A_Income Statement'!CT65+'Schedule 3A_Income Statement'!CT72)/('Schedule 3A_Income Statement'!CT31-'Schedule 3A_Income Statement'!CT27-'Schedule 3A_Income Statement'!CT24))</f>
        <v>0.96566095693746601</v>
      </c>
      <c r="D38" s="49">
        <f>IF('Schedule 3A_Income Statement'!CU31-'Schedule 3A_Income Statement'!CU27-'Schedule 3A_Income Statement'!CU24=0,"",('Schedule 3A_Income Statement'!CU65+'Schedule 3A_Income Statement'!CU72)/('Schedule 3A_Income Statement'!CU31-'Schedule 3A_Income Statement'!CU27-'Schedule 3A_Income Statement'!CU24))</f>
        <v>0.97067935249825132</v>
      </c>
      <c r="E38" s="56" t="str">
        <f>IF('Schedule 3A_Income Statement'!CV31-'Schedule 3A_Income Statement'!CV27-'Schedule 3A_Income Statement'!CV24=0,"",('Schedule 3A_Income Statement'!CV65+'Schedule 3A_Income Statement'!CV72)/('Schedule 3A_Income Statement'!CV31-'Schedule 3A_Income Statement'!CV27-'Schedule 3A_Income Statement'!CV24))</f>
        <v/>
      </c>
    </row>
    <row r="39" spans="1:5" ht="15.75" customHeight="1" x14ac:dyDescent="0.2">
      <c r="A39" s="131" t="s">
        <v>90</v>
      </c>
      <c r="B39" s="596">
        <f>IF('Schedule 1_Enrollment'!K14=0,"",'Schedule 3A_Income Statement'!CS65/'Schedule 1_Enrollment'!K14)</f>
        <v>3967.0812365417614</v>
      </c>
      <c r="C39" s="597">
        <f>IF('Schedule 1_Enrollment'!K20=0,"",'Schedule 3A_Income Statement'!CT65/'Schedule 1_Enrollment'!K20)</f>
        <v>4105.7066297421125</v>
      </c>
      <c r="D39" s="597">
        <f>IF('Schedule 1_Enrollment'!K26=0,"",'Schedule 3A_Income Statement'!CU65/'Schedule 1_Enrollment'!K26)</f>
        <v>4208.6716677545628</v>
      </c>
      <c r="E39" s="598" t="str">
        <f>IF('Schedule 1_Enrollment'!K32=0,"",'Schedule 3A_Income Statement'!CV65/'Schedule 1_Enrollment'!K32)</f>
        <v/>
      </c>
    </row>
    <row r="40" spans="1:5" ht="15.75" customHeight="1" thickBot="1" x14ac:dyDescent="0.25">
      <c r="A40" s="131" t="s">
        <v>48</v>
      </c>
      <c r="B40" s="59">
        <f>IF('Schedule 3A_Income Statement'!CS31-'Schedule 3A_Income Statement'!CS27=0,"",'Schedule 3A_Income Statement'!CS87/('Schedule 3A_Income Statement'!CS31-'Schedule 3A_Income Statement'!CS27))</f>
        <v>0.103525483966009</v>
      </c>
      <c r="C40" s="60">
        <f>IF('Schedule 3A_Income Statement'!CT31-'Schedule 3A_Income Statement'!CT27=0,"",'Schedule 3A_Income Statement'!CT87/('Schedule 3A_Income Statement'!CT31-'Schedule 3A_Income Statement'!CT27))</f>
        <v>9.3341323407896415E-2</v>
      </c>
      <c r="D40" s="60">
        <f>IF('Schedule 3A_Income Statement'!CU31-'Schedule 3A_Income Statement'!CU27=0,"",'Schedule 3A_Income Statement'!CU87/('Schedule 3A_Income Statement'!CU31-'Schedule 3A_Income Statement'!CU27))</f>
        <v>7.9807695352021549E-2</v>
      </c>
      <c r="E40" s="61" t="str">
        <f>IF('Schedule 3A_Income Statement'!CV31-'Schedule 3A_Income Statement'!CV27=0,"",'Schedule 3A_Income Statement'!CV87/('Schedule 3A_Income Statement'!CV31-'Schedule 3A_Income Statement'!CV27))</f>
        <v/>
      </c>
    </row>
    <row r="41" spans="1:5" x14ac:dyDescent="0.2">
      <c r="B41" s="27" t="s">
        <v>91</v>
      </c>
      <c r="C41" s="27" t="s">
        <v>91</v>
      </c>
      <c r="D41" s="27" t="s">
        <v>91</v>
      </c>
      <c r="E41" s="27" t="s">
        <v>91</v>
      </c>
    </row>
    <row r="42" spans="1:5" x14ac:dyDescent="0.2">
      <c r="A42" s="7" t="s">
        <v>92</v>
      </c>
    </row>
    <row r="43" spans="1:5" x14ac:dyDescent="0.2">
      <c r="A43" s="131" t="s">
        <v>93</v>
      </c>
    </row>
    <row r="44" spans="1:5" x14ac:dyDescent="0.2">
      <c r="A44" s="131" t="s">
        <v>94</v>
      </c>
    </row>
    <row r="45" spans="1:5" x14ac:dyDescent="0.2">
      <c r="A45" s="131" t="s">
        <v>95</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22" zoomScale="85" zoomScaleNormal="85" workbookViewId="0">
      <selection activeCell="E55" sqref="E55"/>
    </sheetView>
  </sheetViews>
  <sheetFormatPr defaultColWidth="9.42578125" defaultRowHeight="12.75" x14ac:dyDescent="0.2"/>
  <cols>
    <col min="1" max="1" width="50.42578125" style="131" customWidth="1"/>
    <col min="2" max="2" width="17.42578125" style="131" customWidth="1"/>
    <col min="3" max="3" width="20.42578125" style="131" customWidth="1"/>
    <col min="4" max="5" width="17.42578125" style="131" customWidth="1"/>
    <col min="6" max="9" width="14.5703125" style="131" customWidth="1"/>
    <col min="10" max="10" width="15" style="131" customWidth="1"/>
    <col min="11" max="11" width="11.42578125" style="131" bestFit="1" customWidth="1"/>
    <col min="12" max="16384" width="9.42578125" style="131"/>
  </cols>
  <sheetData>
    <row r="1" spans="1:10" ht="20.25" customHeight="1" x14ac:dyDescent="0.25">
      <c r="A1" s="20" t="s">
        <v>1207</v>
      </c>
      <c r="B1" s="195"/>
      <c r="C1" s="195"/>
      <c r="E1" s="94"/>
      <c r="G1" s="196"/>
    </row>
    <row r="2" spans="1:10" ht="20.25" customHeight="1" x14ac:dyDescent="0.2">
      <c r="A2" s="18" t="s">
        <v>26</v>
      </c>
      <c r="B2" s="408" t="str">
        <f>'Schedule 2_Balance Sheet'!C2</f>
        <v>CCA One Care-Commonwealth Care Alliance</v>
      </c>
      <c r="C2" s="409"/>
      <c r="D2" s="409"/>
      <c r="E2" s="409"/>
      <c r="F2" s="410"/>
      <c r="H2" s="21"/>
      <c r="I2" s="22"/>
    </row>
    <row r="3" spans="1:10" ht="20.25" customHeight="1" x14ac:dyDescent="0.2">
      <c r="A3" s="18" t="s">
        <v>0</v>
      </c>
      <c r="B3" s="539" t="str">
        <f>'Schedule 2_Balance Sheet'!C3</f>
        <v>January 2024-September 2024</v>
      </c>
      <c r="C3" s="540"/>
      <c r="D3" s="540"/>
      <c r="E3" s="540"/>
      <c r="F3" s="541"/>
      <c r="H3" s="21"/>
      <c r="I3" s="22"/>
    </row>
    <row r="4" spans="1:10" ht="20.25" customHeight="1" x14ac:dyDescent="0.2">
      <c r="A4" s="18" t="s">
        <v>27</v>
      </c>
      <c r="B4" s="411">
        <f>'Schedule 2_Balance Sheet'!C4</f>
        <v>45565</v>
      </c>
      <c r="C4" s="409"/>
      <c r="D4" s="409"/>
      <c r="E4" s="409"/>
      <c r="F4" s="410"/>
      <c r="H4" s="21"/>
      <c r="I4" s="22"/>
    </row>
    <row r="5" spans="1:10" ht="20.25" customHeight="1" x14ac:dyDescent="0.2">
      <c r="A5" s="18" t="s">
        <v>28</v>
      </c>
      <c r="B5" s="408" t="str">
        <f>'Schedule 2_Balance Sheet'!C5</f>
        <v>CCA</v>
      </c>
      <c r="C5" s="409"/>
      <c r="D5" s="409"/>
      <c r="E5" s="409"/>
      <c r="F5" s="410"/>
    </row>
    <row r="6" spans="1:10" ht="20.25" customHeight="1" x14ac:dyDescent="0.2">
      <c r="A6" s="18" t="s">
        <v>29</v>
      </c>
      <c r="B6" s="411">
        <f>'Schedule 2_Balance Sheet'!C6</f>
        <v>45623</v>
      </c>
      <c r="C6" s="409"/>
      <c r="D6" s="409"/>
      <c r="E6" s="409"/>
      <c r="F6" s="410"/>
      <c r="H6" s="197"/>
    </row>
    <row r="7" spans="1:10" x14ac:dyDescent="0.2">
      <c r="A7" s="226" t="s">
        <v>464</v>
      </c>
      <c r="B7" s="195"/>
      <c r="C7" s="195"/>
      <c r="H7" s="197"/>
    </row>
    <row r="8" spans="1:10" x14ac:dyDescent="0.2">
      <c r="A8" s="757" t="s">
        <v>1581</v>
      </c>
      <c r="B8" s="195"/>
      <c r="C8" s="195"/>
      <c r="H8" s="197"/>
    </row>
    <row r="9" spans="1:10" x14ac:dyDescent="0.2">
      <c r="B9" s="920" t="s">
        <v>96</v>
      </c>
      <c r="C9" s="921"/>
      <c r="D9" s="921"/>
      <c r="E9" s="922"/>
      <c r="F9" s="921" t="s">
        <v>151</v>
      </c>
      <c r="G9" s="921"/>
      <c r="H9" s="921"/>
      <c r="I9" s="923"/>
    </row>
    <row r="10" spans="1:10" x14ac:dyDescent="0.2">
      <c r="A10" s="29"/>
      <c r="B10" s="76" t="s">
        <v>125</v>
      </c>
      <c r="C10" s="76" t="s">
        <v>126</v>
      </c>
      <c r="D10" s="76" t="s">
        <v>127</v>
      </c>
      <c r="E10" s="173" t="s">
        <v>128</v>
      </c>
      <c r="F10" s="76" t="s">
        <v>125</v>
      </c>
      <c r="G10" s="76" t="s">
        <v>126</v>
      </c>
      <c r="H10" s="76" t="s">
        <v>127</v>
      </c>
      <c r="I10" s="174" t="s">
        <v>128</v>
      </c>
      <c r="J10" s="198"/>
    </row>
    <row r="11" spans="1:10" ht="16.5" customHeight="1" x14ac:dyDescent="0.2">
      <c r="A11" s="131" t="s">
        <v>3</v>
      </c>
      <c r="B11" s="50">
        <f>'Schedule 2_Balance Sheet'!C11</f>
        <v>16868086.149999995</v>
      </c>
      <c r="C11" s="50">
        <f>'Schedule 2_Balance Sheet'!D11</f>
        <v>5755236.524900008</v>
      </c>
      <c r="D11" s="50">
        <f>'Schedule 2_Balance Sheet'!E11</f>
        <v>20669891.87489</v>
      </c>
      <c r="E11" s="50">
        <f>'Schedule 2_Balance Sheet'!F11</f>
        <v>0</v>
      </c>
      <c r="F11" s="380">
        <v>0</v>
      </c>
      <c r="G11" s="380">
        <v>0</v>
      </c>
      <c r="H11" s="380">
        <v>0</v>
      </c>
      <c r="I11" s="380">
        <v>0</v>
      </c>
    </row>
    <row r="12" spans="1:10" ht="16.5" customHeight="1" x14ac:dyDescent="0.2">
      <c r="A12" s="130" t="s">
        <v>130</v>
      </c>
      <c r="B12" s="50">
        <f>'Schedule 2_Balance Sheet'!C48-'Schedule 2_Balance Sheet'!C29+0.1*'Schedule 2_Balance Sheet'!C29</f>
        <v>755969016.59543824</v>
      </c>
      <c r="C12" s="50">
        <f>'Schedule 2_Balance Sheet'!D48-'Schedule 2_Balance Sheet'!D29+0.1*'Schedule 2_Balance Sheet'!D29</f>
        <v>685181620.50740993</v>
      </c>
      <c r="D12" s="50">
        <f>'Schedule 2_Balance Sheet'!E48-'Schedule 2_Balance Sheet'!E29+0.1*'Schedule 2_Balance Sheet'!E29</f>
        <v>682801576.45262992</v>
      </c>
      <c r="E12" s="50">
        <f>'Schedule 2_Balance Sheet'!F48-'Schedule 2_Balance Sheet'!F29+0.1*'Schedule 2_Balance Sheet'!F29</f>
        <v>0</v>
      </c>
      <c r="F12" s="380">
        <v>0</v>
      </c>
      <c r="G12" s="380">
        <v>0</v>
      </c>
      <c r="H12" s="380">
        <v>0</v>
      </c>
      <c r="I12" s="380">
        <v>0</v>
      </c>
    </row>
    <row r="13" spans="1:10" ht="16.5" customHeight="1" x14ac:dyDescent="0.2">
      <c r="A13" s="130" t="s">
        <v>10</v>
      </c>
      <c r="B13" s="50">
        <f>'Schedule 2_Balance Sheet'!C78</f>
        <v>674265189.20252001</v>
      </c>
      <c r="C13" s="50">
        <f>'Schedule 2_Balance Sheet'!D78</f>
        <v>625177867.85911989</v>
      </c>
      <c r="D13" s="50">
        <f>'Schedule 2_Balance Sheet'!E78</f>
        <v>654777311.74912</v>
      </c>
      <c r="E13" s="50">
        <f>'Schedule 2_Balance Sheet'!F78</f>
        <v>0</v>
      </c>
      <c r="F13" s="380">
        <v>0</v>
      </c>
      <c r="G13" s="380">
        <v>0</v>
      </c>
      <c r="H13" s="380">
        <v>0</v>
      </c>
      <c r="I13" s="380">
        <v>0</v>
      </c>
    </row>
    <row r="14" spans="1:10" ht="16.5" customHeight="1" x14ac:dyDescent="0.2">
      <c r="A14" s="19" t="s">
        <v>2</v>
      </c>
      <c r="B14" s="62">
        <f>B12-B13</f>
        <v>81703827.392918229</v>
      </c>
      <c r="C14" s="62">
        <f>C12-C13</f>
        <v>60003752.648290038</v>
      </c>
      <c r="D14" s="62">
        <f>D12-D13</f>
        <v>28024264.703509927</v>
      </c>
      <c r="E14" s="62">
        <f>E12-E13</f>
        <v>0</v>
      </c>
      <c r="F14" s="380">
        <v>0</v>
      </c>
      <c r="G14" s="380">
        <v>0</v>
      </c>
      <c r="H14" s="380">
        <v>0</v>
      </c>
      <c r="I14" s="380">
        <v>0</v>
      </c>
    </row>
    <row r="15" spans="1:10" ht="16.5" customHeight="1" thickBot="1" x14ac:dyDescent="0.25">
      <c r="A15" s="19" t="s">
        <v>102</v>
      </c>
      <c r="B15" s="63">
        <v>1500000</v>
      </c>
      <c r="C15" s="63">
        <f t="shared" ref="C15:I15" si="0">+B15</f>
        <v>1500000</v>
      </c>
      <c r="D15" s="63">
        <f t="shared" si="0"/>
        <v>1500000</v>
      </c>
      <c r="E15" s="63">
        <f t="shared" si="0"/>
        <v>1500000</v>
      </c>
      <c r="F15" s="63">
        <f t="shared" si="0"/>
        <v>1500000</v>
      </c>
      <c r="G15" s="63">
        <f t="shared" si="0"/>
        <v>1500000</v>
      </c>
      <c r="H15" s="63">
        <f t="shared" si="0"/>
        <v>1500000</v>
      </c>
      <c r="I15" s="63">
        <f t="shared" si="0"/>
        <v>1500000</v>
      </c>
      <c r="J15" s="199"/>
    </row>
    <row r="16" spans="1:10" ht="16.5" customHeight="1" thickTop="1" x14ac:dyDescent="0.2">
      <c r="A16" s="19" t="s">
        <v>99</v>
      </c>
      <c r="B16" s="64">
        <f t="shared" ref="B16:I16" si="1">SUM(B14-B15)</f>
        <v>80203827.392918229</v>
      </c>
      <c r="C16" s="64">
        <f t="shared" si="1"/>
        <v>58503752.648290038</v>
      </c>
      <c r="D16" s="64">
        <f t="shared" si="1"/>
        <v>26524264.703509927</v>
      </c>
      <c r="E16" s="65">
        <f t="shared" si="1"/>
        <v>-1500000</v>
      </c>
      <c r="F16" s="64">
        <f t="shared" si="1"/>
        <v>-1500000</v>
      </c>
      <c r="G16" s="64">
        <f t="shared" si="1"/>
        <v>-1500000</v>
      </c>
      <c r="H16" s="64">
        <f t="shared" si="1"/>
        <v>-1500000</v>
      </c>
      <c r="I16" s="64">
        <f t="shared" si="1"/>
        <v>-1500000</v>
      </c>
      <c r="J16" s="199"/>
    </row>
    <row r="17" spans="1:10" x14ac:dyDescent="0.2">
      <c r="A17" s="19"/>
      <c r="B17" s="33"/>
      <c r="C17" s="33"/>
      <c r="D17" s="33"/>
      <c r="E17" s="33"/>
      <c r="F17" s="33"/>
      <c r="G17" s="33"/>
      <c r="H17" s="33"/>
      <c r="I17" s="33"/>
      <c r="J17" s="199"/>
    </row>
    <row r="18" spans="1:10" ht="15.75" customHeight="1" x14ac:dyDescent="0.2">
      <c r="A18" s="19" t="s">
        <v>176</v>
      </c>
      <c r="B18" s="69" t="str">
        <f>IF(B16&lt;0,"N","Y")</f>
        <v>Y</v>
      </c>
      <c r="C18" s="69" t="str">
        <f t="shared" ref="C18:I18" si="2">IF(C16&lt;0,"N","Y")</f>
        <v>Y</v>
      </c>
      <c r="D18" s="69" t="str">
        <f t="shared" si="2"/>
        <v>Y</v>
      </c>
      <c r="E18" s="69" t="str">
        <f t="shared" si="2"/>
        <v>N</v>
      </c>
      <c r="F18" s="36" t="str">
        <f t="shared" si="2"/>
        <v>N</v>
      </c>
      <c r="G18" s="36" t="str">
        <f t="shared" si="2"/>
        <v>N</v>
      </c>
      <c r="H18" s="36" t="str">
        <f t="shared" si="2"/>
        <v>N</v>
      </c>
      <c r="I18" s="36" t="str">
        <f t="shared" si="2"/>
        <v>N</v>
      </c>
      <c r="J18" s="199"/>
    </row>
    <row r="19" spans="1:10" ht="15.75" customHeight="1" x14ac:dyDescent="0.2">
      <c r="A19" s="19" t="s">
        <v>129</v>
      </c>
      <c r="B19" s="69" t="str">
        <f t="shared" ref="B19:I19" si="3">IF(B11&lt;800000,"N","Y")</f>
        <v>Y</v>
      </c>
      <c r="C19" s="69" t="str">
        <f t="shared" si="3"/>
        <v>Y</v>
      </c>
      <c r="D19" s="69" t="str">
        <f t="shared" si="3"/>
        <v>Y</v>
      </c>
      <c r="E19" s="69" t="str">
        <f t="shared" si="3"/>
        <v>N</v>
      </c>
      <c r="F19" s="36" t="str">
        <f t="shared" si="3"/>
        <v>N</v>
      </c>
      <c r="G19" s="36" t="str">
        <f t="shared" si="3"/>
        <v>N</v>
      </c>
      <c r="H19" s="36" t="str">
        <f t="shared" si="3"/>
        <v>N</v>
      </c>
      <c r="I19" s="36" t="str">
        <f t="shared" si="3"/>
        <v>N</v>
      </c>
      <c r="J19" s="199"/>
    </row>
    <row r="20" spans="1:10" x14ac:dyDescent="0.2">
      <c r="A20" s="19"/>
      <c r="B20" s="195"/>
      <c r="C20" s="195"/>
      <c r="F20" s="200"/>
      <c r="G20" s="177"/>
      <c r="H20" s="199"/>
      <c r="I20" s="199"/>
      <c r="J20" s="199"/>
    </row>
    <row r="21" spans="1:10" ht="25.5" customHeight="1" x14ac:dyDescent="0.2">
      <c r="A21" s="924" t="s">
        <v>1449</v>
      </c>
      <c r="B21" s="925"/>
      <c r="C21" s="925"/>
      <c r="D21" s="925"/>
      <c r="E21" s="925"/>
      <c r="F21" s="925"/>
      <c r="G21" s="925"/>
      <c r="H21" s="925"/>
      <c r="I21" s="926"/>
      <c r="J21" s="199"/>
    </row>
    <row r="22" spans="1:10" x14ac:dyDescent="0.2">
      <c r="B22" s="195"/>
      <c r="C22" s="195"/>
      <c r="F22" s="200"/>
      <c r="G22" s="177"/>
      <c r="H22" s="199"/>
      <c r="I22" s="199"/>
      <c r="J22" s="199"/>
    </row>
    <row r="23" spans="1:10" x14ac:dyDescent="0.2">
      <c r="A23" s="757" t="s">
        <v>1582</v>
      </c>
      <c r="B23" s="195"/>
      <c r="C23" s="195"/>
      <c r="F23" s="200"/>
      <c r="G23" s="177"/>
      <c r="H23" s="199"/>
      <c r="I23" s="199"/>
      <c r="J23" s="199"/>
    </row>
    <row r="24" spans="1:10" x14ac:dyDescent="0.2">
      <c r="B24" s="920" t="s">
        <v>100</v>
      </c>
      <c r="C24" s="921"/>
      <c r="D24" s="921"/>
      <c r="E24" s="922"/>
      <c r="F24" s="921" t="s">
        <v>177</v>
      </c>
      <c r="G24" s="921"/>
      <c r="H24" s="921"/>
      <c r="I24" s="923"/>
      <c r="J24" s="199"/>
    </row>
    <row r="25" spans="1:10" x14ac:dyDescent="0.2">
      <c r="B25" s="76" t="str">
        <f t="shared" ref="B25:I25" si="4">B10</f>
        <v>Q1</v>
      </c>
      <c r="C25" s="76" t="str">
        <f t="shared" si="4"/>
        <v>Q2</v>
      </c>
      <c r="D25" s="76" t="str">
        <f t="shared" si="4"/>
        <v>Q3</v>
      </c>
      <c r="E25" s="77" t="str">
        <f t="shared" si="4"/>
        <v>Q4</v>
      </c>
      <c r="F25" s="78" t="str">
        <f t="shared" si="4"/>
        <v>Q1</v>
      </c>
      <c r="G25" s="76" t="str">
        <f t="shared" si="4"/>
        <v>Q2</v>
      </c>
      <c r="H25" s="76" t="str">
        <f t="shared" si="4"/>
        <v>Q3</v>
      </c>
      <c r="I25" s="76" t="str">
        <f t="shared" si="4"/>
        <v>Q4</v>
      </c>
      <c r="J25" s="199"/>
    </row>
    <row r="26" spans="1:10" ht="16.5" customHeight="1" x14ac:dyDescent="0.2">
      <c r="A26" s="131" t="s">
        <v>30</v>
      </c>
      <c r="B26" s="181">
        <f>'Schedule 2_Balance Sheet'!C22</f>
        <v>553772666.46263027</v>
      </c>
      <c r="C26" s="181">
        <f>'Schedule 2_Balance Sheet'!D22</f>
        <v>545824012.94844007</v>
      </c>
      <c r="D26" s="181">
        <f>'Schedule 2_Balance Sheet'!E22</f>
        <v>524695513.93843007</v>
      </c>
      <c r="E26" s="181">
        <f>'Schedule 2_Balance Sheet'!F22</f>
        <v>0</v>
      </c>
      <c r="F26" s="380">
        <v>0</v>
      </c>
      <c r="G26" s="380">
        <v>0</v>
      </c>
      <c r="H26" s="380">
        <v>0</v>
      </c>
      <c r="I26" s="380">
        <v>0</v>
      </c>
    </row>
    <row r="27" spans="1:10" ht="16.5" customHeight="1" x14ac:dyDescent="0.2">
      <c r="A27" s="131" t="s">
        <v>8</v>
      </c>
      <c r="B27" s="181">
        <f>'Schedule 2_Balance Sheet'!C67</f>
        <v>505336716.59412998</v>
      </c>
      <c r="C27" s="181">
        <f>'Schedule 2_Balance Sheet'!D67</f>
        <v>449257846.11963993</v>
      </c>
      <c r="D27" s="181">
        <f>'Schedule 2_Balance Sheet'!E67</f>
        <v>494973632.35964</v>
      </c>
      <c r="E27" s="181">
        <f>'Schedule 2_Balance Sheet'!F67</f>
        <v>0</v>
      </c>
      <c r="F27" s="380">
        <v>0</v>
      </c>
      <c r="G27" s="380">
        <v>0</v>
      </c>
      <c r="H27" s="380">
        <v>0</v>
      </c>
      <c r="I27" s="380">
        <v>0</v>
      </c>
    </row>
    <row r="28" spans="1:10" ht="16.5" customHeight="1" x14ac:dyDescent="0.2">
      <c r="A28" s="131" t="s">
        <v>74</v>
      </c>
      <c r="B28" s="42">
        <f>IF(B27=0,0,B26/B27)</f>
        <v>1.0958488632984142</v>
      </c>
      <c r="C28" s="42">
        <f>IF(C27=0,0,C26/C27)</f>
        <v>1.2149459773777307</v>
      </c>
      <c r="D28" s="42">
        <f>IF(D27=0,0,D26/D27)</f>
        <v>1.0600474038124006</v>
      </c>
      <c r="E28" s="42">
        <f>IF(E27=0,0,E26/E27)</f>
        <v>0</v>
      </c>
      <c r="F28" s="626">
        <v>0</v>
      </c>
      <c r="G28" s="626">
        <v>0</v>
      </c>
      <c r="H28" s="626">
        <v>0</v>
      </c>
      <c r="I28" s="626">
        <v>0</v>
      </c>
    </row>
    <row r="29" spans="1:10" ht="16.5" customHeight="1" x14ac:dyDescent="0.2">
      <c r="A29" s="131" t="s">
        <v>101</v>
      </c>
      <c r="B29" s="42">
        <f>IF('Schedule 2_Balance Sheet'!C67=0,0,'Schedule 2_Balance Sheet'!C11/'Schedule 2_Balance Sheet'!C67)</f>
        <v>3.3379894229114353E-2</v>
      </c>
      <c r="C29" s="42">
        <f>IF('Schedule 2_Balance Sheet'!D67=0,0,'Schedule 2_Balance Sheet'!D11/'Schedule 2_Balance Sheet'!D67)</f>
        <v>1.2810542040855877E-2</v>
      </c>
      <c r="D29" s="42">
        <f>IF('Schedule 2_Balance Sheet'!E67=0,0,'Schedule 2_Balance Sheet'!E11/'Schedule 2_Balance Sheet'!E67)</f>
        <v>4.1759581770754978E-2</v>
      </c>
      <c r="E29" s="42">
        <f>IF('Schedule 2_Balance Sheet'!F67=0,0,'Schedule 2_Balance Sheet'!F11/'Schedule 2_Balance Sheet'!F67)</f>
        <v>0</v>
      </c>
      <c r="F29" s="626">
        <v>0</v>
      </c>
      <c r="G29" s="626">
        <v>0</v>
      </c>
      <c r="H29" s="626">
        <v>0</v>
      </c>
      <c r="I29" s="626">
        <v>0</v>
      </c>
    </row>
    <row r="30" spans="1:10" ht="16.5" customHeight="1" x14ac:dyDescent="0.2">
      <c r="A30" s="17" t="s">
        <v>4</v>
      </c>
      <c r="B30" s="66">
        <f>B26-B27</f>
        <v>48435949.868500292</v>
      </c>
      <c r="C30" s="66">
        <f>C26-C27</f>
        <v>96566166.828800142</v>
      </c>
      <c r="D30" s="66">
        <f>D26-D27</f>
        <v>29721881.578790069</v>
      </c>
      <c r="E30" s="67">
        <f>E26-E27</f>
        <v>0</v>
      </c>
      <c r="F30" s="626">
        <v>0</v>
      </c>
      <c r="G30" s="626">
        <v>0</v>
      </c>
      <c r="H30" s="626">
        <v>0</v>
      </c>
      <c r="I30" s="626">
        <v>0</v>
      </c>
    </row>
    <row r="31" spans="1:10" ht="16.5" customHeight="1" thickBot="1" x14ac:dyDescent="0.25">
      <c r="A31" s="17" t="s">
        <v>102</v>
      </c>
      <c r="B31" s="205" t="s">
        <v>103</v>
      </c>
      <c r="C31" s="205" t="s">
        <v>103</v>
      </c>
      <c r="D31" s="205" t="s">
        <v>103</v>
      </c>
      <c r="E31" s="206" t="s">
        <v>103</v>
      </c>
      <c r="F31" s="207" t="s">
        <v>103</v>
      </c>
      <c r="G31" s="207" t="s">
        <v>103</v>
      </c>
      <c r="H31" s="208" t="s">
        <v>103</v>
      </c>
      <c r="I31" s="209" t="s">
        <v>103</v>
      </c>
      <c r="J31" s="198"/>
    </row>
    <row r="32" spans="1:10" ht="16.5" customHeight="1" thickTop="1" x14ac:dyDescent="0.2">
      <c r="A32" s="17" t="s">
        <v>99</v>
      </c>
      <c r="B32" s="64">
        <f t="shared" ref="B32:I32" si="5">B30</f>
        <v>48435949.868500292</v>
      </c>
      <c r="C32" s="64">
        <f t="shared" si="5"/>
        <v>96566166.828800142</v>
      </c>
      <c r="D32" s="64">
        <f t="shared" si="5"/>
        <v>29721881.578790069</v>
      </c>
      <c r="E32" s="68">
        <f t="shared" si="5"/>
        <v>0</v>
      </c>
      <c r="F32" s="64">
        <f t="shared" si="5"/>
        <v>0</v>
      </c>
      <c r="G32" s="64">
        <f t="shared" si="5"/>
        <v>0</v>
      </c>
      <c r="H32" s="64">
        <f t="shared" si="5"/>
        <v>0</v>
      </c>
      <c r="I32" s="68">
        <f t="shared" si="5"/>
        <v>0</v>
      </c>
      <c r="J32" s="198"/>
    </row>
    <row r="33" spans="1:10" x14ac:dyDescent="0.2">
      <c r="A33" s="17"/>
      <c r="B33" s="34"/>
      <c r="C33" s="34"/>
      <c r="D33" s="34"/>
      <c r="E33" s="35"/>
      <c r="F33" s="35"/>
      <c r="G33" s="35"/>
      <c r="H33" s="35"/>
      <c r="I33" s="35"/>
    </row>
    <row r="34" spans="1:10" ht="15.75" customHeight="1" x14ac:dyDescent="0.2">
      <c r="A34" s="17" t="s">
        <v>176</v>
      </c>
      <c r="B34" s="69" t="str">
        <f>IF(B32&lt;0,"N","Y")</f>
        <v>Y</v>
      </c>
      <c r="C34" s="69" t="str">
        <f t="shared" ref="C34:I34" si="6">IF(C32&lt;0,"N","Y")</f>
        <v>Y</v>
      </c>
      <c r="D34" s="69" t="str">
        <f t="shared" si="6"/>
        <v>Y</v>
      </c>
      <c r="E34" s="69" t="str">
        <f t="shared" si="6"/>
        <v>Y</v>
      </c>
      <c r="F34" s="36" t="str">
        <f t="shared" si="6"/>
        <v>Y</v>
      </c>
      <c r="G34" s="36" t="str">
        <f t="shared" si="6"/>
        <v>Y</v>
      </c>
      <c r="H34" s="36" t="str">
        <f t="shared" si="6"/>
        <v>Y</v>
      </c>
      <c r="I34" s="36" t="str">
        <f t="shared" si="6"/>
        <v>Y</v>
      </c>
    </row>
    <row r="35" spans="1:10" x14ac:dyDescent="0.2">
      <c r="B35" s="195"/>
      <c r="C35" s="195"/>
      <c r="F35" s="177"/>
      <c r="G35" s="177"/>
      <c r="H35" s="177"/>
    </row>
    <row r="36" spans="1:10" x14ac:dyDescent="0.2">
      <c r="A36" s="757" t="s">
        <v>1583</v>
      </c>
      <c r="B36" s="195"/>
      <c r="C36" s="195"/>
      <c r="F36" s="177"/>
      <c r="G36" s="177"/>
      <c r="H36" s="177"/>
    </row>
    <row r="37" spans="1:10" x14ac:dyDescent="0.2">
      <c r="B37" s="917" t="s">
        <v>104</v>
      </c>
      <c r="C37" s="918"/>
      <c r="D37" s="919" t="s">
        <v>105</v>
      </c>
      <c r="E37" s="917"/>
      <c r="F37" s="917"/>
      <c r="G37" s="917"/>
      <c r="H37" s="917"/>
      <c r="I37" s="917"/>
      <c r="J37" s="917"/>
    </row>
    <row r="38" spans="1:10" ht="16.5" customHeight="1" x14ac:dyDescent="0.2">
      <c r="B38" s="941" t="s">
        <v>106</v>
      </c>
      <c r="C38" s="944" t="s">
        <v>1454</v>
      </c>
      <c r="D38" s="928" t="s">
        <v>1584</v>
      </c>
      <c r="E38" s="947" t="s">
        <v>1585</v>
      </c>
      <c r="F38" s="928" t="s">
        <v>2</v>
      </c>
      <c r="G38" s="930" t="s">
        <v>107</v>
      </c>
      <c r="H38" s="928" t="s">
        <v>108</v>
      </c>
      <c r="I38" s="930" t="s">
        <v>109</v>
      </c>
      <c r="J38" s="932" t="s">
        <v>110</v>
      </c>
    </row>
    <row r="39" spans="1:10" ht="29.25" customHeight="1" x14ac:dyDescent="0.2">
      <c r="B39" s="942"/>
      <c r="C39" s="945"/>
      <c r="D39" s="928"/>
      <c r="E39" s="947"/>
      <c r="F39" s="928"/>
      <c r="G39" s="930"/>
      <c r="H39" s="928"/>
      <c r="I39" s="930"/>
      <c r="J39" s="932"/>
    </row>
    <row r="40" spans="1:10" ht="18.75" customHeight="1" x14ac:dyDescent="0.2">
      <c r="B40" s="942"/>
      <c r="C40" s="945"/>
      <c r="D40" s="928"/>
      <c r="E40" s="947"/>
      <c r="F40" s="928"/>
      <c r="G40" s="930"/>
      <c r="H40" s="928"/>
      <c r="I40" s="930"/>
      <c r="J40" s="932"/>
    </row>
    <row r="41" spans="1:10" ht="15" customHeight="1" x14ac:dyDescent="0.2">
      <c r="B41" s="943"/>
      <c r="C41" s="946"/>
      <c r="D41" s="929"/>
      <c r="E41" s="948"/>
      <c r="F41" s="929"/>
      <c r="G41" s="931"/>
      <c r="H41" s="929"/>
      <c r="I41" s="931"/>
      <c r="J41" s="933"/>
    </row>
    <row r="42" spans="1:10" ht="15.75" customHeight="1" x14ac:dyDescent="0.2">
      <c r="A42" s="130" t="s">
        <v>1450</v>
      </c>
      <c r="B42" s="201">
        <f>+'Schedule 3A_Income Statement'!CS65</f>
        <v>379260900.37586546</v>
      </c>
      <c r="C42" s="201">
        <f>IF(B42/2&gt;'Schedule 3A_Income Statement'!CS22/2*0.88,'Schedule 3A_Income Statement'!CS22/2*0.88,B42/2)</f>
        <v>184832761.84261474</v>
      </c>
      <c r="D42" s="380">
        <v>2100000</v>
      </c>
      <c r="E42" s="381">
        <v>2100000</v>
      </c>
      <c r="F42" s="132">
        <f>'Schedule 2_Balance Sheet'!C93</f>
        <v>85096621.607918262</v>
      </c>
      <c r="G42" s="381">
        <f>F42-H42</f>
        <v>77907236.747918263</v>
      </c>
      <c r="H42" s="202">
        <f>'Schedule 2_Balance Sheet'!C30</f>
        <v>7189384.8599999994</v>
      </c>
      <c r="I42" s="381">
        <v>0</v>
      </c>
      <c r="J42" s="382" t="s">
        <v>1372</v>
      </c>
    </row>
    <row r="43" spans="1:10" ht="15.75" customHeight="1" x14ac:dyDescent="0.2">
      <c r="A43" s="130" t="s">
        <v>1451</v>
      </c>
      <c r="B43" s="201">
        <f>+'Schedule 3A_Income Statement'!CT65</f>
        <v>377207690.90092683</v>
      </c>
      <c r="C43" s="201">
        <f>IF(B43/2&gt;'Schedule 3A_Income Statement'!CT22/2*0.88,'Schedule 3A_Income Statement'!CT22/2*0.88,B43/2)</f>
        <v>179935844.00587556</v>
      </c>
      <c r="D43" s="380">
        <f>D42</f>
        <v>2100000</v>
      </c>
      <c r="E43" s="381">
        <f>D43</f>
        <v>2100000</v>
      </c>
      <c r="F43" s="132">
        <f>'Schedule 2_Balance Sheet'!D93</f>
        <v>64874587.514290094</v>
      </c>
      <c r="G43" s="381">
        <f>F43-H43</f>
        <v>64862483.904290095</v>
      </c>
      <c r="H43" s="202">
        <f>'Schedule 2_Balance Sheet'!D30</f>
        <v>12103.61</v>
      </c>
      <c r="I43" s="381">
        <v>0</v>
      </c>
      <c r="J43" s="382" t="s">
        <v>1372</v>
      </c>
    </row>
    <row r="44" spans="1:10" ht="15.75" customHeight="1" x14ac:dyDescent="0.2">
      <c r="A44" s="130" t="s">
        <v>1452</v>
      </c>
      <c r="B44" s="201">
        <f>+'Schedule 3A_Income Statement'!CU65</f>
        <v>380518631.49669325</v>
      </c>
      <c r="C44" s="201">
        <f>IF(B44/2&gt;'Schedule 3A_Income Statement'!CU22/2*0.88,'Schedule 3A_Income Statement'!CU22/2*0.88,B44/2)</f>
        <v>179042056.24898547</v>
      </c>
      <c r="D44" s="380">
        <f>D43</f>
        <v>2100000</v>
      </c>
      <c r="E44" s="381">
        <f>D44</f>
        <v>2100000</v>
      </c>
      <c r="F44" s="132">
        <f>'Schedule 2_Balance Sheet'!E93</f>
        <v>31596383.801509976</v>
      </c>
      <c r="G44" s="381">
        <f>F44-H44</f>
        <v>31584280.191509977</v>
      </c>
      <c r="H44" s="202">
        <f>'Schedule 2_Balance Sheet'!E30</f>
        <v>12103.61</v>
      </c>
      <c r="I44" s="381">
        <v>0</v>
      </c>
      <c r="J44" s="382" t="s">
        <v>1372</v>
      </c>
    </row>
    <row r="45" spans="1:10" ht="15.75" customHeight="1" x14ac:dyDescent="0.2">
      <c r="A45" s="130" t="s">
        <v>1453</v>
      </c>
      <c r="B45" s="201">
        <f>'Schedule 3A_Income Statement'!CV65</f>
        <v>0</v>
      </c>
      <c r="C45" s="201">
        <f>IF(B45/2&gt;'Schedule 3A_Income Statement'!CV22/2*0.88,'Schedule 3A_Income Statement'!CV22/2*0.88,B45/2)</f>
        <v>0</v>
      </c>
      <c r="D45" s="380">
        <v>0</v>
      </c>
      <c r="E45" s="381">
        <v>0</v>
      </c>
      <c r="F45" s="132">
        <f>'Schedule 2_Balance Sheet'!F93</f>
        <v>0</v>
      </c>
      <c r="G45" s="381">
        <v>0</v>
      </c>
      <c r="H45" s="202">
        <f>'Schedule 2_Balance Sheet'!F30</f>
        <v>0</v>
      </c>
      <c r="I45" s="381">
        <v>0</v>
      </c>
      <c r="J45" s="382" t="s">
        <v>1656</v>
      </c>
    </row>
    <row r="46" spans="1:10" x14ac:dyDescent="0.2">
      <c r="B46" s="195"/>
      <c r="C46" s="28"/>
      <c r="D46" s="29"/>
      <c r="E46" s="30"/>
    </row>
    <row r="47" spans="1:10" x14ac:dyDescent="0.2">
      <c r="A47" s="934" t="s">
        <v>111</v>
      </c>
      <c r="B47" s="934"/>
      <c r="C47" s="934"/>
    </row>
    <row r="48" spans="1:10" x14ac:dyDescent="0.2">
      <c r="A48" s="130"/>
      <c r="B48" s="195"/>
      <c r="C48" s="195"/>
    </row>
    <row r="49" spans="1:10" ht="15.75" customHeight="1" x14ac:dyDescent="0.2">
      <c r="B49" s="76" t="s">
        <v>112</v>
      </c>
      <c r="C49" s="76" t="s">
        <v>113</v>
      </c>
      <c r="F49" s="935" t="s">
        <v>1228</v>
      </c>
      <c r="G49" s="936"/>
      <c r="H49" s="937"/>
    </row>
    <row r="50" spans="1:10" ht="15.75" customHeight="1" x14ac:dyDescent="0.2">
      <c r="A50" s="130" t="s">
        <v>2</v>
      </c>
      <c r="B50" s="383" t="s">
        <v>1617</v>
      </c>
      <c r="C50" s="384">
        <f>G44</f>
        <v>31584280.191509977</v>
      </c>
      <c r="F50" s="139" t="s">
        <v>114</v>
      </c>
      <c r="G50" s="938" t="s">
        <v>115</v>
      </c>
      <c r="H50" s="937"/>
    </row>
    <row r="51" spans="1:10" ht="15.75" customHeight="1" x14ac:dyDescent="0.2">
      <c r="A51" s="130" t="s">
        <v>116</v>
      </c>
      <c r="B51" s="383" t="s">
        <v>1617</v>
      </c>
      <c r="C51" s="384">
        <f>E43</f>
        <v>2100000</v>
      </c>
      <c r="F51" s="135" t="s">
        <v>117</v>
      </c>
      <c r="G51" s="939" t="s">
        <v>118</v>
      </c>
      <c r="H51" s="940"/>
    </row>
    <row r="52" spans="1:10" ht="15.75" customHeight="1" x14ac:dyDescent="0.2">
      <c r="A52" s="130" t="s">
        <v>119</v>
      </c>
      <c r="B52" s="383" t="s">
        <v>1618</v>
      </c>
      <c r="C52" s="384">
        <f>I43</f>
        <v>0</v>
      </c>
      <c r="F52" s="135" t="s">
        <v>97</v>
      </c>
      <c r="G52" s="939" t="s">
        <v>120</v>
      </c>
      <c r="H52" s="940"/>
    </row>
    <row r="53" spans="1:10" ht="15.75" customHeight="1" x14ac:dyDescent="0.2">
      <c r="A53" s="19" t="s">
        <v>124</v>
      </c>
      <c r="B53" s="385" t="s">
        <v>1618</v>
      </c>
      <c r="C53" s="618">
        <f>SUM(C50:C52)</f>
        <v>33684280.191509977</v>
      </c>
      <c r="F53" s="135" t="s">
        <v>98</v>
      </c>
      <c r="G53" s="938" t="s">
        <v>121</v>
      </c>
      <c r="H53" s="937"/>
    </row>
    <row r="54" spans="1:10" x14ac:dyDescent="0.2">
      <c r="A54" s="19"/>
      <c r="B54" s="31"/>
      <c r="C54" s="32"/>
    </row>
    <row r="55" spans="1:10" x14ac:dyDescent="0.2">
      <c r="B55" s="195"/>
      <c r="C55" s="195"/>
    </row>
    <row r="56" spans="1:10" x14ac:dyDescent="0.2">
      <c r="A56" s="203"/>
      <c r="B56" s="7" t="s">
        <v>122</v>
      </c>
      <c r="C56" s="204"/>
    </row>
    <row r="57" spans="1:10" ht="13.35" customHeight="1" x14ac:dyDescent="0.2">
      <c r="B57" s="130" t="s">
        <v>123</v>
      </c>
      <c r="C57" s="204"/>
      <c r="G57" s="627"/>
      <c r="H57" s="627"/>
      <c r="I57" s="627"/>
      <c r="J57" s="627"/>
    </row>
    <row r="58" spans="1:10" x14ac:dyDescent="0.2">
      <c r="A58" s="203"/>
      <c r="B58" s="203"/>
      <c r="C58" s="204"/>
      <c r="F58" s="627"/>
      <c r="G58" s="627"/>
      <c r="H58" s="627"/>
      <c r="I58" s="627"/>
      <c r="J58" s="627"/>
    </row>
    <row r="59" spans="1:10" x14ac:dyDescent="0.2">
      <c r="A59" s="927"/>
      <c r="B59" s="927"/>
      <c r="C59" s="927"/>
    </row>
    <row r="60" spans="1:10" x14ac:dyDescent="0.2">
      <c r="A60" s="203"/>
      <c r="B60" s="203"/>
      <c r="C60" s="204"/>
    </row>
    <row r="61" spans="1:10" x14ac:dyDescent="0.2">
      <c r="A61" s="203"/>
      <c r="B61" s="203"/>
      <c r="C61" s="204"/>
    </row>
    <row r="62" spans="1:10" x14ac:dyDescent="0.2">
      <c r="A62" s="40"/>
      <c r="B62" s="204"/>
      <c r="C62" s="204"/>
    </row>
    <row r="63" spans="1:10" x14ac:dyDescent="0.2">
      <c r="A63" s="204"/>
      <c r="B63" s="204"/>
      <c r="C63" s="204"/>
    </row>
    <row r="64" spans="1:10" x14ac:dyDescent="0.2">
      <c r="B64" s="195"/>
      <c r="C64" s="195"/>
    </row>
  </sheetData>
  <sheetProtection algorithmName="SHA-512" hashValue="QDEofmTn+S1fh+l3Rn81gH1C7sQh2ny9tzym6uWM8T8suS/d3JCviJTJb30R5GvXxa7ExQyDsTBf+j9rICkX2w==" saltValue="pJOJEORGLk4nILBKZ294mw=="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topLeftCell="A42" zoomScale="60" zoomScaleNormal="60" workbookViewId="0">
      <selection activeCell="K107" sqref="K107"/>
    </sheetView>
  </sheetViews>
  <sheetFormatPr defaultColWidth="9.42578125" defaultRowHeight="12.75" x14ac:dyDescent="0.2"/>
  <cols>
    <col min="1" max="2" width="6.5703125" style="440" customWidth="1"/>
    <col min="3" max="3" width="33.42578125" style="440" customWidth="1"/>
    <col min="4" max="4" width="24.5703125" style="440" customWidth="1"/>
    <col min="5" max="5" width="37" style="440" customWidth="1"/>
    <col min="6" max="7" width="16.42578125" style="440" customWidth="1"/>
    <col min="8" max="12" width="17.42578125" style="440" customWidth="1"/>
    <col min="13" max="13" width="19.42578125" style="440" customWidth="1"/>
    <col min="14" max="16384" width="9.42578125" style="440"/>
  </cols>
  <sheetData>
    <row r="1" spans="1:13" ht="15.75" x14ac:dyDescent="0.2">
      <c r="A1" s="435" t="s">
        <v>1250</v>
      </c>
      <c r="B1" s="436"/>
      <c r="C1" s="437"/>
      <c r="D1" s="438"/>
      <c r="E1" s="437"/>
      <c r="F1" s="439"/>
      <c r="G1" s="439"/>
      <c r="H1" s="439"/>
      <c r="I1" s="439"/>
      <c r="J1" s="439"/>
      <c r="K1" s="439"/>
      <c r="L1" s="439"/>
      <c r="M1" s="439"/>
    </row>
    <row r="2" spans="1:13" ht="15.75" x14ac:dyDescent="0.2">
      <c r="A2" s="180"/>
      <c r="B2" s="446" t="s">
        <v>26</v>
      </c>
      <c r="C2" s="439"/>
      <c r="D2" s="408" t="str">
        <f>'Schedule 2_Balance Sheet'!C2</f>
        <v>CCA One Care-Commonwealth Care Alliance</v>
      </c>
      <c r="E2" s="409"/>
      <c r="F2" s="409"/>
      <c r="G2" s="410"/>
      <c r="H2" s="439"/>
      <c r="I2" s="439"/>
      <c r="J2" s="439"/>
      <c r="K2" s="439"/>
      <c r="L2" s="439"/>
      <c r="M2" s="439"/>
    </row>
    <row r="3" spans="1:13" ht="15.75" x14ac:dyDescent="0.2">
      <c r="A3" s="180"/>
      <c r="B3" s="446" t="s">
        <v>0</v>
      </c>
      <c r="C3" s="439"/>
      <c r="D3" s="539" t="str">
        <f>'Schedule 2_Balance Sheet'!C3</f>
        <v>January 2024-September 2024</v>
      </c>
      <c r="E3" s="540"/>
      <c r="F3" s="540"/>
      <c r="G3" s="541"/>
      <c r="H3" s="439"/>
      <c r="I3" s="439"/>
      <c r="J3" s="439"/>
      <c r="K3" s="439"/>
      <c r="L3" s="439"/>
      <c r="M3" s="439"/>
    </row>
    <row r="4" spans="1:13" ht="15.75" x14ac:dyDescent="0.2">
      <c r="A4" s="180"/>
      <c r="B4" s="446" t="s">
        <v>27</v>
      </c>
      <c r="C4" s="439"/>
      <c r="D4" s="411">
        <f>'Schedule 2_Balance Sheet'!C4</f>
        <v>45565</v>
      </c>
      <c r="E4" s="409"/>
      <c r="F4" s="409"/>
      <c r="G4" s="410"/>
      <c r="H4" s="439"/>
      <c r="I4" s="439"/>
      <c r="J4" s="439"/>
      <c r="K4" s="439"/>
      <c r="L4" s="439"/>
      <c r="M4" s="439"/>
    </row>
    <row r="5" spans="1:13" ht="15.75" x14ac:dyDescent="0.2">
      <c r="A5" s="180"/>
      <c r="B5" s="446" t="s">
        <v>28</v>
      </c>
      <c r="C5" s="439"/>
      <c r="D5" s="408" t="str">
        <f>'Schedule 2_Balance Sheet'!C5</f>
        <v>CCA</v>
      </c>
      <c r="E5" s="409"/>
      <c r="F5" s="409"/>
      <c r="G5" s="410"/>
      <c r="H5" s="439"/>
      <c r="I5" s="439"/>
      <c r="J5" s="439"/>
      <c r="K5" s="439"/>
      <c r="L5" s="439"/>
      <c r="M5" s="439"/>
    </row>
    <row r="6" spans="1:13" ht="15.75" x14ac:dyDescent="0.2">
      <c r="A6" s="180"/>
      <c r="B6" s="446" t="s">
        <v>29</v>
      </c>
      <c r="C6" s="439"/>
      <c r="D6" s="411">
        <f>'Schedule 2_Balance Sheet'!C6</f>
        <v>45623</v>
      </c>
      <c r="E6" s="409"/>
      <c r="F6" s="409"/>
      <c r="G6" s="410"/>
      <c r="H6" s="439"/>
      <c r="I6" s="439"/>
      <c r="J6" s="439"/>
      <c r="K6" s="439"/>
      <c r="L6" s="439"/>
      <c r="M6" s="439"/>
    </row>
    <row r="7" spans="1:13" ht="15.75" x14ac:dyDescent="0.25">
      <c r="A7" s="441"/>
      <c r="B7" s="178" t="s">
        <v>463</v>
      </c>
      <c r="C7" s="439"/>
      <c r="D7" s="439"/>
      <c r="E7" s="439"/>
      <c r="F7" s="439"/>
      <c r="G7" s="439"/>
      <c r="H7" s="439"/>
      <c r="I7" s="439"/>
      <c r="J7" s="439"/>
      <c r="K7" s="439"/>
      <c r="L7" s="439"/>
      <c r="M7" s="439"/>
    </row>
    <row r="8" spans="1:13" ht="26.25" thickBot="1" x14ac:dyDescent="0.25">
      <c r="A8" s="621" t="s">
        <v>248</v>
      </c>
      <c r="B8" s="621" t="s">
        <v>437</v>
      </c>
      <c r="C8" s="621" t="s">
        <v>438</v>
      </c>
      <c r="D8" s="621" t="s">
        <v>439</v>
      </c>
      <c r="E8" s="621" t="s">
        <v>447</v>
      </c>
      <c r="F8" s="621" t="s">
        <v>1455</v>
      </c>
      <c r="G8" s="621" t="s">
        <v>1456</v>
      </c>
      <c r="H8" s="621" t="s">
        <v>1457</v>
      </c>
      <c r="I8" s="621" t="s">
        <v>1458</v>
      </c>
      <c r="J8" s="621" t="s">
        <v>1459</v>
      </c>
      <c r="K8" s="621" t="s">
        <v>1416</v>
      </c>
      <c r="L8" s="621" t="s">
        <v>1460</v>
      </c>
      <c r="M8" s="621" t="s">
        <v>1225</v>
      </c>
    </row>
    <row r="9" spans="1:13" x14ac:dyDescent="0.2">
      <c r="A9" s="442">
        <v>1</v>
      </c>
      <c r="B9" s="451" t="s">
        <v>125</v>
      </c>
      <c r="C9" s="450" t="s">
        <v>1626</v>
      </c>
      <c r="D9" s="450" t="s">
        <v>1627</v>
      </c>
      <c r="E9" s="452" t="s">
        <v>289</v>
      </c>
      <c r="F9" s="459">
        <v>220</v>
      </c>
      <c r="G9" s="459">
        <v>280</v>
      </c>
      <c r="H9" s="459">
        <v>0</v>
      </c>
      <c r="I9" s="459">
        <v>780</v>
      </c>
      <c r="J9" s="459">
        <v>0</v>
      </c>
      <c r="K9" s="459">
        <v>0</v>
      </c>
      <c r="L9" s="459">
        <v>30</v>
      </c>
      <c r="M9" s="447">
        <f t="shared" ref="M9:M72" si="0">SUM(F9:L9)</f>
        <v>1310</v>
      </c>
    </row>
    <row r="10" spans="1:13" x14ac:dyDescent="0.2">
      <c r="A10" s="443">
        <v>2</v>
      </c>
      <c r="B10" s="453" t="s">
        <v>125</v>
      </c>
      <c r="C10" s="454" t="s">
        <v>1626</v>
      </c>
      <c r="D10" s="454" t="s">
        <v>1628</v>
      </c>
      <c r="E10" s="455" t="s">
        <v>289</v>
      </c>
      <c r="F10" s="460">
        <v>1040</v>
      </c>
      <c r="G10" s="460">
        <v>1420</v>
      </c>
      <c r="H10" s="460">
        <v>230</v>
      </c>
      <c r="I10" s="460">
        <v>4010</v>
      </c>
      <c r="J10" s="460">
        <v>120</v>
      </c>
      <c r="K10" s="460">
        <v>0</v>
      </c>
      <c r="L10" s="460">
        <v>0</v>
      </c>
      <c r="M10" s="448">
        <f t="shared" si="0"/>
        <v>6820</v>
      </c>
    </row>
    <row r="11" spans="1:13" x14ac:dyDescent="0.2">
      <c r="A11" s="443">
        <v>3</v>
      </c>
      <c r="B11" s="453" t="s">
        <v>125</v>
      </c>
      <c r="C11" s="454" t="s">
        <v>1626</v>
      </c>
      <c r="D11" s="454" t="s">
        <v>1629</v>
      </c>
      <c r="E11" s="455" t="s">
        <v>289</v>
      </c>
      <c r="F11" s="460">
        <v>80</v>
      </c>
      <c r="G11" s="460">
        <v>20</v>
      </c>
      <c r="H11" s="460">
        <v>0</v>
      </c>
      <c r="I11" s="460">
        <v>90</v>
      </c>
      <c r="J11" s="460">
        <v>0</v>
      </c>
      <c r="K11" s="460">
        <v>0</v>
      </c>
      <c r="L11" s="460">
        <v>0</v>
      </c>
      <c r="M11" s="448">
        <f t="shared" si="0"/>
        <v>190</v>
      </c>
    </row>
    <row r="12" spans="1:13" x14ac:dyDescent="0.2">
      <c r="A12" s="443">
        <v>4</v>
      </c>
      <c r="B12" s="453" t="s">
        <v>125</v>
      </c>
      <c r="C12" s="454" t="s">
        <v>1630</v>
      </c>
      <c r="D12" s="454" t="s">
        <v>1627</v>
      </c>
      <c r="E12" s="455" t="s">
        <v>289</v>
      </c>
      <c r="F12" s="460">
        <v>0</v>
      </c>
      <c r="G12" s="460">
        <v>0</v>
      </c>
      <c r="H12" s="460">
        <v>0</v>
      </c>
      <c r="I12" s="460">
        <v>845.625</v>
      </c>
      <c r="J12" s="460">
        <v>0</v>
      </c>
      <c r="K12" s="460">
        <v>0</v>
      </c>
      <c r="L12" s="460">
        <v>0</v>
      </c>
      <c r="M12" s="448">
        <f t="shared" si="0"/>
        <v>845.625</v>
      </c>
    </row>
    <row r="13" spans="1:13" x14ac:dyDescent="0.2">
      <c r="A13" s="443">
        <v>5</v>
      </c>
      <c r="B13" s="453" t="s">
        <v>125</v>
      </c>
      <c r="C13" s="454" t="s">
        <v>1630</v>
      </c>
      <c r="D13" s="454" t="s">
        <v>1628</v>
      </c>
      <c r="E13" s="455" t="s">
        <v>289</v>
      </c>
      <c r="F13" s="460">
        <v>13412.125</v>
      </c>
      <c r="G13" s="460">
        <v>56820.875</v>
      </c>
      <c r="H13" s="460">
        <v>12669</v>
      </c>
      <c r="I13" s="460">
        <v>138933.625</v>
      </c>
      <c r="J13" s="460">
        <v>0</v>
      </c>
      <c r="K13" s="460">
        <v>0</v>
      </c>
      <c r="L13" s="460">
        <v>0</v>
      </c>
      <c r="M13" s="448">
        <f t="shared" si="0"/>
        <v>221835.625</v>
      </c>
    </row>
    <row r="14" spans="1:13" x14ac:dyDescent="0.2">
      <c r="A14" s="443">
        <v>6</v>
      </c>
      <c r="B14" s="453" t="s">
        <v>125</v>
      </c>
      <c r="C14" s="454" t="s">
        <v>1630</v>
      </c>
      <c r="D14" s="454" t="s">
        <v>1629</v>
      </c>
      <c r="E14" s="455" t="s">
        <v>289</v>
      </c>
      <c r="F14" s="460">
        <v>1640</v>
      </c>
      <c r="G14" s="460">
        <v>7600.375</v>
      </c>
      <c r="H14" s="460">
        <v>4074.375</v>
      </c>
      <c r="I14" s="460">
        <v>12643.375</v>
      </c>
      <c r="J14" s="460">
        <v>0</v>
      </c>
      <c r="K14" s="460">
        <v>0</v>
      </c>
      <c r="L14" s="460">
        <v>174.25</v>
      </c>
      <c r="M14" s="448">
        <f t="shared" si="0"/>
        <v>26132.375</v>
      </c>
    </row>
    <row r="15" spans="1:13" x14ac:dyDescent="0.2">
      <c r="A15" s="443">
        <v>7</v>
      </c>
      <c r="B15" s="453" t="s">
        <v>125</v>
      </c>
      <c r="C15" s="454" t="s">
        <v>1631</v>
      </c>
      <c r="D15" s="454" t="s">
        <v>1627</v>
      </c>
      <c r="E15" s="455" t="s">
        <v>289</v>
      </c>
      <c r="F15" s="460">
        <v>50</v>
      </c>
      <c r="G15" s="460">
        <v>0</v>
      </c>
      <c r="H15" s="460">
        <v>0</v>
      </c>
      <c r="I15" s="460">
        <v>4250</v>
      </c>
      <c r="J15" s="460">
        <v>0</v>
      </c>
      <c r="K15" s="460">
        <v>0</v>
      </c>
      <c r="L15" s="460">
        <v>0</v>
      </c>
      <c r="M15" s="448">
        <f t="shared" si="0"/>
        <v>4300</v>
      </c>
    </row>
    <row r="16" spans="1:13" x14ac:dyDescent="0.2">
      <c r="A16" s="443">
        <v>8</v>
      </c>
      <c r="B16" s="453" t="s">
        <v>125</v>
      </c>
      <c r="C16" s="454" t="s">
        <v>1631</v>
      </c>
      <c r="D16" s="454" t="s">
        <v>1628</v>
      </c>
      <c r="E16" s="455" t="s">
        <v>289</v>
      </c>
      <c r="F16" s="460">
        <v>8500</v>
      </c>
      <c r="G16" s="460">
        <v>4225</v>
      </c>
      <c r="H16" s="460">
        <v>2500</v>
      </c>
      <c r="I16" s="460">
        <v>155250</v>
      </c>
      <c r="J16" s="460">
        <v>750</v>
      </c>
      <c r="K16" s="460">
        <v>0</v>
      </c>
      <c r="L16" s="460">
        <v>250</v>
      </c>
      <c r="M16" s="448">
        <f t="shared" si="0"/>
        <v>171475</v>
      </c>
    </row>
    <row r="17" spans="1:13" x14ac:dyDescent="0.2">
      <c r="A17" s="443">
        <v>9</v>
      </c>
      <c r="B17" s="453" t="s">
        <v>125</v>
      </c>
      <c r="C17" s="454" t="s">
        <v>1631</v>
      </c>
      <c r="D17" s="454" t="s">
        <v>1629</v>
      </c>
      <c r="E17" s="455" t="s">
        <v>289</v>
      </c>
      <c r="F17" s="460">
        <v>1000</v>
      </c>
      <c r="G17" s="460">
        <v>0</v>
      </c>
      <c r="H17" s="460">
        <v>0</v>
      </c>
      <c r="I17" s="460">
        <v>5750</v>
      </c>
      <c r="J17" s="460">
        <v>0</v>
      </c>
      <c r="K17" s="460">
        <v>0</v>
      </c>
      <c r="L17" s="460">
        <v>0</v>
      </c>
      <c r="M17" s="448">
        <f t="shared" si="0"/>
        <v>6750</v>
      </c>
    </row>
    <row r="18" spans="1:13" x14ac:dyDescent="0.2">
      <c r="A18" s="443">
        <v>10</v>
      </c>
      <c r="B18" s="453" t="s">
        <v>125</v>
      </c>
      <c r="C18" s="454" t="s">
        <v>1632</v>
      </c>
      <c r="D18" s="454" t="s">
        <v>1627</v>
      </c>
      <c r="E18" s="455" t="s">
        <v>289</v>
      </c>
      <c r="F18" s="460">
        <v>0</v>
      </c>
      <c r="G18" s="460">
        <v>0</v>
      </c>
      <c r="H18" s="460">
        <v>0</v>
      </c>
      <c r="I18" s="460">
        <v>500</v>
      </c>
      <c r="J18" s="460">
        <v>0</v>
      </c>
      <c r="K18" s="460">
        <v>0</v>
      </c>
      <c r="L18" s="460">
        <v>0</v>
      </c>
      <c r="M18" s="448">
        <f t="shared" si="0"/>
        <v>500</v>
      </c>
    </row>
    <row r="19" spans="1:13" x14ac:dyDescent="0.2">
      <c r="A19" s="443">
        <v>11</v>
      </c>
      <c r="B19" s="453" t="s">
        <v>125</v>
      </c>
      <c r="C19" s="454" t="s">
        <v>1632</v>
      </c>
      <c r="D19" s="454" t="s">
        <v>1628</v>
      </c>
      <c r="E19" s="455" t="s">
        <v>289</v>
      </c>
      <c r="F19" s="460">
        <v>13525</v>
      </c>
      <c r="G19" s="460">
        <v>36500</v>
      </c>
      <c r="H19" s="460">
        <v>5525</v>
      </c>
      <c r="I19" s="460">
        <v>264125</v>
      </c>
      <c r="J19" s="460">
        <v>1250</v>
      </c>
      <c r="K19" s="460">
        <v>0</v>
      </c>
      <c r="L19" s="460">
        <v>2875</v>
      </c>
      <c r="M19" s="448">
        <f t="shared" si="0"/>
        <v>323800</v>
      </c>
    </row>
    <row r="20" spans="1:13" x14ac:dyDescent="0.2">
      <c r="A20" s="443">
        <v>12</v>
      </c>
      <c r="B20" s="453" t="s">
        <v>125</v>
      </c>
      <c r="C20" s="454" t="s">
        <v>1632</v>
      </c>
      <c r="D20" s="454" t="s">
        <v>1629</v>
      </c>
      <c r="E20" s="455" t="s">
        <v>289</v>
      </c>
      <c r="F20" s="460">
        <v>250</v>
      </c>
      <c r="G20" s="460">
        <v>750</v>
      </c>
      <c r="H20" s="460">
        <v>0</v>
      </c>
      <c r="I20" s="460">
        <v>3100</v>
      </c>
      <c r="J20" s="460">
        <v>0</v>
      </c>
      <c r="K20" s="460">
        <v>0</v>
      </c>
      <c r="L20" s="460">
        <v>0</v>
      </c>
      <c r="M20" s="448">
        <f t="shared" si="0"/>
        <v>4100</v>
      </c>
    </row>
    <row r="21" spans="1:13" x14ac:dyDescent="0.2">
      <c r="A21" s="443">
        <v>13</v>
      </c>
      <c r="B21" s="453" t="s">
        <v>125</v>
      </c>
      <c r="C21" s="454" t="s">
        <v>1633</v>
      </c>
      <c r="D21" s="454" t="s">
        <v>1628</v>
      </c>
      <c r="E21" s="455" t="s">
        <v>289</v>
      </c>
      <c r="F21" s="460">
        <v>0</v>
      </c>
      <c r="G21" s="460">
        <v>1250</v>
      </c>
      <c r="H21" s="460">
        <v>0</v>
      </c>
      <c r="I21" s="460">
        <v>6750</v>
      </c>
      <c r="J21" s="460">
        <v>0</v>
      </c>
      <c r="K21" s="460">
        <v>0</v>
      </c>
      <c r="L21" s="460">
        <v>0</v>
      </c>
      <c r="M21" s="448">
        <f t="shared" si="0"/>
        <v>8000</v>
      </c>
    </row>
    <row r="22" spans="1:13" x14ac:dyDescent="0.2">
      <c r="A22" s="443">
        <v>14</v>
      </c>
      <c r="B22" s="453" t="s">
        <v>125</v>
      </c>
      <c r="C22" s="454" t="s">
        <v>1633</v>
      </c>
      <c r="D22" s="454" t="s">
        <v>1629</v>
      </c>
      <c r="E22" s="455" t="s">
        <v>289</v>
      </c>
      <c r="F22" s="460">
        <v>13925</v>
      </c>
      <c r="G22" s="460">
        <v>24725</v>
      </c>
      <c r="H22" s="460">
        <v>10050</v>
      </c>
      <c r="I22" s="460">
        <v>186775</v>
      </c>
      <c r="J22" s="460">
        <v>0</v>
      </c>
      <c r="K22" s="460">
        <v>0</v>
      </c>
      <c r="L22" s="460">
        <v>1500</v>
      </c>
      <c r="M22" s="448">
        <f t="shared" si="0"/>
        <v>236975</v>
      </c>
    </row>
    <row r="23" spans="1:13" x14ac:dyDescent="0.2">
      <c r="A23" s="443">
        <v>15</v>
      </c>
      <c r="B23" s="453" t="s">
        <v>125</v>
      </c>
      <c r="C23" s="454" t="s">
        <v>1634</v>
      </c>
      <c r="D23" s="454" t="s">
        <v>1628</v>
      </c>
      <c r="E23" s="455" t="s">
        <v>289</v>
      </c>
      <c r="F23" s="460">
        <v>0</v>
      </c>
      <c r="G23" s="460">
        <v>1500</v>
      </c>
      <c r="H23" s="460">
        <v>0</v>
      </c>
      <c r="I23" s="460">
        <v>5250</v>
      </c>
      <c r="J23" s="460">
        <v>0</v>
      </c>
      <c r="K23" s="460">
        <v>0</v>
      </c>
      <c r="L23" s="460">
        <v>0</v>
      </c>
      <c r="M23" s="448">
        <f t="shared" si="0"/>
        <v>6750</v>
      </c>
    </row>
    <row r="24" spans="1:13" x14ac:dyDescent="0.2">
      <c r="A24" s="443">
        <v>16</v>
      </c>
      <c r="B24" s="453" t="s">
        <v>125</v>
      </c>
      <c r="C24" s="454" t="s">
        <v>1634</v>
      </c>
      <c r="D24" s="454" t="s">
        <v>1629</v>
      </c>
      <c r="E24" s="455" t="s">
        <v>289</v>
      </c>
      <c r="F24" s="460">
        <v>90525</v>
      </c>
      <c r="G24" s="460">
        <v>124150</v>
      </c>
      <c r="H24" s="460">
        <v>35700</v>
      </c>
      <c r="I24" s="460">
        <v>2127075</v>
      </c>
      <c r="J24" s="460">
        <v>8750</v>
      </c>
      <c r="K24" s="460">
        <v>0</v>
      </c>
      <c r="L24" s="460">
        <v>2500</v>
      </c>
      <c r="M24" s="448">
        <f t="shared" si="0"/>
        <v>2388700</v>
      </c>
    </row>
    <row r="25" spans="1:13" x14ac:dyDescent="0.2">
      <c r="A25" s="443">
        <v>17</v>
      </c>
      <c r="B25" s="453" t="s">
        <v>125</v>
      </c>
      <c r="C25" s="454" t="s">
        <v>1635</v>
      </c>
      <c r="D25" s="454" t="s">
        <v>1628</v>
      </c>
      <c r="E25" s="455" t="s">
        <v>289</v>
      </c>
      <c r="F25" s="460">
        <v>0</v>
      </c>
      <c r="G25" s="460">
        <v>0</v>
      </c>
      <c r="H25" s="460">
        <v>0</v>
      </c>
      <c r="I25" s="460">
        <v>3</v>
      </c>
      <c r="J25" s="460">
        <v>0</v>
      </c>
      <c r="K25" s="460">
        <v>0</v>
      </c>
      <c r="L25" s="460">
        <v>0</v>
      </c>
      <c r="M25" s="448">
        <f t="shared" si="0"/>
        <v>3</v>
      </c>
    </row>
    <row r="26" spans="1:13" x14ac:dyDescent="0.2">
      <c r="A26" s="443">
        <v>18</v>
      </c>
      <c r="B26" s="453" t="s">
        <v>125</v>
      </c>
      <c r="C26" s="454" t="s">
        <v>1635</v>
      </c>
      <c r="D26" s="454" t="s">
        <v>1629</v>
      </c>
      <c r="E26" s="455" t="s">
        <v>289</v>
      </c>
      <c r="F26" s="460">
        <v>169</v>
      </c>
      <c r="G26" s="460">
        <v>221</v>
      </c>
      <c r="H26" s="460">
        <v>31</v>
      </c>
      <c r="I26" s="460">
        <v>1281</v>
      </c>
      <c r="J26" s="460">
        <v>4</v>
      </c>
      <c r="K26" s="460">
        <v>0</v>
      </c>
      <c r="L26" s="460">
        <v>1</v>
      </c>
      <c r="M26" s="448">
        <f t="shared" si="0"/>
        <v>1707</v>
      </c>
    </row>
    <row r="27" spans="1:13" x14ac:dyDescent="0.2">
      <c r="A27" s="443">
        <v>19</v>
      </c>
      <c r="B27" s="453" t="s">
        <v>125</v>
      </c>
      <c r="C27" s="454" t="s">
        <v>1636</v>
      </c>
      <c r="D27" s="454" t="s">
        <v>1628</v>
      </c>
      <c r="E27" s="455" t="s">
        <v>289</v>
      </c>
      <c r="F27" s="460">
        <v>15600</v>
      </c>
      <c r="G27" s="460">
        <v>9150</v>
      </c>
      <c r="H27" s="460">
        <v>1050</v>
      </c>
      <c r="I27" s="460">
        <v>193875</v>
      </c>
      <c r="J27" s="460">
        <v>750</v>
      </c>
      <c r="K27" s="460">
        <v>0</v>
      </c>
      <c r="L27" s="460">
        <v>1750</v>
      </c>
      <c r="M27" s="448">
        <f t="shared" si="0"/>
        <v>222175</v>
      </c>
    </row>
    <row r="28" spans="1:13" x14ac:dyDescent="0.2">
      <c r="A28" s="443">
        <v>20</v>
      </c>
      <c r="B28" s="453" t="s">
        <v>125</v>
      </c>
      <c r="C28" s="454" t="s">
        <v>1636</v>
      </c>
      <c r="D28" s="454" t="s">
        <v>1629</v>
      </c>
      <c r="E28" s="455" t="s">
        <v>289</v>
      </c>
      <c r="F28" s="460">
        <v>500</v>
      </c>
      <c r="G28" s="460">
        <v>0</v>
      </c>
      <c r="H28" s="460">
        <v>0</v>
      </c>
      <c r="I28" s="460">
        <v>4000</v>
      </c>
      <c r="J28" s="460">
        <v>0</v>
      </c>
      <c r="K28" s="460">
        <v>0</v>
      </c>
      <c r="L28" s="460">
        <v>0</v>
      </c>
      <c r="M28" s="448">
        <f t="shared" si="0"/>
        <v>4500</v>
      </c>
    </row>
    <row r="29" spans="1:13" x14ac:dyDescent="0.2">
      <c r="A29" s="443">
        <v>21</v>
      </c>
      <c r="B29" s="453" t="s">
        <v>125</v>
      </c>
      <c r="C29" s="454" t="s">
        <v>1637</v>
      </c>
      <c r="D29" s="454" t="s">
        <v>1627</v>
      </c>
      <c r="E29" s="455" t="s">
        <v>289</v>
      </c>
      <c r="F29" s="460">
        <v>5175</v>
      </c>
      <c r="G29" s="460">
        <v>5175</v>
      </c>
      <c r="H29" s="460">
        <v>1800</v>
      </c>
      <c r="I29" s="460">
        <v>118375</v>
      </c>
      <c r="J29" s="460">
        <v>0</v>
      </c>
      <c r="K29" s="460">
        <v>0</v>
      </c>
      <c r="L29" s="460">
        <v>1750</v>
      </c>
      <c r="M29" s="448">
        <f t="shared" si="0"/>
        <v>132275</v>
      </c>
    </row>
    <row r="30" spans="1:13" x14ac:dyDescent="0.2">
      <c r="A30" s="443">
        <v>22</v>
      </c>
      <c r="B30" s="453" t="s">
        <v>125</v>
      </c>
      <c r="C30" s="454" t="s">
        <v>1637</v>
      </c>
      <c r="D30" s="454" t="s">
        <v>1628</v>
      </c>
      <c r="E30" s="455" t="s">
        <v>289</v>
      </c>
      <c r="F30" s="460">
        <v>18750</v>
      </c>
      <c r="G30" s="460">
        <v>21125</v>
      </c>
      <c r="H30" s="460">
        <v>900</v>
      </c>
      <c r="I30" s="460">
        <v>363775</v>
      </c>
      <c r="J30" s="460">
        <v>0</v>
      </c>
      <c r="K30" s="460">
        <v>0</v>
      </c>
      <c r="L30" s="460">
        <v>5500</v>
      </c>
      <c r="M30" s="448">
        <f t="shared" si="0"/>
        <v>410050</v>
      </c>
    </row>
    <row r="31" spans="1:13" x14ac:dyDescent="0.2">
      <c r="A31" s="443">
        <v>23</v>
      </c>
      <c r="B31" s="453" t="s">
        <v>125</v>
      </c>
      <c r="C31" s="454" t="s">
        <v>1637</v>
      </c>
      <c r="D31" s="454" t="s">
        <v>1629</v>
      </c>
      <c r="E31" s="455" t="s">
        <v>289</v>
      </c>
      <c r="F31" s="460">
        <v>750</v>
      </c>
      <c r="G31" s="460">
        <v>0</v>
      </c>
      <c r="H31" s="460">
        <v>0</v>
      </c>
      <c r="I31" s="460">
        <v>11500</v>
      </c>
      <c r="J31" s="460">
        <v>0</v>
      </c>
      <c r="K31" s="460">
        <v>0</v>
      </c>
      <c r="L31" s="460">
        <v>0</v>
      </c>
      <c r="M31" s="448">
        <f t="shared" si="0"/>
        <v>12250</v>
      </c>
    </row>
    <row r="32" spans="1:13" x14ac:dyDescent="0.2">
      <c r="A32" s="443">
        <v>24</v>
      </c>
      <c r="B32" s="453" t="s">
        <v>125</v>
      </c>
      <c r="C32" s="454" t="s">
        <v>1638</v>
      </c>
      <c r="D32" s="454" t="s">
        <v>1627</v>
      </c>
      <c r="E32" s="455" t="s">
        <v>289</v>
      </c>
      <c r="F32" s="460">
        <v>4.5</v>
      </c>
      <c r="G32" s="460">
        <v>4.5</v>
      </c>
      <c r="H32" s="460">
        <v>0</v>
      </c>
      <c r="I32" s="460">
        <v>10.5</v>
      </c>
      <c r="J32" s="460">
        <v>0</v>
      </c>
      <c r="K32" s="460">
        <v>0</v>
      </c>
      <c r="L32" s="460">
        <v>0</v>
      </c>
      <c r="M32" s="448">
        <f t="shared" si="0"/>
        <v>19.5</v>
      </c>
    </row>
    <row r="33" spans="1:13" x14ac:dyDescent="0.2">
      <c r="A33" s="443">
        <v>25</v>
      </c>
      <c r="B33" s="453" t="s">
        <v>125</v>
      </c>
      <c r="C33" s="454" t="s">
        <v>1638</v>
      </c>
      <c r="D33" s="454" t="s">
        <v>1628</v>
      </c>
      <c r="E33" s="455" t="s">
        <v>289</v>
      </c>
      <c r="F33" s="460">
        <v>76.5</v>
      </c>
      <c r="G33" s="460">
        <v>202.5</v>
      </c>
      <c r="H33" s="460">
        <v>13.5</v>
      </c>
      <c r="I33" s="460">
        <v>490.5</v>
      </c>
      <c r="J33" s="460">
        <v>9</v>
      </c>
      <c r="K33" s="460">
        <v>0</v>
      </c>
      <c r="L33" s="460">
        <v>3</v>
      </c>
      <c r="M33" s="448">
        <f t="shared" si="0"/>
        <v>795</v>
      </c>
    </row>
    <row r="34" spans="1:13" x14ac:dyDescent="0.2">
      <c r="A34" s="443">
        <v>26</v>
      </c>
      <c r="B34" s="453" t="s">
        <v>125</v>
      </c>
      <c r="C34" s="454" t="s">
        <v>1638</v>
      </c>
      <c r="D34" s="454" t="s">
        <v>1629</v>
      </c>
      <c r="E34" s="455" t="s">
        <v>289</v>
      </c>
      <c r="F34" s="460">
        <v>0</v>
      </c>
      <c r="G34" s="460">
        <v>0</v>
      </c>
      <c r="H34" s="460">
        <v>0</v>
      </c>
      <c r="I34" s="460">
        <v>31.5</v>
      </c>
      <c r="J34" s="460">
        <v>0</v>
      </c>
      <c r="K34" s="460">
        <v>0</v>
      </c>
      <c r="L34" s="460">
        <v>0</v>
      </c>
      <c r="M34" s="448">
        <f t="shared" si="0"/>
        <v>31.5</v>
      </c>
    </row>
    <row r="35" spans="1:13" x14ac:dyDescent="0.2">
      <c r="A35" s="443">
        <v>27</v>
      </c>
      <c r="B35" s="453" t="s">
        <v>125</v>
      </c>
      <c r="C35" s="454" t="s">
        <v>1639</v>
      </c>
      <c r="D35" s="454" t="s">
        <v>1628</v>
      </c>
      <c r="E35" s="455" t="s">
        <v>289</v>
      </c>
      <c r="F35" s="460">
        <v>28</v>
      </c>
      <c r="G35" s="460">
        <v>22</v>
      </c>
      <c r="H35" s="460">
        <v>0</v>
      </c>
      <c r="I35" s="460">
        <v>222</v>
      </c>
      <c r="J35" s="460">
        <v>0</v>
      </c>
      <c r="K35" s="460">
        <v>0</v>
      </c>
      <c r="L35" s="460">
        <v>2</v>
      </c>
      <c r="M35" s="448">
        <f t="shared" si="0"/>
        <v>274</v>
      </c>
    </row>
    <row r="36" spans="1:13" x14ac:dyDescent="0.2">
      <c r="A36" s="443">
        <v>28</v>
      </c>
      <c r="B36" s="453" t="s">
        <v>125</v>
      </c>
      <c r="C36" s="454" t="s">
        <v>1639</v>
      </c>
      <c r="D36" s="454" t="s">
        <v>1629</v>
      </c>
      <c r="E36" s="455" t="s">
        <v>289</v>
      </c>
      <c r="F36" s="460">
        <v>2</v>
      </c>
      <c r="G36" s="460">
        <v>0</v>
      </c>
      <c r="H36" s="460">
        <v>0</v>
      </c>
      <c r="I36" s="460">
        <v>0</v>
      </c>
      <c r="J36" s="460">
        <v>0</v>
      </c>
      <c r="K36" s="460">
        <v>0</v>
      </c>
      <c r="L36" s="460">
        <v>0</v>
      </c>
      <c r="M36" s="448">
        <f t="shared" si="0"/>
        <v>2</v>
      </c>
    </row>
    <row r="37" spans="1:13" x14ac:dyDescent="0.2">
      <c r="A37" s="443">
        <v>29</v>
      </c>
      <c r="B37" s="453" t="s">
        <v>125</v>
      </c>
      <c r="C37" s="454" t="s">
        <v>1640</v>
      </c>
      <c r="D37" s="454" t="s">
        <v>1627</v>
      </c>
      <c r="E37" s="455" t="s">
        <v>289</v>
      </c>
      <c r="F37" s="460">
        <v>1125</v>
      </c>
      <c r="G37" s="460">
        <v>1830</v>
      </c>
      <c r="H37" s="460">
        <v>150</v>
      </c>
      <c r="I37" s="460">
        <v>4650</v>
      </c>
      <c r="J37" s="460">
        <v>45</v>
      </c>
      <c r="K37" s="460">
        <v>0</v>
      </c>
      <c r="L37" s="460">
        <v>0</v>
      </c>
      <c r="M37" s="448">
        <f t="shared" si="0"/>
        <v>7800</v>
      </c>
    </row>
    <row r="38" spans="1:13" x14ac:dyDescent="0.2">
      <c r="A38" s="443">
        <v>30</v>
      </c>
      <c r="B38" s="453" t="s">
        <v>125</v>
      </c>
      <c r="C38" s="454" t="s">
        <v>1640</v>
      </c>
      <c r="D38" s="454" t="s">
        <v>1628</v>
      </c>
      <c r="E38" s="455" t="s">
        <v>289</v>
      </c>
      <c r="F38" s="460">
        <v>9375</v>
      </c>
      <c r="G38" s="460">
        <v>14310</v>
      </c>
      <c r="H38" s="460">
        <v>1560</v>
      </c>
      <c r="I38" s="460">
        <v>40650</v>
      </c>
      <c r="J38" s="460">
        <v>645</v>
      </c>
      <c r="K38" s="460">
        <v>0</v>
      </c>
      <c r="L38" s="460">
        <v>135</v>
      </c>
      <c r="M38" s="448">
        <f t="shared" si="0"/>
        <v>66675</v>
      </c>
    </row>
    <row r="39" spans="1:13" x14ac:dyDescent="0.2">
      <c r="A39" s="443">
        <v>31</v>
      </c>
      <c r="B39" s="453" t="s">
        <v>125</v>
      </c>
      <c r="C39" s="454" t="s">
        <v>1640</v>
      </c>
      <c r="D39" s="454" t="s">
        <v>1629</v>
      </c>
      <c r="E39" s="455" t="s">
        <v>289</v>
      </c>
      <c r="F39" s="460">
        <v>435</v>
      </c>
      <c r="G39" s="460">
        <v>330</v>
      </c>
      <c r="H39" s="460">
        <v>0</v>
      </c>
      <c r="I39" s="460">
        <v>885</v>
      </c>
      <c r="J39" s="460">
        <v>0</v>
      </c>
      <c r="K39" s="460">
        <v>0</v>
      </c>
      <c r="L39" s="460">
        <v>0</v>
      </c>
      <c r="M39" s="448">
        <f t="shared" si="0"/>
        <v>1650</v>
      </c>
    </row>
    <row r="40" spans="1:13" x14ac:dyDescent="0.2">
      <c r="A40" s="443">
        <v>32</v>
      </c>
      <c r="B40" s="453" t="s">
        <v>125</v>
      </c>
      <c r="C40" s="454" t="s">
        <v>1641</v>
      </c>
      <c r="D40" s="454" t="s">
        <v>1627</v>
      </c>
      <c r="E40" s="455" t="s">
        <v>289</v>
      </c>
      <c r="F40" s="460">
        <v>12</v>
      </c>
      <c r="G40" s="460">
        <v>0</v>
      </c>
      <c r="H40" s="460">
        <v>0</v>
      </c>
      <c r="I40" s="460">
        <v>24</v>
      </c>
      <c r="J40" s="460">
        <v>0</v>
      </c>
      <c r="K40" s="460">
        <v>0</v>
      </c>
      <c r="L40" s="460">
        <v>0</v>
      </c>
      <c r="M40" s="448">
        <f t="shared" si="0"/>
        <v>36</v>
      </c>
    </row>
    <row r="41" spans="1:13" x14ac:dyDescent="0.2">
      <c r="A41" s="443">
        <v>33</v>
      </c>
      <c r="B41" s="453" t="s">
        <v>125</v>
      </c>
      <c r="C41" s="454" t="s">
        <v>1641</v>
      </c>
      <c r="D41" s="454" t="s">
        <v>1628</v>
      </c>
      <c r="E41" s="455" t="s">
        <v>289</v>
      </c>
      <c r="F41" s="460">
        <v>417</v>
      </c>
      <c r="G41" s="460">
        <v>543</v>
      </c>
      <c r="H41" s="460">
        <v>60</v>
      </c>
      <c r="I41" s="460">
        <v>1743</v>
      </c>
      <c r="J41" s="460">
        <v>9</v>
      </c>
      <c r="K41" s="460">
        <v>0</v>
      </c>
      <c r="L41" s="460">
        <v>21</v>
      </c>
      <c r="M41" s="448">
        <f t="shared" si="0"/>
        <v>2793</v>
      </c>
    </row>
    <row r="42" spans="1:13" x14ac:dyDescent="0.2">
      <c r="A42" s="443">
        <v>34</v>
      </c>
      <c r="B42" s="453" t="s">
        <v>125</v>
      </c>
      <c r="C42" s="454" t="s">
        <v>1641</v>
      </c>
      <c r="D42" s="454" t="s">
        <v>1629</v>
      </c>
      <c r="E42" s="455" t="s">
        <v>289</v>
      </c>
      <c r="F42" s="460">
        <v>9</v>
      </c>
      <c r="G42" s="460">
        <v>18</v>
      </c>
      <c r="H42" s="460">
        <v>0</v>
      </c>
      <c r="I42" s="460">
        <v>27</v>
      </c>
      <c r="J42" s="460">
        <v>0</v>
      </c>
      <c r="K42" s="460">
        <v>0</v>
      </c>
      <c r="L42" s="460">
        <v>0</v>
      </c>
      <c r="M42" s="448">
        <f t="shared" si="0"/>
        <v>54</v>
      </c>
    </row>
    <row r="43" spans="1:13" x14ac:dyDescent="0.2">
      <c r="A43" s="443">
        <v>35</v>
      </c>
      <c r="B43" s="453" t="s">
        <v>125</v>
      </c>
      <c r="C43" s="454" t="s">
        <v>1642</v>
      </c>
      <c r="D43" s="454" t="s">
        <v>1628</v>
      </c>
      <c r="E43" s="455" t="s">
        <v>289</v>
      </c>
      <c r="F43" s="460">
        <v>0</v>
      </c>
      <c r="G43" s="460">
        <v>0</v>
      </c>
      <c r="H43" s="460">
        <v>0</v>
      </c>
      <c r="I43" s="460">
        <v>12</v>
      </c>
      <c r="J43" s="460">
        <v>0</v>
      </c>
      <c r="K43" s="460">
        <v>0</v>
      </c>
      <c r="L43" s="460">
        <v>0</v>
      </c>
      <c r="M43" s="448">
        <f t="shared" si="0"/>
        <v>12</v>
      </c>
    </row>
    <row r="44" spans="1:13" x14ac:dyDescent="0.2">
      <c r="A44" s="443">
        <v>36</v>
      </c>
      <c r="B44" s="453" t="s">
        <v>125</v>
      </c>
      <c r="C44" s="454" t="s">
        <v>1642</v>
      </c>
      <c r="D44" s="454" t="s">
        <v>1629</v>
      </c>
      <c r="E44" s="455" t="s">
        <v>289</v>
      </c>
      <c r="F44" s="460">
        <v>159</v>
      </c>
      <c r="G44" s="460">
        <v>252</v>
      </c>
      <c r="H44" s="460">
        <v>18</v>
      </c>
      <c r="I44" s="460">
        <v>627</v>
      </c>
      <c r="J44" s="460">
        <v>9</v>
      </c>
      <c r="K44" s="460">
        <v>0</v>
      </c>
      <c r="L44" s="460">
        <v>0</v>
      </c>
      <c r="M44" s="448">
        <f t="shared" si="0"/>
        <v>1065</v>
      </c>
    </row>
    <row r="45" spans="1:13" x14ac:dyDescent="0.2">
      <c r="A45" s="443">
        <v>37</v>
      </c>
      <c r="B45" s="453" t="s">
        <v>125</v>
      </c>
      <c r="C45" s="454" t="s">
        <v>1643</v>
      </c>
      <c r="D45" s="454" t="s">
        <v>1627</v>
      </c>
      <c r="E45" s="455" t="s">
        <v>289</v>
      </c>
      <c r="F45" s="460">
        <v>0</v>
      </c>
      <c r="G45" s="460">
        <v>0</v>
      </c>
      <c r="H45" s="460">
        <v>0</v>
      </c>
      <c r="I45" s="460">
        <v>180</v>
      </c>
      <c r="J45" s="460">
        <v>0</v>
      </c>
      <c r="K45" s="460">
        <v>0</v>
      </c>
      <c r="L45" s="460">
        <v>0</v>
      </c>
      <c r="M45" s="448">
        <f t="shared" si="0"/>
        <v>180</v>
      </c>
    </row>
    <row r="46" spans="1:13" x14ac:dyDescent="0.2">
      <c r="A46" s="443">
        <v>38</v>
      </c>
      <c r="B46" s="453" t="s">
        <v>125</v>
      </c>
      <c r="C46" s="454" t="s">
        <v>1643</v>
      </c>
      <c r="D46" s="454" t="s">
        <v>1628</v>
      </c>
      <c r="E46" s="455" t="s">
        <v>289</v>
      </c>
      <c r="F46" s="460">
        <v>0</v>
      </c>
      <c r="G46" s="460">
        <v>0</v>
      </c>
      <c r="H46" s="460">
        <v>0</v>
      </c>
      <c r="I46" s="460">
        <v>90</v>
      </c>
      <c r="J46" s="460">
        <v>0</v>
      </c>
      <c r="K46" s="460">
        <v>0</v>
      </c>
      <c r="L46" s="460">
        <v>0</v>
      </c>
      <c r="M46" s="448">
        <f t="shared" si="0"/>
        <v>90</v>
      </c>
    </row>
    <row r="47" spans="1:13" x14ac:dyDescent="0.2">
      <c r="A47" s="443">
        <v>39</v>
      </c>
      <c r="B47" s="453" t="s">
        <v>125</v>
      </c>
      <c r="C47" s="454" t="s">
        <v>1643</v>
      </c>
      <c r="D47" s="454" t="s">
        <v>1629</v>
      </c>
      <c r="E47" s="455" t="s">
        <v>289</v>
      </c>
      <c r="F47" s="460">
        <v>5130</v>
      </c>
      <c r="G47" s="460">
        <v>4050</v>
      </c>
      <c r="H47" s="460">
        <v>720</v>
      </c>
      <c r="I47" s="460">
        <v>10980</v>
      </c>
      <c r="J47" s="460">
        <v>90</v>
      </c>
      <c r="K47" s="460">
        <v>0</v>
      </c>
      <c r="L47" s="460">
        <v>0</v>
      </c>
      <c r="M47" s="448">
        <f t="shared" si="0"/>
        <v>20970</v>
      </c>
    </row>
    <row r="48" spans="1:13" x14ac:dyDescent="0.2">
      <c r="A48" s="443">
        <v>40</v>
      </c>
      <c r="B48" s="453" t="s">
        <v>125</v>
      </c>
      <c r="C48" s="454" t="s">
        <v>1644</v>
      </c>
      <c r="D48" s="454" t="s">
        <v>1628</v>
      </c>
      <c r="E48" s="455" t="s">
        <v>289</v>
      </c>
      <c r="F48" s="460">
        <v>0</v>
      </c>
      <c r="G48" s="460">
        <v>0</v>
      </c>
      <c r="H48" s="460">
        <v>0</v>
      </c>
      <c r="I48" s="460">
        <v>13074.25</v>
      </c>
      <c r="J48" s="460">
        <v>0</v>
      </c>
      <c r="K48" s="460">
        <v>0</v>
      </c>
      <c r="L48" s="460">
        <v>0</v>
      </c>
      <c r="M48" s="448">
        <f t="shared" si="0"/>
        <v>13074.25</v>
      </c>
    </row>
    <row r="49" spans="1:13" x14ac:dyDescent="0.2">
      <c r="A49" s="443">
        <v>41</v>
      </c>
      <c r="B49" s="453" t="s">
        <v>125</v>
      </c>
      <c r="C49" s="454" t="s">
        <v>1645</v>
      </c>
      <c r="D49" s="454" t="s">
        <v>1627</v>
      </c>
      <c r="E49" s="455" t="s">
        <v>289</v>
      </c>
      <c r="F49" s="460">
        <v>1150</v>
      </c>
      <c r="G49" s="460">
        <v>1385</v>
      </c>
      <c r="H49" s="460">
        <v>105</v>
      </c>
      <c r="I49" s="460">
        <v>5570</v>
      </c>
      <c r="J49" s="460">
        <v>65</v>
      </c>
      <c r="K49" s="460">
        <v>0</v>
      </c>
      <c r="L49" s="460">
        <v>45</v>
      </c>
      <c r="M49" s="448">
        <f t="shared" si="0"/>
        <v>8320</v>
      </c>
    </row>
    <row r="50" spans="1:13" x14ac:dyDescent="0.2">
      <c r="A50" s="443">
        <v>42</v>
      </c>
      <c r="B50" s="453" t="s">
        <v>125</v>
      </c>
      <c r="C50" s="454" t="s">
        <v>1645</v>
      </c>
      <c r="D50" s="454" t="s">
        <v>1628</v>
      </c>
      <c r="E50" s="455" t="s">
        <v>289</v>
      </c>
      <c r="F50" s="460">
        <v>390</v>
      </c>
      <c r="G50" s="460">
        <v>595</v>
      </c>
      <c r="H50" s="460">
        <v>70</v>
      </c>
      <c r="I50" s="460">
        <v>1775</v>
      </c>
      <c r="J50" s="460">
        <v>0</v>
      </c>
      <c r="K50" s="460">
        <v>0</v>
      </c>
      <c r="L50" s="460">
        <v>30</v>
      </c>
      <c r="M50" s="448">
        <f t="shared" si="0"/>
        <v>2860</v>
      </c>
    </row>
    <row r="51" spans="1:13" x14ac:dyDescent="0.2">
      <c r="A51" s="443">
        <v>43</v>
      </c>
      <c r="B51" s="453" t="s">
        <v>125</v>
      </c>
      <c r="C51" s="454" t="s">
        <v>1645</v>
      </c>
      <c r="D51" s="454" t="s">
        <v>1629</v>
      </c>
      <c r="E51" s="455" t="s">
        <v>289</v>
      </c>
      <c r="F51" s="460">
        <v>25</v>
      </c>
      <c r="G51" s="460">
        <v>60</v>
      </c>
      <c r="H51" s="460">
        <v>15</v>
      </c>
      <c r="I51" s="460">
        <v>75</v>
      </c>
      <c r="J51" s="460">
        <v>0</v>
      </c>
      <c r="K51" s="460">
        <v>0</v>
      </c>
      <c r="L51" s="460">
        <v>0</v>
      </c>
      <c r="M51" s="448">
        <f t="shared" si="0"/>
        <v>175</v>
      </c>
    </row>
    <row r="52" spans="1:13" x14ac:dyDescent="0.2">
      <c r="A52" s="443">
        <v>44</v>
      </c>
      <c r="B52" s="453" t="s">
        <v>125</v>
      </c>
      <c r="C52" s="454" t="s">
        <v>1646</v>
      </c>
      <c r="D52" s="454" t="s">
        <v>1627</v>
      </c>
      <c r="E52" s="455" t="s">
        <v>289</v>
      </c>
      <c r="F52" s="460">
        <v>0</v>
      </c>
      <c r="G52" s="460">
        <v>0</v>
      </c>
      <c r="H52" s="460">
        <v>0</v>
      </c>
      <c r="I52" s="460">
        <v>1500</v>
      </c>
      <c r="J52" s="460">
        <v>0</v>
      </c>
      <c r="K52" s="460">
        <v>0</v>
      </c>
      <c r="L52" s="460">
        <v>0</v>
      </c>
      <c r="M52" s="448">
        <f t="shared" si="0"/>
        <v>1500</v>
      </c>
    </row>
    <row r="53" spans="1:13" x14ac:dyDescent="0.2">
      <c r="A53" s="443">
        <v>45</v>
      </c>
      <c r="B53" s="453" t="s">
        <v>125</v>
      </c>
      <c r="C53" s="454" t="s">
        <v>1646</v>
      </c>
      <c r="D53" s="454" t="s">
        <v>1628</v>
      </c>
      <c r="E53" s="455" t="s">
        <v>289</v>
      </c>
      <c r="F53" s="460">
        <v>17875</v>
      </c>
      <c r="G53" s="460">
        <v>14775</v>
      </c>
      <c r="H53" s="460">
        <v>3225</v>
      </c>
      <c r="I53" s="460">
        <v>323300</v>
      </c>
      <c r="J53" s="460">
        <v>750</v>
      </c>
      <c r="K53" s="460">
        <v>0</v>
      </c>
      <c r="L53" s="460">
        <v>750</v>
      </c>
      <c r="M53" s="448">
        <f t="shared" si="0"/>
        <v>360675</v>
      </c>
    </row>
    <row r="54" spans="1:13" x14ac:dyDescent="0.2">
      <c r="A54" s="443">
        <v>46</v>
      </c>
      <c r="B54" s="453" t="s">
        <v>125</v>
      </c>
      <c r="C54" s="454" t="s">
        <v>1646</v>
      </c>
      <c r="D54" s="454" t="s">
        <v>1629</v>
      </c>
      <c r="E54" s="455" t="s">
        <v>289</v>
      </c>
      <c r="F54" s="460">
        <v>0</v>
      </c>
      <c r="G54" s="460">
        <v>375</v>
      </c>
      <c r="H54" s="460">
        <v>0</v>
      </c>
      <c r="I54" s="460">
        <v>1750</v>
      </c>
      <c r="J54" s="460">
        <v>0</v>
      </c>
      <c r="K54" s="460">
        <v>0</v>
      </c>
      <c r="L54" s="460">
        <v>0</v>
      </c>
      <c r="M54" s="448">
        <f t="shared" si="0"/>
        <v>2125</v>
      </c>
    </row>
    <row r="55" spans="1:13" x14ac:dyDescent="0.2">
      <c r="A55" s="443">
        <v>47</v>
      </c>
      <c r="B55" s="453" t="s">
        <v>125</v>
      </c>
      <c r="C55" s="454" t="s">
        <v>1647</v>
      </c>
      <c r="D55" s="454" t="s">
        <v>1627</v>
      </c>
      <c r="E55" s="455" t="s">
        <v>289</v>
      </c>
      <c r="F55" s="460">
        <v>2</v>
      </c>
      <c r="G55" s="460">
        <v>6</v>
      </c>
      <c r="H55" s="460">
        <v>0</v>
      </c>
      <c r="I55" s="460">
        <v>4</v>
      </c>
      <c r="J55" s="460">
        <v>0</v>
      </c>
      <c r="K55" s="460">
        <v>0</v>
      </c>
      <c r="L55" s="460">
        <v>0</v>
      </c>
      <c r="M55" s="448">
        <f t="shared" si="0"/>
        <v>12</v>
      </c>
    </row>
    <row r="56" spans="1:13" x14ac:dyDescent="0.2">
      <c r="A56" s="443">
        <v>48</v>
      </c>
      <c r="B56" s="453" t="s">
        <v>125</v>
      </c>
      <c r="C56" s="454" t="s">
        <v>1647</v>
      </c>
      <c r="D56" s="454" t="s">
        <v>1628</v>
      </c>
      <c r="E56" s="455" t="s">
        <v>289</v>
      </c>
      <c r="F56" s="460">
        <v>268</v>
      </c>
      <c r="G56" s="460">
        <v>536</v>
      </c>
      <c r="H56" s="460">
        <v>54</v>
      </c>
      <c r="I56" s="460">
        <v>1998</v>
      </c>
      <c r="J56" s="460">
        <v>34</v>
      </c>
      <c r="K56" s="460">
        <v>0</v>
      </c>
      <c r="L56" s="460">
        <v>12</v>
      </c>
      <c r="M56" s="448">
        <f t="shared" si="0"/>
        <v>2902</v>
      </c>
    </row>
    <row r="57" spans="1:13" x14ac:dyDescent="0.2">
      <c r="A57" s="443">
        <v>49</v>
      </c>
      <c r="B57" s="453" t="s">
        <v>125</v>
      </c>
      <c r="C57" s="454" t="s">
        <v>1647</v>
      </c>
      <c r="D57" s="454" t="s">
        <v>1629</v>
      </c>
      <c r="E57" s="455" t="s">
        <v>289</v>
      </c>
      <c r="F57" s="460">
        <v>8</v>
      </c>
      <c r="G57" s="460">
        <v>0</v>
      </c>
      <c r="H57" s="460">
        <v>0</v>
      </c>
      <c r="I57" s="460">
        <v>62</v>
      </c>
      <c r="J57" s="460">
        <v>0</v>
      </c>
      <c r="K57" s="460">
        <v>0</v>
      </c>
      <c r="L57" s="460">
        <v>0</v>
      </c>
      <c r="M57" s="448">
        <f t="shared" si="0"/>
        <v>70</v>
      </c>
    </row>
    <row r="58" spans="1:13" x14ac:dyDescent="0.2">
      <c r="A58" s="443">
        <v>50</v>
      </c>
      <c r="B58" s="453" t="s">
        <v>125</v>
      </c>
      <c r="C58" s="454" t="s">
        <v>1648</v>
      </c>
      <c r="D58" s="454" t="s">
        <v>1627</v>
      </c>
      <c r="E58" s="455" t="s">
        <v>289</v>
      </c>
      <c r="F58" s="460">
        <v>60</v>
      </c>
      <c r="G58" s="460">
        <v>0</v>
      </c>
      <c r="H58" s="460">
        <v>0</v>
      </c>
      <c r="I58" s="460">
        <v>120</v>
      </c>
      <c r="J58" s="460">
        <v>0</v>
      </c>
      <c r="K58" s="460">
        <v>0</v>
      </c>
      <c r="L58" s="460">
        <v>0</v>
      </c>
      <c r="M58" s="448">
        <f t="shared" si="0"/>
        <v>180</v>
      </c>
    </row>
    <row r="59" spans="1:13" x14ac:dyDescent="0.2">
      <c r="A59" s="443">
        <v>51</v>
      </c>
      <c r="B59" s="453" t="s">
        <v>125</v>
      </c>
      <c r="C59" s="454" t="s">
        <v>1648</v>
      </c>
      <c r="D59" s="454" t="s">
        <v>1628</v>
      </c>
      <c r="E59" s="455" t="s">
        <v>289</v>
      </c>
      <c r="F59" s="460">
        <v>2445</v>
      </c>
      <c r="G59" s="460">
        <v>6240</v>
      </c>
      <c r="H59" s="460">
        <v>900</v>
      </c>
      <c r="I59" s="460">
        <v>14715</v>
      </c>
      <c r="J59" s="460">
        <v>90</v>
      </c>
      <c r="K59" s="460">
        <v>0</v>
      </c>
      <c r="L59" s="460">
        <v>30</v>
      </c>
      <c r="M59" s="448">
        <f t="shared" si="0"/>
        <v>24420</v>
      </c>
    </row>
    <row r="60" spans="1:13" x14ac:dyDescent="0.2">
      <c r="A60" s="443">
        <v>52</v>
      </c>
      <c r="B60" s="453" t="s">
        <v>125</v>
      </c>
      <c r="C60" s="454" t="s">
        <v>1648</v>
      </c>
      <c r="D60" s="454" t="s">
        <v>1629</v>
      </c>
      <c r="E60" s="455" t="s">
        <v>289</v>
      </c>
      <c r="F60" s="460">
        <v>7845</v>
      </c>
      <c r="G60" s="460">
        <v>18150</v>
      </c>
      <c r="H60" s="460">
        <v>2970</v>
      </c>
      <c r="I60" s="460">
        <v>65655</v>
      </c>
      <c r="J60" s="460">
        <v>360</v>
      </c>
      <c r="K60" s="460">
        <v>0</v>
      </c>
      <c r="L60" s="460">
        <v>210</v>
      </c>
      <c r="M60" s="448">
        <f t="shared" si="0"/>
        <v>95190</v>
      </c>
    </row>
    <row r="61" spans="1:13" x14ac:dyDescent="0.2">
      <c r="A61" s="443">
        <v>53</v>
      </c>
      <c r="B61" s="453" t="s">
        <v>125</v>
      </c>
      <c r="C61" s="454" t="s">
        <v>1649</v>
      </c>
      <c r="D61" s="454" t="s">
        <v>1627</v>
      </c>
      <c r="E61" s="455" t="s">
        <v>289</v>
      </c>
      <c r="F61" s="460">
        <v>65</v>
      </c>
      <c r="G61" s="460">
        <v>0</v>
      </c>
      <c r="H61" s="460">
        <v>0</v>
      </c>
      <c r="I61" s="460">
        <v>32.5</v>
      </c>
      <c r="J61" s="460">
        <v>0</v>
      </c>
      <c r="K61" s="460">
        <v>0</v>
      </c>
      <c r="L61" s="460">
        <v>0</v>
      </c>
      <c r="M61" s="448">
        <f t="shared" si="0"/>
        <v>97.5</v>
      </c>
    </row>
    <row r="62" spans="1:13" x14ac:dyDescent="0.2">
      <c r="A62" s="443">
        <v>54</v>
      </c>
      <c r="B62" s="453" t="s">
        <v>125</v>
      </c>
      <c r="C62" s="454" t="s">
        <v>1649</v>
      </c>
      <c r="D62" s="454" t="s">
        <v>1628</v>
      </c>
      <c r="E62" s="455" t="s">
        <v>289</v>
      </c>
      <c r="F62" s="460">
        <v>860</v>
      </c>
      <c r="G62" s="460">
        <v>1010</v>
      </c>
      <c r="H62" s="460">
        <v>0</v>
      </c>
      <c r="I62" s="460">
        <v>3835</v>
      </c>
      <c r="J62" s="460">
        <v>97.5</v>
      </c>
      <c r="K62" s="460">
        <v>0</v>
      </c>
      <c r="L62" s="460">
        <v>0</v>
      </c>
      <c r="M62" s="448">
        <f t="shared" si="0"/>
        <v>5802.5</v>
      </c>
    </row>
    <row r="63" spans="1:13" x14ac:dyDescent="0.2">
      <c r="A63" s="443">
        <v>55</v>
      </c>
      <c r="B63" s="453" t="s">
        <v>125</v>
      </c>
      <c r="C63" s="454" t="s">
        <v>1649</v>
      </c>
      <c r="D63" s="454" t="s">
        <v>1629</v>
      </c>
      <c r="E63" s="455" t="s">
        <v>289</v>
      </c>
      <c r="F63" s="460">
        <v>265</v>
      </c>
      <c r="G63" s="460">
        <v>617.5</v>
      </c>
      <c r="H63" s="460">
        <v>195</v>
      </c>
      <c r="I63" s="460">
        <v>910</v>
      </c>
      <c r="J63" s="460">
        <v>0</v>
      </c>
      <c r="K63" s="460">
        <v>0</v>
      </c>
      <c r="L63" s="460">
        <v>0</v>
      </c>
      <c r="M63" s="448">
        <f t="shared" si="0"/>
        <v>1987.5</v>
      </c>
    </row>
    <row r="64" spans="1:13" x14ac:dyDescent="0.2">
      <c r="A64" s="443">
        <v>56</v>
      </c>
      <c r="B64" s="453" t="s">
        <v>125</v>
      </c>
      <c r="C64" s="454" t="s">
        <v>1650</v>
      </c>
      <c r="D64" s="454" t="s">
        <v>1627</v>
      </c>
      <c r="E64" s="455" t="s">
        <v>289</v>
      </c>
      <c r="F64" s="460">
        <v>10</v>
      </c>
      <c r="G64" s="460">
        <v>0</v>
      </c>
      <c r="H64" s="460">
        <v>0</v>
      </c>
      <c r="I64" s="460">
        <v>90</v>
      </c>
      <c r="J64" s="460">
        <v>0</v>
      </c>
      <c r="K64" s="460">
        <v>0</v>
      </c>
      <c r="L64" s="460">
        <v>0</v>
      </c>
      <c r="M64" s="448">
        <f t="shared" si="0"/>
        <v>100</v>
      </c>
    </row>
    <row r="65" spans="1:13" x14ac:dyDescent="0.2">
      <c r="A65" s="443">
        <v>57</v>
      </c>
      <c r="B65" s="453" t="s">
        <v>125</v>
      </c>
      <c r="C65" s="454" t="s">
        <v>1650</v>
      </c>
      <c r="D65" s="454" t="s">
        <v>1628</v>
      </c>
      <c r="E65" s="455" t="s">
        <v>289</v>
      </c>
      <c r="F65" s="460">
        <v>380</v>
      </c>
      <c r="G65" s="460">
        <v>810</v>
      </c>
      <c r="H65" s="460">
        <v>80</v>
      </c>
      <c r="I65" s="460">
        <v>2900</v>
      </c>
      <c r="J65" s="460">
        <v>0</v>
      </c>
      <c r="K65" s="460">
        <v>0</v>
      </c>
      <c r="L65" s="460">
        <v>0</v>
      </c>
      <c r="M65" s="448">
        <f t="shared" si="0"/>
        <v>4170</v>
      </c>
    </row>
    <row r="66" spans="1:13" x14ac:dyDescent="0.2">
      <c r="A66" s="443">
        <v>58</v>
      </c>
      <c r="B66" s="453" t="s">
        <v>125</v>
      </c>
      <c r="C66" s="454" t="s">
        <v>1650</v>
      </c>
      <c r="D66" s="454" t="s">
        <v>1629</v>
      </c>
      <c r="E66" s="455" t="s">
        <v>289</v>
      </c>
      <c r="F66" s="460">
        <v>0</v>
      </c>
      <c r="G66" s="460">
        <v>0</v>
      </c>
      <c r="H66" s="460">
        <v>30</v>
      </c>
      <c r="I66" s="460">
        <v>30</v>
      </c>
      <c r="J66" s="460">
        <v>0</v>
      </c>
      <c r="K66" s="460">
        <v>0</v>
      </c>
      <c r="L66" s="460">
        <v>0</v>
      </c>
      <c r="M66" s="448">
        <f t="shared" si="0"/>
        <v>60</v>
      </c>
    </row>
    <row r="67" spans="1:13" x14ac:dyDescent="0.2">
      <c r="A67" s="443">
        <v>59</v>
      </c>
      <c r="B67" s="453" t="s">
        <v>125</v>
      </c>
      <c r="C67" s="454" t="s">
        <v>1651</v>
      </c>
      <c r="D67" s="454" t="s">
        <v>1627</v>
      </c>
      <c r="E67" s="455" t="s">
        <v>289</v>
      </c>
      <c r="F67" s="460">
        <v>2370</v>
      </c>
      <c r="G67" s="460">
        <v>1830</v>
      </c>
      <c r="H67" s="460">
        <v>0</v>
      </c>
      <c r="I67" s="460">
        <v>8700</v>
      </c>
      <c r="J67" s="460">
        <v>90</v>
      </c>
      <c r="K67" s="460">
        <v>0</v>
      </c>
      <c r="L67" s="460">
        <v>0</v>
      </c>
      <c r="M67" s="448">
        <f t="shared" si="0"/>
        <v>12990</v>
      </c>
    </row>
    <row r="68" spans="1:13" x14ac:dyDescent="0.2">
      <c r="A68" s="443">
        <v>60</v>
      </c>
      <c r="B68" s="453" t="s">
        <v>125</v>
      </c>
      <c r="C68" s="454" t="s">
        <v>1651</v>
      </c>
      <c r="D68" s="454" t="s">
        <v>1628</v>
      </c>
      <c r="E68" s="455" t="s">
        <v>289</v>
      </c>
      <c r="F68" s="460">
        <v>5340</v>
      </c>
      <c r="G68" s="460">
        <v>9840</v>
      </c>
      <c r="H68" s="460">
        <v>1320</v>
      </c>
      <c r="I68" s="460">
        <v>29220</v>
      </c>
      <c r="J68" s="460">
        <v>480</v>
      </c>
      <c r="K68" s="460">
        <v>0</v>
      </c>
      <c r="L68" s="460">
        <v>0</v>
      </c>
      <c r="M68" s="448">
        <f t="shared" si="0"/>
        <v>46200</v>
      </c>
    </row>
    <row r="69" spans="1:13" x14ac:dyDescent="0.2">
      <c r="A69" s="443">
        <v>61</v>
      </c>
      <c r="B69" s="453" t="s">
        <v>125</v>
      </c>
      <c r="C69" s="454" t="s">
        <v>1651</v>
      </c>
      <c r="D69" s="454" t="s">
        <v>1629</v>
      </c>
      <c r="E69" s="455" t="s">
        <v>289</v>
      </c>
      <c r="F69" s="460">
        <v>480</v>
      </c>
      <c r="G69" s="460">
        <v>330</v>
      </c>
      <c r="H69" s="460">
        <v>150</v>
      </c>
      <c r="I69" s="460">
        <v>1650</v>
      </c>
      <c r="J69" s="460">
        <v>0</v>
      </c>
      <c r="K69" s="460">
        <v>0</v>
      </c>
      <c r="L69" s="460">
        <v>0</v>
      </c>
      <c r="M69" s="448">
        <f t="shared" si="0"/>
        <v>2610</v>
      </c>
    </row>
    <row r="70" spans="1:13" x14ac:dyDescent="0.2">
      <c r="A70" s="443">
        <v>62</v>
      </c>
      <c r="B70" s="453" t="s">
        <v>125</v>
      </c>
      <c r="C70" s="454" t="s">
        <v>1652</v>
      </c>
      <c r="D70" s="454" t="s">
        <v>1628</v>
      </c>
      <c r="E70" s="455" t="s">
        <v>289</v>
      </c>
      <c r="F70" s="460">
        <v>0</v>
      </c>
      <c r="G70" s="460">
        <v>210</v>
      </c>
      <c r="H70" s="460">
        <v>0</v>
      </c>
      <c r="I70" s="460">
        <v>210</v>
      </c>
      <c r="J70" s="460">
        <v>0</v>
      </c>
      <c r="K70" s="460">
        <v>0</v>
      </c>
      <c r="L70" s="460">
        <v>0</v>
      </c>
      <c r="M70" s="448">
        <f t="shared" si="0"/>
        <v>420</v>
      </c>
    </row>
    <row r="71" spans="1:13" x14ac:dyDescent="0.2">
      <c r="A71" s="443">
        <v>63</v>
      </c>
      <c r="B71" s="453" t="s">
        <v>125</v>
      </c>
      <c r="C71" s="454" t="s">
        <v>1652</v>
      </c>
      <c r="D71" s="454" t="s">
        <v>1629</v>
      </c>
      <c r="E71" s="455" t="s">
        <v>289</v>
      </c>
      <c r="F71" s="460">
        <v>1890</v>
      </c>
      <c r="G71" s="460">
        <v>2730</v>
      </c>
      <c r="H71" s="460">
        <v>595</v>
      </c>
      <c r="I71" s="460">
        <v>13790</v>
      </c>
      <c r="J71" s="460">
        <v>105</v>
      </c>
      <c r="K71" s="460">
        <v>0</v>
      </c>
      <c r="L71" s="460">
        <v>35</v>
      </c>
      <c r="M71" s="448">
        <f t="shared" si="0"/>
        <v>19145</v>
      </c>
    </row>
    <row r="72" spans="1:13" x14ac:dyDescent="0.2">
      <c r="A72" s="443">
        <v>64</v>
      </c>
      <c r="B72" s="453" t="s">
        <v>125</v>
      </c>
      <c r="C72" s="454" t="s">
        <v>1653</v>
      </c>
      <c r="D72" s="454" t="s">
        <v>1629</v>
      </c>
      <c r="E72" s="455" t="s">
        <v>289</v>
      </c>
      <c r="F72" s="460">
        <v>140</v>
      </c>
      <c r="G72" s="460">
        <v>525</v>
      </c>
      <c r="H72" s="460">
        <v>0</v>
      </c>
      <c r="I72" s="460">
        <v>1050</v>
      </c>
      <c r="J72" s="460">
        <v>0</v>
      </c>
      <c r="K72" s="460">
        <v>0</v>
      </c>
      <c r="L72" s="460">
        <v>0</v>
      </c>
      <c r="M72" s="448">
        <f t="shared" si="0"/>
        <v>1715</v>
      </c>
    </row>
    <row r="73" spans="1:13" x14ac:dyDescent="0.2">
      <c r="A73" s="443">
        <v>65</v>
      </c>
      <c r="B73" s="453" t="s">
        <v>126</v>
      </c>
      <c r="C73" s="454" t="s">
        <v>1626</v>
      </c>
      <c r="D73" s="454" t="s">
        <v>1627</v>
      </c>
      <c r="E73" s="455" t="s">
        <v>289</v>
      </c>
      <c r="F73" s="460">
        <v>240</v>
      </c>
      <c r="G73" s="460">
        <v>350</v>
      </c>
      <c r="H73" s="460">
        <v>0</v>
      </c>
      <c r="I73" s="460">
        <v>850</v>
      </c>
      <c r="J73" s="460">
        <v>0</v>
      </c>
      <c r="K73" s="460">
        <v>0</v>
      </c>
      <c r="L73" s="460">
        <v>10</v>
      </c>
      <c r="M73" s="448">
        <f t="shared" ref="M73:M98" si="1">SUM(F73:L73)</f>
        <v>1450</v>
      </c>
    </row>
    <row r="74" spans="1:13" x14ac:dyDescent="0.2">
      <c r="A74" s="443">
        <v>66</v>
      </c>
      <c r="B74" s="453" t="s">
        <v>126</v>
      </c>
      <c r="C74" s="454" t="s">
        <v>1626</v>
      </c>
      <c r="D74" s="454" t="s">
        <v>1628</v>
      </c>
      <c r="E74" s="455" t="s">
        <v>289</v>
      </c>
      <c r="F74" s="460">
        <v>1110</v>
      </c>
      <c r="G74" s="460">
        <v>1570</v>
      </c>
      <c r="H74" s="460">
        <v>210</v>
      </c>
      <c r="I74" s="460">
        <v>4480</v>
      </c>
      <c r="J74" s="460">
        <v>120</v>
      </c>
      <c r="K74" s="460">
        <v>0</v>
      </c>
      <c r="L74" s="460">
        <v>20</v>
      </c>
      <c r="M74" s="448">
        <f t="shared" si="1"/>
        <v>7510</v>
      </c>
    </row>
    <row r="75" spans="1:13" x14ac:dyDescent="0.2">
      <c r="A75" s="443">
        <v>67</v>
      </c>
      <c r="B75" s="453" t="s">
        <v>126</v>
      </c>
      <c r="C75" s="454" t="s">
        <v>1626</v>
      </c>
      <c r="D75" s="454" t="s">
        <v>1629</v>
      </c>
      <c r="E75" s="455" t="s">
        <v>289</v>
      </c>
      <c r="F75" s="460">
        <v>40</v>
      </c>
      <c r="G75" s="460">
        <v>30</v>
      </c>
      <c r="H75" s="460">
        <v>0</v>
      </c>
      <c r="I75" s="460">
        <v>80</v>
      </c>
      <c r="J75" s="460">
        <v>0</v>
      </c>
      <c r="K75" s="460">
        <v>0</v>
      </c>
      <c r="L75" s="460">
        <v>0</v>
      </c>
      <c r="M75" s="448">
        <f t="shared" si="1"/>
        <v>150</v>
      </c>
    </row>
    <row r="76" spans="1:13" x14ac:dyDescent="0.2">
      <c r="A76" s="443">
        <v>68</v>
      </c>
      <c r="B76" s="453" t="s">
        <v>126</v>
      </c>
      <c r="C76" s="454" t="s">
        <v>1630</v>
      </c>
      <c r="D76" s="454" t="s">
        <v>1627</v>
      </c>
      <c r="E76" s="455" t="s">
        <v>289</v>
      </c>
      <c r="F76" s="460">
        <v>0</v>
      </c>
      <c r="G76" s="460">
        <v>0</v>
      </c>
      <c r="H76" s="460">
        <v>0</v>
      </c>
      <c r="I76" s="460">
        <v>845.625</v>
      </c>
      <c r="J76" s="460">
        <v>0</v>
      </c>
      <c r="K76" s="460">
        <v>0</v>
      </c>
      <c r="L76" s="460">
        <v>0</v>
      </c>
      <c r="M76" s="448">
        <f t="shared" si="1"/>
        <v>845.625</v>
      </c>
    </row>
    <row r="77" spans="1:13" x14ac:dyDescent="0.2">
      <c r="A77" s="443">
        <v>69</v>
      </c>
      <c r="B77" s="453" t="s">
        <v>126</v>
      </c>
      <c r="C77" s="454" t="s">
        <v>1630</v>
      </c>
      <c r="D77" s="454" t="s">
        <v>1628</v>
      </c>
      <c r="E77" s="455" t="s">
        <v>289</v>
      </c>
      <c r="F77" s="460">
        <v>9681.125</v>
      </c>
      <c r="G77" s="460">
        <v>50071.25</v>
      </c>
      <c r="H77" s="460">
        <v>11059.75</v>
      </c>
      <c r="I77" s="460">
        <v>141383.375</v>
      </c>
      <c r="J77" s="460">
        <v>0</v>
      </c>
      <c r="K77" s="460">
        <v>0</v>
      </c>
      <c r="L77" s="460">
        <v>0</v>
      </c>
      <c r="M77" s="448">
        <f t="shared" si="1"/>
        <v>212195.5</v>
      </c>
    </row>
    <row r="78" spans="1:13" x14ac:dyDescent="0.2">
      <c r="A78" s="443">
        <v>70</v>
      </c>
      <c r="B78" s="453" t="s">
        <v>126</v>
      </c>
      <c r="C78" s="454" t="s">
        <v>1630</v>
      </c>
      <c r="D78" s="454" t="s">
        <v>1629</v>
      </c>
      <c r="E78" s="455" t="s">
        <v>289</v>
      </c>
      <c r="F78" s="460">
        <v>2121.75</v>
      </c>
      <c r="G78" s="460">
        <v>7159.625</v>
      </c>
      <c r="H78" s="460">
        <v>3213.375</v>
      </c>
      <c r="I78" s="460">
        <v>11838.75</v>
      </c>
      <c r="J78" s="460">
        <v>0</v>
      </c>
      <c r="K78" s="460">
        <v>0</v>
      </c>
      <c r="L78" s="460">
        <v>0</v>
      </c>
      <c r="M78" s="448">
        <f t="shared" si="1"/>
        <v>24333.5</v>
      </c>
    </row>
    <row r="79" spans="1:13" x14ac:dyDescent="0.2">
      <c r="A79" s="443">
        <v>71</v>
      </c>
      <c r="B79" s="453" t="s">
        <v>126</v>
      </c>
      <c r="C79" s="454" t="s">
        <v>1631</v>
      </c>
      <c r="D79" s="454" t="s">
        <v>1627</v>
      </c>
      <c r="E79" s="455" t="s">
        <v>289</v>
      </c>
      <c r="F79" s="460">
        <v>0</v>
      </c>
      <c r="G79" s="460">
        <v>0</v>
      </c>
      <c r="H79" s="460">
        <v>0</v>
      </c>
      <c r="I79" s="460">
        <v>4500</v>
      </c>
      <c r="J79" s="460">
        <v>0</v>
      </c>
      <c r="K79" s="460">
        <v>0</v>
      </c>
      <c r="L79" s="460">
        <v>0</v>
      </c>
      <c r="M79" s="448">
        <f t="shared" si="1"/>
        <v>4500</v>
      </c>
    </row>
    <row r="80" spans="1:13" x14ac:dyDescent="0.2">
      <c r="A80" s="443">
        <v>72</v>
      </c>
      <c r="B80" s="453" t="s">
        <v>126</v>
      </c>
      <c r="C80" s="454" t="s">
        <v>1631</v>
      </c>
      <c r="D80" s="454" t="s">
        <v>1628</v>
      </c>
      <c r="E80" s="455" t="s">
        <v>289</v>
      </c>
      <c r="F80" s="460">
        <v>5575</v>
      </c>
      <c r="G80" s="460">
        <v>4025</v>
      </c>
      <c r="H80" s="460">
        <v>2550</v>
      </c>
      <c r="I80" s="460">
        <v>154300</v>
      </c>
      <c r="J80" s="460">
        <v>1500</v>
      </c>
      <c r="K80" s="460">
        <v>0</v>
      </c>
      <c r="L80" s="460">
        <v>500</v>
      </c>
      <c r="M80" s="448">
        <f t="shared" si="1"/>
        <v>168450</v>
      </c>
    </row>
    <row r="81" spans="1:13" x14ac:dyDescent="0.2">
      <c r="A81" s="443">
        <v>73</v>
      </c>
      <c r="B81" s="453" t="s">
        <v>126</v>
      </c>
      <c r="C81" s="454" t="s">
        <v>1631</v>
      </c>
      <c r="D81" s="454" t="s">
        <v>1629</v>
      </c>
      <c r="E81" s="455" t="s">
        <v>289</v>
      </c>
      <c r="F81" s="460">
        <v>500</v>
      </c>
      <c r="G81" s="460">
        <v>750</v>
      </c>
      <c r="H81" s="460">
        <v>0</v>
      </c>
      <c r="I81" s="460">
        <v>6000</v>
      </c>
      <c r="J81" s="460">
        <v>0</v>
      </c>
      <c r="K81" s="460">
        <v>0</v>
      </c>
      <c r="L81" s="460">
        <v>0</v>
      </c>
      <c r="M81" s="448">
        <f t="shared" si="1"/>
        <v>7250</v>
      </c>
    </row>
    <row r="82" spans="1:13" x14ac:dyDescent="0.2">
      <c r="A82" s="443">
        <v>74</v>
      </c>
      <c r="B82" s="453" t="s">
        <v>126</v>
      </c>
      <c r="C82" s="454" t="s">
        <v>1632</v>
      </c>
      <c r="D82" s="454" t="s">
        <v>1627</v>
      </c>
      <c r="E82" s="455" t="s">
        <v>289</v>
      </c>
      <c r="F82" s="460">
        <v>0</v>
      </c>
      <c r="G82" s="460">
        <v>0</v>
      </c>
      <c r="H82" s="460">
        <v>0</v>
      </c>
      <c r="I82" s="460">
        <v>2000</v>
      </c>
      <c r="J82" s="460">
        <v>0</v>
      </c>
      <c r="K82" s="460">
        <v>0</v>
      </c>
      <c r="L82" s="460">
        <v>0</v>
      </c>
      <c r="M82" s="448">
        <f t="shared" si="1"/>
        <v>2000</v>
      </c>
    </row>
    <row r="83" spans="1:13" x14ac:dyDescent="0.2">
      <c r="A83" s="443">
        <v>75</v>
      </c>
      <c r="B83" s="453" t="s">
        <v>126</v>
      </c>
      <c r="C83" s="454" t="s">
        <v>1632</v>
      </c>
      <c r="D83" s="454" t="s">
        <v>1628</v>
      </c>
      <c r="E83" s="455" t="s">
        <v>289</v>
      </c>
      <c r="F83" s="460">
        <v>9625</v>
      </c>
      <c r="G83" s="460">
        <v>32350</v>
      </c>
      <c r="H83" s="460">
        <v>5225</v>
      </c>
      <c r="I83" s="460">
        <v>281075</v>
      </c>
      <c r="J83" s="460">
        <v>1500</v>
      </c>
      <c r="K83" s="460">
        <v>0</v>
      </c>
      <c r="L83" s="460">
        <v>2375</v>
      </c>
      <c r="M83" s="448">
        <f t="shared" si="1"/>
        <v>332150</v>
      </c>
    </row>
    <row r="84" spans="1:13" x14ac:dyDescent="0.2">
      <c r="A84" s="443">
        <v>76</v>
      </c>
      <c r="B84" s="453" t="s">
        <v>126</v>
      </c>
      <c r="C84" s="454" t="s">
        <v>1632</v>
      </c>
      <c r="D84" s="454" t="s">
        <v>1629</v>
      </c>
      <c r="E84" s="455" t="s">
        <v>289</v>
      </c>
      <c r="F84" s="460">
        <v>0</v>
      </c>
      <c r="G84" s="460">
        <v>750</v>
      </c>
      <c r="H84" s="460">
        <v>0</v>
      </c>
      <c r="I84" s="460">
        <v>3050</v>
      </c>
      <c r="J84" s="460">
        <v>0</v>
      </c>
      <c r="K84" s="460">
        <v>0</v>
      </c>
      <c r="L84" s="460">
        <v>0</v>
      </c>
      <c r="M84" s="448">
        <f t="shared" si="1"/>
        <v>3800</v>
      </c>
    </row>
    <row r="85" spans="1:13" x14ac:dyDescent="0.2">
      <c r="A85" s="443">
        <v>77</v>
      </c>
      <c r="B85" s="453" t="s">
        <v>126</v>
      </c>
      <c r="C85" s="454" t="s">
        <v>1633</v>
      </c>
      <c r="D85" s="454" t="s">
        <v>1628</v>
      </c>
      <c r="E85" s="455" t="s">
        <v>289</v>
      </c>
      <c r="F85" s="460">
        <v>0</v>
      </c>
      <c r="G85" s="460">
        <v>875</v>
      </c>
      <c r="H85" s="460">
        <v>0</v>
      </c>
      <c r="I85" s="460">
        <v>6750</v>
      </c>
      <c r="J85" s="460">
        <v>0</v>
      </c>
      <c r="K85" s="460">
        <v>0</v>
      </c>
      <c r="L85" s="460">
        <v>0</v>
      </c>
      <c r="M85" s="448">
        <f t="shared" si="1"/>
        <v>7625</v>
      </c>
    </row>
    <row r="86" spans="1:13" x14ac:dyDescent="0.2">
      <c r="A86" s="443">
        <v>78</v>
      </c>
      <c r="B86" s="453" t="s">
        <v>126</v>
      </c>
      <c r="C86" s="454" t="s">
        <v>1633</v>
      </c>
      <c r="D86" s="454" t="s">
        <v>1629</v>
      </c>
      <c r="E86" s="455" t="s">
        <v>289</v>
      </c>
      <c r="F86" s="460">
        <v>7025</v>
      </c>
      <c r="G86" s="460">
        <v>22125</v>
      </c>
      <c r="H86" s="460">
        <v>9825</v>
      </c>
      <c r="I86" s="460">
        <v>187425</v>
      </c>
      <c r="J86" s="460">
        <v>0</v>
      </c>
      <c r="K86" s="460">
        <v>0</v>
      </c>
      <c r="L86" s="460">
        <v>1250</v>
      </c>
      <c r="M86" s="448">
        <f t="shared" si="1"/>
        <v>227650</v>
      </c>
    </row>
    <row r="87" spans="1:13" x14ac:dyDescent="0.2">
      <c r="A87" s="443">
        <v>79</v>
      </c>
      <c r="B87" s="453" t="s">
        <v>126</v>
      </c>
      <c r="C87" s="454" t="s">
        <v>1634</v>
      </c>
      <c r="D87" s="454" t="s">
        <v>1628</v>
      </c>
      <c r="E87" s="455" t="s">
        <v>289</v>
      </c>
      <c r="F87" s="460">
        <v>0</v>
      </c>
      <c r="G87" s="460">
        <v>1625</v>
      </c>
      <c r="H87" s="460">
        <v>0</v>
      </c>
      <c r="I87" s="460">
        <v>5500</v>
      </c>
      <c r="J87" s="460">
        <v>0</v>
      </c>
      <c r="K87" s="460">
        <v>0</v>
      </c>
      <c r="L87" s="460">
        <v>0</v>
      </c>
      <c r="M87" s="448">
        <f t="shared" si="1"/>
        <v>7125</v>
      </c>
    </row>
    <row r="88" spans="1:13" x14ac:dyDescent="0.2">
      <c r="A88" s="443">
        <v>80</v>
      </c>
      <c r="B88" s="453" t="s">
        <v>126</v>
      </c>
      <c r="C88" s="454" t="s">
        <v>1634</v>
      </c>
      <c r="D88" s="454" t="s">
        <v>1629</v>
      </c>
      <c r="E88" s="455" t="s">
        <v>289</v>
      </c>
      <c r="F88" s="460">
        <v>64525</v>
      </c>
      <c r="G88" s="460">
        <v>115125</v>
      </c>
      <c r="H88" s="460">
        <v>34225</v>
      </c>
      <c r="I88" s="460">
        <v>2159675</v>
      </c>
      <c r="J88" s="460">
        <v>10250</v>
      </c>
      <c r="K88" s="460">
        <v>0</v>
      </c>
      <c r="L88" s="460">
        <v>2800</v>
      </c>
      <c r="M88" s="448">
        <f t="shared" si="1"/>
        <v>2386600</v>
      </c>
    </row>
    <row r="89" spans="1:13" x14ac:dyDescent="0.2">
      <c r="A89" s="443">
        <v>81</v>
      </c>
      <c r="B89" s="453" t="s">
        <v>126</v>
      </c>
      <c r="C89" s="454" t="s">
        <v>1635</v>
      </c>
      <c r="D89" s="454" t="s">
        <v>1628</v>
      </c>
      <c r="E89" s="455" t="s">
        <v>289</v>
      </c>
      <c r="F89" s="460">
        <v>0</v>
      </c>
      <c r="G89" s="460">
        <v>0</v>
      </c>
      <c r="H89" s="460">
        <v>0</v>
      </c>
      <c r="I89" s="460">
        <v>3</v>
      </c>
      <c r="J89" s="460">
        <v>0</v>
      </c>
      <c r="K89" s="460">
        <v>0</v>
      </c>
      <c r="L89" s="460">
        <v>0</v>
      </c>
      <c r="M89" s="448">
        <f t="shared" si="1"/>
        <v>3</v>
      </c>
    </row>
    <row r="90" spans="1:13" x14ac:dyDescent="0.2">
      <c r="A90" s="443">
        <v>82</v>
      </c>
      <c r="B90" s="453" t="s">
        <v>126</v>
      </c>
      <c r="C90" s="454" t="s">
        <v>1635</v>
      </c>
      <c r="D90" s="454" t="s">
        <v>1629</v>
      </c>
      <c r="E90" s="455" t="s">
        <v>289</v>
      </c>
      <c r="F90" s="460">
        <v>137</v>
      </c>
      <c r="G90" s="460">
        <v>209</v>
      </c>
      <c r="H90" s="460">
        <v>23</v>
      </c>
      <c r="I90" s="460">
        <v>1327</v>
      </c>
      <c r="J90" s="460">
        <v>6</v>
      </c>
      <c r="K90" s="460">
        <v>0</v>
      </c>
      <c r="L90" s="460">
        <v>3</v>
      </c>
      <c r="M90" s="448">
        <f t="shared" si="1"/>
        <v>1705</v>
      </c>
    </row>
    <row r="91" spans="1:13" x14ac:dyDescent="0.2">
      <c r="A91" s="443">
        <v>83</v>
      </c>
      <c r="B91" s="453" t="s">
        <v>126</v>
      </c>
      <c r="C91" s="454" t="s">
        <v>1636</v>
      </c>
      <c r="D91" s="454" t="s">
        <v>1628</v>
      </c>
      <c r="E91" s="455" t="s">
        <v>289</v>
      </c>
      <c r="F91" s="460">
        <v>9600</v>
      </c>
      <c r="G91" s="460">
        <v>7025</v>
      </c>
      <c r="H91" s="460">
        <v>900</v>
      </c>
      <c r="I91" s="460">
        <v>185675</v>
      </c>
      <c r="J91" s="460">
        <v>750</v>
      </c>
      <c r="K91" s="460">
        <v>0</v>
      </c>
      <c r="L91" s="460">
        <v>3000</v>
      </c>
      <c r="M91" s="448">
        <f t="shared" si="1"/>
        <v>206950</v>
      </c>
    </row>
    <row r="92" spans="1:13" x14ac:dyDescent="0.2">
      <c r="A92" s="443">
        <v>84</v>
      </c>
      <c r="B92" s="453" t="s">
        <v>126</v>
      </c>
      <c r="C92" s="454" t="s">
        <v>1636</v>
      </c>
      <c r="D92" s="454" t="s">
        <v>1629</v>
      </c>
      <c r="E92" s="455" t="s">
        <v>289</v>
      </c>
      <c r="F92" s="460">
        <v>0</v>
      </c>
      <c r="G92" s="460">
        <v>0</v>
      </c>
      <c r="H92" s="460">
        <v>0</v>
      </c>
      <c r="I92" s="460">
        <v>5500</v>
      </c>
      <c r="J92" s="460">
        <v>0</v>
      </c>
      <c r="K92" s="460">
        <v>0</v>
      </c>
      <c r="L92" s="460">
        <v>0</v>
      </c>
      <c r="M92" s="448">
        <f t="shared" si="1"/>
        <v>5500</v>
      </c>
    </row>
    <row r="93" spans="1:13" x14ac:dyDescent="0.2">
      <c r="A93" s="443">
        <v>85</v>
      </c>
      <c r="B93" s="453" t="s">
        <v>126</v>
      </c>
      <c r="C93" s="454" t="s">
        <v>1654</v>
      </c>
      <c r="D93" s="454" t="s">
        <v>1629</v>
      </c>
      <c r="E93" s="455" t="s">
        <v>289</v>
      </c>
      <c r="F93" s="460">
        <v>15721</v>
      </c>
      <c r="G93" s="460">
        <v>25417</v>
      </c>
      <c r="H93" s="460">
        <v>4660.5</v>
      </c>
      <c r="I93" s="460">
        <v>115524.5</v>
      </c>
      <c r="J93" s="460">
        <v>679</v>
      </c>
      <c r="K93" s="460">
        <v>0</v>
      </c>
      <c r="L93" s="460">
        <v>754</v>
      </c>
      <c r="M93" s="448">
        <f t="shared" si="1"/>
        <v>162756</v>
      </c>
    </row>
    <row r="94" spans="1:13" x14ac:dyDescent="0.2">
      <c r="A94" s="443">
        <v>86</v>
      </c>
      <c r="B94" s="453" t="s">
        <v>126</v>
      </c>
      <c r="C94" s="454" t="s">
        <v>1654</v>
      </c>
      <c r="D94" s="454" t="s">
        <v>1655</v>
      </c>
      <c r="E94" s="455" t="s">
        <v>289</v>
      </c>
      <c r="F94" s="460">
        <v>9358.5</v>
      </c>
      <c r="G94" s="460">
        <v>8888.5</v>
      </c>
      <c r="H94" s="460">
        <v>1620</v>
      </c>
      <c r="I94" s="460">
        <v>137554.5</v>
      </c>
      <c r="J94" s="460">
        <v>195</v>
      </c>
      <c r="K94" s="460">
        <v>0</v>
      </c>
      <c r="L94" s="460">
        <v>815</v>
      </c>
      <c r="M94" s="448">
        <f t="shared" si="1"/>
        <v>158431.5</v>
      </c>
    </row>
    <row r="95" spans="1:13" x14ac:dyDescent="0.2">
      <c r="A95" s="443">
        <v>87</v>
      </c>
      <c r="B95" s="453" t="s">
        <v>126</v>
      </c>
      <c r="C95" s="454" t="s">
        <v>1654</v>
      </c>
      <c r="D95" s="454" t="s">
        <v>1628</v>
      </c>
      <c r="E95" s="455" t="s">
        <v>289</v>
      </c>
      <c r="F95" s="460">
        <v>43766</v>
      </c>
      <c r="G95" s="460">
        <v>73005.5</v>
      </c>
      <c r="H95" s="460">
        <v>9890.5</v>
      </c>
      <c r="I95" s="460">
        <v>832583</v>
      </c>
      <c r="J95" s="460">
        <v>2750.5</v>
      </c>
      <c r="K95" s="460">
        <v>0</v>
      </c>
      <c r="L95" s="460">
        <v>6206.5</v>
      </c>
      <c r="M95" s="448">
        <f t="shared" si="1"/>
        <v>968202</v>
      </c>
    </row>
    <row r="96" spans="1:13" x14ac:dyDescent="0.2">
      <c r="A96" s="443">
        <v>88</v>
      </c>
      <c r="B96" s="453" t="s">
        <v>127</v>
      </c>
      <c r="C96" s="454" t="s">
        <v>1654</v>
      </c>
      <c r="D96" s="454" t="s">
        <v>1629</v>
      </c>
      <c r="E96" s="455" t="s">
        <v>289</v>
      </c>
      <c r="F96" s="460">
        <v>73152.75</v>
      </c>
      <c r="G96" s="460">
        <v>164293.5</v>
      </c>
      <c r="H96" s="460">
        <v>47495.5</v>
      </c>
      <c r="I96" s="460">
        <v>2515977.125</v>
      </c>
      <c r="J96" s="460">
        <v>11886</v>
      </c>
      <c r="K96" s="460">
        <v>0</v>
      </c>
      <c r="L96" s="460">
        <v>6299</v>
      </c>
      <c r="M96" s="448">
        <f t="shared" si="1"/>
        <v>2819103.875</v>
      </c>
    </row>
    <row r="97" spans="1:13" x14ac:dyDescent="0.2">
      <c r="A97" s="443">
        <v>89</v>
      </c>
      <c r="B97" s="453" t="s">
        <v>127</v>
      </c>
      <c r="C97" s="454" t="s">
        <v>1654</v>
      </c>
      <c r="D97" s="454" t="s">
        <v>1655</v>
      </c>
      <c r="E97" s="455" t="s">
        <v>289</v>
      </c>
      <c r="F97" s="460">
        <v>7697.5</v>
      </c>
      <c r="G97" s="460">
        <v>7304.5</v>
      </c>
      <c r="H97" s="460">
        <v>1030</v>
      </c>
      <c r="I97" s="460">
        <v>149770.125</v>
      </c>
      <c r="J97" s="460">
        <v>240</v>
      </c>
      <c r="K97" s="460">
        <v>0</v>
      </c>
      <c r="L97" s="460">
        <v>855</v>
      </c>
      <c r="M97" s="448">
        <f t="shared" si="1"/>
        <v>166897.125</v>
      </c>
    </row>
    <row r="98" spans="1:13" ht="13.5" thickBot="1" x14ac:dyDescent="0.25">
      <c r="A98" s="444">
        <v>90</v>
      </c>
      <c r="B98" s="456" t="s">
        <v>127</v>
      </c>
      <c r="C98" s="457" t="s">
        <v>1654</v>
      </c>
      <c r="D98" s="457" t="s">
        <v>1628</v>
      </c>
      <c r="E98" s="458" t="s">
        <v>289</v>
      </c>
      <c r="F98" s="461">
        <v>75911.25</v>
      </c>
      <c r="G98" s="461">
        <v>177738.75</v>
      </c>
      <c r="H98" s="461">
        <v>33007.625</v>
      </c>
      <c r="I98" s="461">
        <v>1699145.875</v>
      </c>
      <c r="J98" s="461">
        <v>7548</v>
      </c>
      <c r="K98" s="461">
        <v>0</v>
      </c>
      <c r="L98" s="461">
        <v>12580.5</v>
      </c>
      <c r="M98" s="449">
        <f t="shared" si="1"/>
        <v>2005932</v>
      </c>
    </row>
    <row r="99" spans="1:13" ht="7.5" customHeight="1" thickBot="1" x14ac:dyDescent="0.25">
      <c r="A99" s="439"/>
      <c r="B99" s="439"/>
      <c r="C99" s="439"/>
      <c r="D99" s="439"/>
      <c r="E99" s="439"/>
      <c r="F99" s="445"/>
      <c r="G99" s="445"/>
      <c r="H99" s="445"/>
      <c r="I99" s="445"/>
      <c r="J99" s="445"/>
      <c r="K99" s="445"/>
      <c r="L99" s="445"/>
      <c r="M99" s="439"/>
    </row>
    <row r="100" spans="1:13" ht="13.5" thickBot="1" x14ac:dyDescent="0.25">
      <c r="A100" s="439"/>
      <c r="B100" s="439"/>
      <c r="C100" s="439"/>
      <c r="D100" s="439"/>
      <c r="E100" s="463" t="s">
        <v>440</v>
      </c>
      <c r="F100" s="462">
        <f>SUM(F9:F98)</f>
        <v>579539</v>
      </c>
      <c r="G100" s="462">
        <f>SUM(G9:G98)</f>
        <v>1077186.375</v>
      </c>
      <c r="H100" s="462">
        <f>SUM(H9:H98)</f>
        <v>251695.125</v>
      </c>
      <c r="I100" s="462"/>
      <c r="J100" s="462"/>
      <c r="K100" s="462"/>
      <c r="L100" s="462">
        <f>SUM(L9:L98)</f>
        <v>55071.25</v>
      </c>
      <c r="M100" s="462">
        <f>SUM(M9:M98)</f>
        <v>14789806.5</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zoomScale="60" zoomScaleNormal="60" workbookViewId="0">
      <selection activeCell="C46" sqref="C46:AG46"/>
    </sheetView>
  </sheetViews>
  <sheetFormatPr defaultColWidth="8" defaultRowHeight="12.75" x14ac:dyDescent="0.2"/>
  <cols>
    <col min="1" max="1" width="6.5703125" style="467" bestFit="1" customWidth="1"/>
    <col min="2" max="2" width="24.5703125" style="476" customWidth="1"/>
    <col min="3" max="3" width="16.5703125" style="476" customWidth="1"/>
    <col min="4" max="28" width="16.5703125" style="466" customWidth="1"/>
    <col min="29" max="32" width="16.5703125" style="467" customWidth="1"/>
    <col min="33" max="33" width="23.42578125" style="467" bestFit="1" customWidth="1"/>
    <col min="34" max="34" width="16.5703125" style="467" customWidth="1"/>
    <col min="35" max="16384" width="8" style="467"/>
  </cols>
  <sheetData>
    <row r="1" spans="1:114" s="469" customFormat="1" ht="15.75" x14ac:dyDescent="0.25">
      <c r="A1" s="435" t="s">
        <v>1177</v>
      </c>
      <c r="B1" s="464"/>
      <c r="C1" s="465"/>
      <c r="D1" s="438"/>
      <c r="E1" s="465"/>
      <c r="F1" s="465"/>
      <c r="G1" s="466"/>
      <c r="H1" s="466"/>
      <c r="I1" s="466"/>
      <c r="J1" s="466"/>
      <c r="K1" s="466"/>
      <c r="L1" s="466"/>
      <c r="M1" s="466"/>
      <c r="N1" s="466"/>
      <c r="O1" s="466"/>
      <c r="P1" s="466"/>
      <c r="Q1" s="466"/>
      <c r="R1" s="466"/>
      <c r="S1" s="466"/>
      <c r="T1" s="466"/>
      <c r="U1" s="466"/>
      <c r="V1" s="466"/>
      <c r="W1" s="466"/>
      <c r="X1" s="466"/>
      <c r="Y1" s="466"/>
      <c r="Z1" s="466"/>
      <c r="AA1" s="466"/>
      <c r="AB1" s="467"/>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c r="CK1" s="468"/>
      <c r="CL1" s="468"/>
      <c r="CM1" s="468"/>
      <c r="CN1" s="468"/>
      <c r="CO1" s="468"/>
      <c r="CP1" s="468"/>
      <c r="CQ1" s="468"/>
      <c r="CR1" s="468"/>
      <c r="CS1" s="468"/>
      <c r="CT1" s="468"/>
      <c r="CU1" s="468"/>
      <c r="CV1" s="468"/>
      <c r="CW1" s="468"/>
      <c r="CX1" s="468"/>
      <c r="CY1" s="468"/>
      <c r="CZ1" s="468"/>
      <c r="DA1" s="468"/>
      <c r="DB1" s="468"/>
      <c r="DC1" s="468"/>
      <c r="DD1" s="468"/>
      <c r="DE1" s="468"/>
      <c r="DF1" s="468"/>
      <c r="DG1" s="468"/>
      <c r="DH1" s="468"/>
      <c r="DI1" s="468"/>
      <c r="DJ1" s="468"/>
    </row>
    <row r="2" spans="1:114" s="469" customFormat="1" x14ac:dyDescent="0.2">
      <c r="A2" s="180" t="s">
        <v>26</v>
      </c>
      <c r="B2" s="180"/>
      <c r="C2" s="408" t="str">
        <f>'Schedule 2_Balance Sheet'!C2</f>
        <v>CCA One Care-Commonwealth Care Alliance</v>
      </c>
      <c r="D2" s="409"/>
      <c r="E2" s="409"/>
      <c r="F2" s="410"/>
      <c r="G2" s="466"/>
      <c r="H2" s="466"/>
      <c r="I2" s="466"/>
      <c r="J2" s="466"/>
      <c r="K2" s="466"/>
      <c r="L2" s="466"/>
      <c r="M2" s="466"/>
      <c r="N2" s="466"/>
      <c r="O2" s="466"/>
      <c r="P2" s="466"/>
      <c r="Q2" s="466"/>
      <c r="R2" s="466"/>
      <c r="S2" s="466"/>
      <c r="T2" s="466"/>
      <c r="U2" s="466"/>
      <c r="V2" s="466"/>
      <c r="W2" s="466"/>
      <c r="X2" s="466"/>
      <c r="Y2" s="466"/>
      <c r="Z2" s="466"/>
      <c r="AA2" s="466"/>
      <c r="AB2" s="467"/>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c r="CK2" s="468"/>
      <c r="CL2" s="468"/>
      <c r="CM2" s="468"/>
      <c r="CN2" s="468"/>
      <c r="CO2" s="468"/>
      <c r="CP2" s="468"/>
      <c r="CQ2" s="468"/>
      <c r="CR2" s="468"/>
      <c r="CS2" s="468"/>
      <c r="CT2" s="468"/>
      <c r="CU2" s="468"/>
      <c r="CV2" s="468"/>
      <c r="CW2" s="468"/>
      <c r="CX2" s="468"/>
      <c r="CY2" s="468"/>
      <c r="CZ2" s="468"/>
      <c r="DA2" s="468"/>
      <c r="DB2" s="468"/>
      <c r="DC2" s="468"/>
      <c r="DD2" s="468"/>
      <c r="DE2" s="468"/>
      <c r="DF2" s="468"/>
      <c r="DG2" s="468"/>
      <c r="DH2" s="468"/>
      <c r="DI2" s="468"/>
      <c r="DJ2" s="468"/>
    </row>
    <row r="3" spans="1:114" s="469" customFormat="1" x14ac:dyDescent="0.2">
      <c r="A3" s="180" t="s">
        <v>0</v>
      </c>
      <c r="B3" s="180"/>
      <c r="C3" s="539" t="str">
        <f>'Schedule 2_Balance Sheet'!C3</f>
        <v>January 2024-September 2024</v>
      </c>
      <c r="D3" s="540"/>
      <c r="E3" s="540"/>
      <c r="F3" s="541"/>
      <c r="G3" s="466"/>
      <c r="H3" s="466"/>
      <c r="I3" s="466"/>
      <c r="J3" s="466"/>
      <c r="K3" s="466"/>
      <c r="L3" s="466"/>
      <c r="M3" s="466"/>
      <c r="N3" s="466"/>
      <c r="O3" s="466"/>
      <c r="P3" s="466"/>
      <c r="Q3" s="466"/>
      <c r="R3" s="466"/>
      <c r="S3" s="466"/>
      <c r="T3" s="466"/>
      <c r="U3" s="466"/>
      <c r="V3" s="466"/>
      <c r="W3" s="466"/>
      <c r="X3" s="466"/>
      <c r="Y3" s="466"/>
      <c r="Z3" s="466"/>
      <c r="AA3" s="466"/>
      <c r="AB3" s="467"/>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row>
    <row r="4" spans="1:114" s="469" customFormat="1" x14ac:dyDescent="0.2">
      <c r="A4" s="180" t="s">
        <v>27</v>
      </c>
      <c r="B4" s="180"/>
      <c r="C4" s="411">
        <f>'Schedule 2_Balance Sheet'!C4</f>
        <v>45565</v>
      </c>
      <c r="D4" s="409"/>
      <c r="E4" s="409"/>
      <c r="F4" s="410"/>
      <c r="G4" s="466"/>
      <c r="H4" s="466"/>
      <c r="I4" s="466"/>
      <c r="J4" s="466"/>
      <c r="K4" s="466"/>
      <c r="L4" s="466"/>
      <c r="M4" s="466"/>
      <c r="N4" s="466"/>
      <c r="O4" s="466"/>
      <c r="P4" s="466"/>
      <c r="Q4" s="466"/>
      <c r="R4" s="466"/>
      <c r="S4" s="466"/>
      <c r="T4" s="466"/>
      <c r="U4" s="466"/>
      <c r="V4" s="466"/>
      <c r="W4" s="466"/>
      <c r="X4" s="466"/>
      <c r="Y4" s="466"/>
      <c r="Z4" s="466"/>
      <c r="AA4" s="466"/>
      <c r="AB4" s="467"/>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468"/>
      <c r="BO4" s="468"/>
      <c r="BP4" s="468"/>
      <c r="BQ4" s="468"/>
      <c r="BR4" s="468"/>
      <c r="BS4" s="468"/>
      <c r="BT4" s="468"/>
      <c r="BU4" s="468"/>
      <c r="BV4" s="468"/>
      <c r="BW4" s="468"/>
      <c r="BX4" s="468"/>
      <c r="BY4" s="468"/>
      <c r="BZ4" s="468"/>
      <c r="CA4" s="468"/>
      <c r="CB4" s="468"/>
      <c r="CC4" s="468"/>
      <c r="CD4" s="468"/>
      <c r="CE4" s="468"/>
      <c r="CF4" s="468"/>
      <c r="CG4" s="468"/>
      <c r="CH4" s="468"/>
      <c r="CI4" s="468"/>
      <c r="CJ4" s="468"/>
      <c r="CK4" s="468"/>
      <c r="CL4" s="468"/>
      <c r="CM4" s="468"/>
      <c r="CN4" s="468"/>
      <c r="CO4" s="468"/>
      <c r="CP4" s="468"/>
      <c r="CQ4" s="468"/>
      <c r="CR4" s="468"/>
      <c r="CS4" s="468"/>
      <c r="CT4" s="468"/>
      <c r="CU4" s="468"/>
      <c r="CV4" s="468"/>
      <c r="CW4" s="468"/>
      <c r="CX4" s="468"/>
      <c r="CY4" s="468"/>
      <c r="CZ4" s="468"/>
      <c r="DA4" s="468"/>
      <c r="DB4" s="468"/>
      <c r="DC4" s="468"/>
      <c r="DD4" s="468"/>
      <c r="DE4" s="468"/>
      <c r="DF4" s="468"/>
      <c r="DG4" s="468"/>
      <c r="DH4" s="468"/>
      <c r="DI4" s="468"/>
      <c r="DJ4" s="468"/>
    </row>
    <row r="5" spans="1:114" s="469" customFormat="1" x14ac:dyDescent="0.2">
      <c r="A5" s="180" t="s">
        <v>28</v>
      </c>
      <c r="B5" s="180"/>
      <c r="C5" s="408" t="str">
        <f>'Schedule 2_Balance Sheet'!C5</f>
        <v>CCA</v>
      </c>
      <c r="D5" s="409"/>
      <c r="E5" s="409"/>
      <c r="F5" s="410"/>
      <c r="G5" s="466"/>
      <c r="H5" s="466"/>
      <c r="I5" s="466"/>
      <c r="J5" s="466"/>
      <c r="K5" s="466"/>
      <c r="L5" s="466"/>
      <c r="M5" s="466"/>
      <c r="N5" s="466"/>
      <c r="O5" s="466"/>
      <c r="P5" s="466"/>
      <c r="Q5" s="466"/>
      <c r="R5" s="466"/>
      <c r="S5" s="466"/>
      <c r="T5" s="466"/>
      <c r="U5" s="466"/>
      <c r="V5" s="466"/>
      <c r="W5" s="466"/>
      <c r="X5" s="466"/>
      <c r="Y5" s="466"/>
      <c r="Z5" s="466"/>
      <c r="AA5" s="466"/>
      <c r="AB5" s="467"/>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row>
    <row r="6" spans="1:114" s="469" customFormat="1" x14ac:dyDescent="0.2">
      <c r="A6" s="180" t="s">
        <v>29</v>
      </c>
      <c r="B6" s="180"/>
      <c r="C6" s="411">
        <f>'Schedule 2_Balance Sheet'!C6</f>
        <v>45623</v>
      </c>
      <c r="D6" s="409"/>
      <c r="E6" s="409"/>
      <c r="F6" s="410"/>
      <c r="G6" s="466"/>
      <c r="H6" s="466"/>
      <c r="I6" s="466"/>
      <c r="J6" s="466"/>
      <c r="K6" s="466"/>
      <c r="L6" s="466"/>
      <c r="M6" s="466"/>
      <c r="N6" s="466"/>
      <c r="O6" s="466"/>
      <c r="P6" s="466"/>
      <c r="Q6" s="466"/>
      <c r="R6" s="466"/>
      <c r="S6" s="466"/>
      <c r="T6" s="466"/>
      <c r="U6" s="466"/>
      <c r="V6" s="466"/>
      <c r="W6" s="466"/>
      <c r="X6" s="466"/>
      <c r="Y6" s="466"/>
      <c r="Z6" s="466"/>
      <c r="AA6" s="466"/>
      <c r="AB6" s="467"/>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468"/>
      <c r="BO6" s="468"/>
      <c r="BP6" s="468"/>
      <c r="BQ6" s="468"/>
      <c r="BR6" s="468"/>
      <c r="BS6" s="468"/>
      <c r="BT6" s="468"/>
      <c r="BU6" s="468"/>
      <c r="BV6" s="468"/>
      <c r="BW6" s="468"/>
      <c r="BX6" s="468"/>
      <c r="BY6" s="468"/>
      <c r="BZ6" s="468"/>
      <c r="CA6" s="468"/>
      <c r="CB6" s="468"/>
      <c r="CC6" s="468"/>
      <c r="CD6" s="468"/>
      <c r="CE6" s="468"/>
      <c r="CF6" s="468"/>
      <c r="CG6" s="468"/>
      <c r="CH6" s="468"/>
      <c r="CI6" s="468"/>
      <c r="CJ6" s="468"/>
      <c r="CK6" s="468"/>
      <c r="CL6" s="468"/>
      <c r="CM6" s="468"/>
      <c r="CN6" s="468"/>
      <c r="CO6" s="468"/>
      <c r="CP6" s="468"/>
      <c r="CQ6" s="468"/>
      <c r="CR6" s="468"/>
      <c r="CS6" s="468"/>
      <c r="CT6" s="468"/>
      <c r="CU6" s="468"/>
      <c r="CV6" s="468"/>
      <c r="CW6" s="468"/>
      <c r="CX6" s="468"/>
      <c r="CY6" s="468"/>
      <c r="CZ6" s="468"/>
      <c r="DA6" s="468"/>
      <c r="DB6" s="468"/>
      <c r="DC6" s="468"/>
      <c r="DD6" s="468"/>
      <c r="DE6" s="468"/>
      <c r="DF6" s="468"/>
      <c r="DG6" s="468"/>
      <c r="DH6" s="468"/>
      <c r="DI6" s="468"/>
      <c r="DJ6" s="468"/>
    </row>
    <row r="7" spans="1:114" s="469" customFormat="1" ht="13.5" thickBot="1" x14ac:dyDescent="0.25">
      <c r="A7" s="178" t="s">
        <v>462</v>
      </c>
      <c r="B7" s="352"/>
      <c r="C7" s="352"/>
      <c r="D7" s="352"/>
      <c r="E7" s="352"/>
      <c r="F7" s="352"/>
      <c r="G7" s="352"/>
      <c r="H7" s="352"/>
      <c r="I7" s="466"/>
      <c r="J7" s="466"/>
      <c r="K7" s="466"/>
      <c r="L7" s="466"/>
      <c r="M7" s="466"/>
      <c r="N7" s="466"/>
      <c r="O7" s="466"/>
      <c r="P7" s="466"/>
      <c r="Q7" s="466"/>
      <c r="R7" s="466"/>
      <c r="S7" s="466"/>
      <c r="T7" s="466"/>
      <c r="U7" s="466"/>
      <c r="V7" s="466"/>
      <c r="W7" s="466"/>
      <c r="X7" s="466"/>
      <c r="Y7" s="466"/>
      <c r="Z7" s="466"/>
      <c r="AA7" s="466"/>
      <c r="AB7" s="467"/>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468"/>
      <c r="BO7" s="468"/>
      <c r="BP7" s="468"/>
      <c r="BQ7" s="468"/>
      <c r="BR7" s="468"/>
      <c r="BS7" s="468"/>
      <c r="BT7" s="468"/>
      <c r="BU7" s="468"/>
      <c r="BV7" s="468"/>
      <c r="BW7" s="468"/>
      <c r="BX7" s="468"/>
      <c r="BY7" s="468"/>
      <c r="BZ7" s="468"/>
      <c r="CA7" s="468"/>
      <c r="CB7" s="468"/>
      <c r="CC7" s="468"/>
      <c r="CD7" s="468"/>
      <c r="CE7" s="468"/>
      <c r="CF7" s="468"/>
      <c r="CG7" s="468"/>
      <c r="CH7" s="468"/>
      <c r="CI7" s="468"/>
      <c r="CJ7" s="468"/>
      <c r="CK7" s="468"/>
      <c r="CL7" s="468"/>
      <c r="CM7" s="468"/>
      <c r="CN7" s="468"/>
      <c r="CO7" s="468"/>
      <c r="CP7" s="468"/>
      <c r="CQ7" s="468"/>
      <c r="CR7" s="468"/>
      <c r="CS7" s="468"/>
      <c r="CT7" s="468"/>
      <c r="CU7" s="468"/>
      <c r="CV7" s="468"/>
      <c r="CW7" s="468"/>
      <c r="CX7" s="468"/>
      <c r="CY7" s="468"/>
      <c r="CZ7" s="468"/>
      <c r="DA7" s="468"/>
      <c r="DB7" s="468"/>
      <c r="DC7" s="468"/>
      <c r="DD7" s="468"/>
      <c r="DE7" s="468"/>
      <c r="DF7" s="468"/>
      <c r="DG7" s="468"/>
      <c r="DH7" s="468"/>
      <c r="DI7" s="468"/>
      <c r="DJ7" s="468"/>
    </row>
    <row r="8" spans="1:114" s="470" customFormat="1" ht="16.5" customHeight="1" thickBot="1" x14ac:dyDescent="0.25">
      <c r="A8" s="517"/>
      <c r="B8" s="518"/>
      <c r="C8" s="519" t="s">
        <v>441</v>
      </c>
      <c r="D8" s="519"/>
      <c r="E8" s="520"/>
      <c r="F8" s="520"/>
      <c r="G8" s="520"/>
      <c r="H8" s="519"/>
      <c r="I8" s="519"/>
      <c r="J8" s="520"/>
      <c r="K8" s="520"/>
      <c r="L8" s="521"/>
      <c r="M8" s="519" t="s">
        <v>441</v>
      </c>
      <c r="N8" s="519"/>
      <c r="O8" s="520"/>
      <c r="P8" s="521"/>
      <c r="Q8" s="520"/>
      <c r="R8" s="519"/>
      <c r="S8" s="519"/>
      <c r="T8" s="520"/>
      <c r="U8" s="520"/>
      <c r="V8" s="521"/>
      <c r="W8" s="519" t="s">
        <v>441</v>
      </c>
      <c r="X8" s="519"/>
      <c r="Y8" s="520"/>
      <c r="Z8" s="520"/>
      <c r="AA8" s="520"/>
      <c r="AB8" s="522"/>
      <c r="AC8" s="519"/>
      <c r="AD8" s="519"/>
      <c r="AE8" s="519"/>
      <c r="AF8" s="544"/>
      <c r="AG8" s="523"/>
      <c r="AH8" s="524"/>
    </row>
    <row r="9" spans="1:114" s="471" customFormat="1" ht="26.25" thickBot="1" x14ac:dyDescent="0.25">
      <c r="A9" s="513" t="s">
        <v>209</v>
      </c>
      <c r="B9" s="514" t="s">
        <v>442</v>
      </c>
      <c r="C9" s="505">
        <f t="array" ref="C9:AF9">TRANSPOSE(B10:B39)</f>
        <v>45596</v>
      </c>
      <c r="D9" s="506">
        <v>45565</v>
      </c>
      <c r="E9" s="506">
        <v>45535</v>
      </c>
      <c r="F9" s="506">
        <v>45504</v>
      </c>
      <c r="G9" s="506">
        <v>45473</v>
      </c>
      <c r="H9" s="506">
        <v>45443</v>
      </c>
      <c r="I9" s="506">
        <v>45412</v>
      </c>
      <c r="J9" s="506">
        <v>45382</v>
      </c>
      <c r="K9" s="506">
        <v>45351</v>
      </c>
      <c r="L9" s="506">
        <v>45322</v>
      </c>
      <c r="M9" s="506">
        <v>45291</v>
      </c>
      <c r="N9" s="506">
        <v>45260</v>
      </c>
      <c r="O9" s="507">
        <v>45230</v>
      </c>
      <c r="P9" s="506">
        <v>45199</v>
      </c>
      <c r="Q9" s="507">
        <v>45169</v>
      </c>
      <c r="R9" s="506">
        <v>45138</v>
      </c>
      <c r="S9" s="507">
        <v>45107</v>
      </c>
      <c r="T9" s="507">
        <v>45077</v>
      </c>
      <c r="U9" s="507">
        <v>45046</v>
      </c>
      <c r="V9" s="506">
        <v>45016</v>
      </c>
      <c r="W9" s="507">
        <v>44985</v>
      </c>
      <c r="X9" s="507">
        <v>44957</v>
      </c>
      <c r="Y9" s="507">
        <v>44926</v>
      </c>
      <c r="Z9" s="506">
        <v>44895</v>
      </c>
      <c r="AA9" s="507">
        <v>44865</v>
      </c>
      <c r="AB9" s="506">
        <v>44834</v>
      </c>
      <c r="AC9" s="507">
        <v>44804</v>
      </c>
      <c r="AD9" s="507">
        <v>44773</v>
      </c>
      <c r="AE9" s="506">
        <v>44742</v>
      </c>
      <c r="AF9" s="545">
        <v>44712</v>
      </c>
      <c r="AG9" s="504" t="s">
        <v>449</v>
      </c>
      <c r="AH9" s="508" t="s">
        <v>443</v>
      </c>
    </row>
    <row r="10" spans="1:114" s="471" customFormat="1" x14ac:dyDescent="0.2">
      <c r="A10" s="494">
        <v>1</v>
      </c>
      <c r="B10" s="537">
        <f>EOMONTH(B11,1)</f>
        <v>45596</v>
      </c>
      <c r="C10" s="482">
        <v>972422.83</v>
      </c>
      <c r="D10" s="482">
        <v>5377516.8799999999</v>
      </c>
      <c r="E10" s="482">
        <v>1164816.3199999998</v>
      </c>
      <c r="F10" s="482">
        <v>438797.28</v>
      </c>
      <c r="G10" s="482">
        <v>295471.04000000004</v>
      </c>
      <c r="H10" s="482">
        <v>375813.47</v>
      </c>
      <c r="I10" s="482">
        <v>385941.73</v>
      </c>
      <c r="J10" s="482">
        <v>386477.16</v>
      </c>
      <c r="K10" s="482">
        <v>388344.24</v>
      </c>
      <c r="L10" s="482">
        <v>311689.46000000002</v>
      </c>
      <c r="M10" s="482">
        <v>318327.15999999997</v>
      </c>
      <c r="N10" s="482">
        <v>346163.59</v>
      </c>
      <c r="O10" s="482">
        <v>419574.08</v>
      </c>
      <c r="P10" s="482">
        <v>438613.18</v>
      </c>
      <c r="Q10" s="482">
        <v>510337.79</v>
      </c>
      <c r="R10" s="482">
        <v>422311.31</v>
      </c>
      <c r="S10" s="482">
        <v>423458.67</v>
      </c>
      <c r="T10" s="482">
        <v>411119.72</v>
      </c>
      <c r="U10" s="482">
        <v>335342.57</v>
      </c>
      <c r="V10" s="482">
        <v>0</v>
      </c>
      <c r="W10" s="482">
        <v>0</v>
      </c>
      <c r="X10" s="482">
        <v>0</v>
      </c>
      <c r="Y10" s="482">
        <v>0</v>
      </c>
      <c r="Z10" s="482">
        <v>0</v>
      </c>
      <c r="AA10" s="482">
        <v>0</v>
      </c>
      <c r="AB10" s="482">
        <v>0</v>
      </c>
      <c r="AC10" s="482">
        <v>0</v>
      </c>
      <c r="AD10" s="482">
        <v>0</v>
      </c>
      <c r="AE10" s="482">
        <v>0</v>
      </c>
      <c r="AF10" s="532">
        <v>0</v>
      </c>
      <c r="AG10" s="531">
        <v>0</v>
      </c>
      <c r="AH10" s="493">
        <f t="shared" ref="AH10:AH38" si="0">SUM(C10:AG10)</f>
        <v>13722538.480000002</v>
      </c>
    </row>
    <row r="11" spans="1:114" s="471" customFormat="1" x14ac:dyDescent="0.2">
      <c r="A11" s="494">
        <v>2</v>
      </c>
      <c r="B11" s="495">
        <f>'Schedule 2_Balance Sheet'!C4</f>
        <v>45565</v>
      </c>
      <c r="C11" s="511"/>
      <c r="D11" s="543">
        <v>162315.20000000001</v>
      </c>
      <c r="E11" s="543">
        <v>4602737.8099999996</v>
      </c>
      <c r="F11" s="543">
        <v>704656.83</v>
      </c>
      <c r="G11" s="543">
        <v>191363.37</v>
      </c>
      <c r="H11" s="543">
        <v>105241.48</v>
      </c>
      <c r="I11" s="543">
        <v>85799.48</v>
      </c>
      <c r="J11" s="543">
        <v>74256.09</v>
      </c>
      <c r="K11" s="543">
        <v>51656.43</v>
      </c>
      <c r="L11" s="543">
        <v>32048.19</v>
      </c>
      <c r="M11" s="543">
        <v>24091.37</v>
      </c>
      <c r="N11" s="543">
        <v>26892.39</v>
      </c>
      <c r="O11" s="543">
        <v>22020.53</v>
      </c>
      <c r="P11" s="543">
        <v>13543.61</v>
      </c>
      <c r="Q11" s="543">
        <v>9730.25</v>
      </c>
      <c r="R11" s="543">
        <v>5045.03</v>
      </c>
      <c r="S11" s="543">
        <v>5109.1000000000004</v>
      </c>
      <c r="T11" s="543">
        <v>32883.21</v>
      </c>
      <c r="U11" s="543">
        <v>99686.11</v>
      </c>
      <c r="V11" s="543">
        <v>0</v>
      </c>
      <c r="W11" s="543">
        <v>0</v>
      </c>
      <c r="X11" s="543">
        <v>0</v>
      </c>
      <c r="Y11" s="543">
        <v>0</v>
      </c>
      <c r="Z11" s="543">
        <v>0</v>
      </c>
      <c r="AA11" s="543">
        <v>0</v>
      </c>
      <c r="AB11" s="543">
        <v>0</v>
      </c>
      <c r="AC11" s="543">
        <v>0</v>
      </c>
      <c r="AD11" s="543">
        <v>0</v>
      </c>
      <c r="AE11" s="543">
        <v>0</v>
      </c>
      <c r="AF11" s="533">
        <v>0</v>
      </c>
      <c r="AG11" s="529">
        <v>0</v>
      </c>
      <c r="AH11" s="493">
        <f t="shared" si="0"/>
        <v>6249076.4800000014</v>
      </c>
    </row>
    <row r="12" spans="1:114" s="471" customFormat="1" x14ac:dyDescent="0.2">
      <c r="A12" s="494">
        <v>3</v>
      </c>
      <c r="B12" s="495">
        <f>EOMONTH(B11,-1)</f>
        <v>45535</v>
      </c>
      <c r="C12" s="511"/>
      <c r="D12" s="511"/>
      <c r="E12" s="483">
        <v>493133.92</v>
      </c>
      <c r="F12" s="483">
        <v>5160903.21</v>
      </c>
      <c r="G12" s="483">
        <v>1214880.9800000002</v>
      </c>
      <c r="H12" s="483">
        <v>271850.34999999998</v>
      </c>
      <c r="I12" s="483">
        <v>171506.86</v>
      </c>
      <c r="J12" s="483">
        <v>91488.14</v>
      </c>
      <c r="K12" s="483">
        <v>52469.599999999999</v>
      </c>
      <c r="L12" s="483">
        <v>48050.73</v>
      </c>
      <c r="M12" s="483">
        <v>19769.830000000002</v>
      </c>
      <c r="N12" s="483">
        <v>21494.579999999998</v>
      </c>
      <c r="O12" s="483">
        <v>26260.350000000002</v>
      </c>
      <c r="P12" s="483">
        <v>24683.97</v>
      </c>
      <c r="Q12" s="483">
        <v>22280.959999999999</v>
      </c>
      <c r="R12" s="483">
        <v>11454.56</v>
      </c>
      <c r="S12" s="483">
        <v>12279.22</v>
      </c>
      <c r="T12" s="483">
        <v>16792.919999999998</v>
      </c>
      <c r="U12" s="483">
        <v>17450.939999999999</v>
      </c>
      <c r="V12" s="483">
        <v>0</v>
      </c>
      <c r="W12" s="483">
        <v>0</v>
      </c>
      <c r="X12" s="483">
        <v>0</v>
      </c>
      <c r="Y12" s="483">
        <v>0</v>
      </c>
      <c r="Z12" s="483">
        <v>0</v>
      </c>
      <c r="AA12" s="483">
        <v>0</v>
      </c>
      <c r="AB12" s="483">
        <v>0</v>
      </c>
      <c r="AC12" s="483">
        <v>0</v>
      </c>
      <c r="AD12" s="483">
        <v>0</v>
      </c>
      <c r="AE12" s="483">
        <v>0</v>
      </c>
      <c r="AF12" s="525">
        <v>0</v>
      </c>
      <c r="AG12" s="529">
        <v>0</v>
      </c>
      <c r="AH12" s="493">
        <f t="shared" si="0"/>
        <v>7676751.1199999992</v>
      </c>
    </row>
    <row r="13" spans="1:114" s="470" customFormat="1" ht="15" customHeight="1" x14ac:dyDescent="0.2">
      <c r="A13" s="494">
        <v>4</v>
      </c>
      <c r="B13" s="495">
        <f t="shared" ref="B13:B39" si="1">EOMONTH(B12,-1)</f>
        <v>45504</v>
      </c>
      <c r="C13" s="511"/>
      <c r="D13" s="509"/>
      <c r="E13" s="511"/>
      <c r="F13" s="483">
        <v>178044.68</v>
      </c>
      <c r="G13" s="483">
        <v>4070074.4600000004</v>
      </c>
      <c r="H13" s="483">
        <v>848333.13</v>
      </c>
      <c r="I13" s="483">
        <v>189024.45</v>
      </c>
      <c r="J13" s="483">
        <v>90491.21</v>
      </c>
      <c r="K13" s="483">
        <v>72027.97</v>
      </c>
      <c r="L13" s="483">
        <v>45720.45</v>
      </c>
      <c r="M13" s="483">
        <v>25600.649999999998</v>
      </c>
      <c r="N13" s="483">
        <v>19965.63</v>
      </c>
      <c r="O13" s="483">
        <v>23400.16</v>
      </c>
      <c r="P13" s="483">
        <v>18307.18</v>
      </c>
      <c r="Q13" s="483">
        <v>18897.89</v>
      </c>
      <c r="R13" s="483">
        <v>14537.83</v>
      </c>
      <c r="S13" s="484">
        <v>12006.39</v>
      </c>
      <c r="T13" s="484">
        <v>9863.68</v>
      </c>
      <c r="U13" s="484">
        <v>12824.88</v>
      </c>
      <c r="V13" s="483">
        <v>0</v>
      </c>
      <c r="W13" s="483">
        <v>0</v>
      </c>
      <c r="X13" s="484">
        <v>0</v>
      </c>
      <c r="Y13" s="484">
        <v>0</v>
      </c>
      <c r="Z13" s="483">
        <v>0</v>
      </c>
      <c r="AA13" s="483">
        <v>0</v>
      </c>
      <c r="AB13" s="483">
        <v>0</v>
      </c>
      <c r="AC13" s="483">
        <v>0</v>
      </c>
      <c r="AD13" s="483">
        <v>0</v>
      </c>
      <c r="AE13" s="483">
        <v>0</v>
      </c>
      <c r="AF13" s="525">
        <v>0</v>
      </c>
      <c r="AG13" s="527">
        <v>0</v>
      </c>
      <c r="AH13" s="493">
        <f t="shared" si="0"/>
        <v>5649120.6399999997</v>
      </c>
    </row>
    <row r="14" spans="1:114" s="470" customFormat="1" ht="15" customHeight="1" x14ac:dyDescent="0.2">
      <c r="A14" s="494">
        <v>5</v>
      </c>
      <c r="B14" s="495">
        <f t="shared" si="1"/>
        <v>45473</v>
      </c>
      <c r="C14" s="511"/>
      <c r="D14" s="509"/>
      <c r="E14" s="509"/>
      <c r="F14" s="511"/>
      <c r="G14" s="483">
        <v>247975.85</v>
      </c>
      <c r="H14" s="483">
        <v>4400603.3099999996</v>
      </c>
      <c r="I14" s="483">
        <v>579659.27</v>
      </c>
      <c r="J14" s="483">
        <v>202260.25</v>
      </c>
      <c r="K14" s="483">
        <v>117413.34</v>
      </c>
      <c r="L14" s="483">
        <v>84630.86</v>
      </c>
      <c r="M14" s="483">
        <v>47394.32</v>
      </c>
      <c r="N14" s="483">
        <v>47895.66</v>
      </c>
      <c r="O14" s="483">
        <v>27739.040000000001</v>
      </c>
      <c r="P14" s="483">
        <v>15724.92</v>
      </c>
      <c r="Q14" s="483">
        <v>14516.6</v>
      </c>
      <c r="R14" s="483">
        <v>12076.69</v>
      </c>
      <c r="S14" s="484">
        <v>13792.74</v>
      </c>
      <c r="T14" s="484">
        <v>13978.75</v>
      </c>
      <c r="U14" s="484">
        <v>13791.45</v>
      </c>
      <c r="V14" s="483">
        <v>0</v>
      </c>
      <c r="W14" s="483">
        <v>0</v>
      </c>
      <c r="X14" s="484">
        <v>0</v>
      </c>
      <c r="Y14" s="484">
        <v>0</v>
      </c>
      <c r="Z14" s="483">
        <v>0</v>
      </c>
      <c r="AA14" s="483">
        <v>0</v>
      </c>
      <c r="AB14" s="483">
        <v>0</v>
      </c>
      <c r="AC14" s="483">
        <v>0</v>
      </c>
      <c r="AD14" s="483">
        <v>0</v>
      </c>
      <c r="AE14" s="483">
        <v>0</v>
      </c>
      <c r="AF14" s="525">
        <v>0</v>
      </c>
      <c r="AG14" s="528">
        <v>0</v>
      </c>
      <c r="AH14" s="493">
        <f t="shared" si="0"/>
        <v>5839453.0500000007</v>
      </c>
    </row>
    <row r="15" spans="1:114" s="470" customFormat="1" ht="15" customHeight="1" x14ac:dyDescent="0.2">
      <c r="A15" s="494">
        <v>6</v>
      </c>
      <c r="B15" s="495">
        <f t="shared" si="1"/>
        <v>45443</v>
      </c>
      <c r="C15" s="511"/>
      <c r="D15" s="509"/>
      <c r="E15" s="509"/>
      <c r="F15" s="509"/>
      <c r="G15" s="511"/>
      <c r="H15" s="483">
        <v>678279.35</v>
      </c>
      <c r="I15" s="483">
        <v>5150241.29</v>
      </c>
      <c r="J15" s="483">
        <v>1435569.18</v>
      </c>
      <c r="K15" s="483">
        <v>577441.35000000009</v>
      </c>
      <c r="L15" s="483">
        <v>189073.35</v>
      </c>
      <c r="M15" s="483">
        <v>100707.17</v>
      </c>
      <c r="N15" s="483">
        <v>80960.98</v>
      </c>
      <c r="O15" s="483">
        <v>46355.77</v>
      </c>
      <c r="P15" s="483">
        <v>35292.379999999997</v>
      </c>
      <c r="Q15" s="483">
        <v>44934.09</v>
      </c>
      <c r="R15" s="483">
        <v>27628.68</v>
      </c>
      <c r="S15" s="484">
        <v>27656.91</v>
      </c>
      <c r="T15" s="484">
        <v>21702.35</v>
      </c>
      <c r="U15" s="484">
        <v>11691.95</v>
      </c>
      <c r="V15" s="483">
        <v>0</v>
      </c>
      <c r="W15" s="483">
        <v>0</v>
      </c>
      <c r="X15" s="484">
        <v>0</v>
      </c>
      <c r="Y15" s="484">
        <v>0</v>
      </c>
      <c r="Z15" s="483">
        <v>0</v>
      </c>
      <c r="AA15" s="483">
        <v>0</v>
      </c>
      <c r="AB15" s="483">
        <v>0</v>
      </c>
      <c r="AC15" s="483">
        <v>0</v>
      </c>
      <c r="AD15" s="483">
        <v>0</v>
      </c>
      <c r="AE15" s="483">
        <v>0</v>
      </c>
      <c r="AF15" s="525">
        <v>0</v>
      </c>
      <c r="AG15" s="528">
        <v>0</v>
      </c>
      <c r="AH15" s="493">
        <f t="shared" si="0"/>
        <v>8427534.799999997</v>
      </c>
    </row>
    <row r="16" spans="1:114" s="470" customFormat="1" ht="15" customHeight="1" x14ac:dyDescent="0.2">
      <c r="A16" s="494">
        <v>7</v>
      </c>
      <c r="B16" s="495">
        <f t="shared" si="1"/>
        <v>45412</v>
      </c>
      <c r="C16" s="511"/>
      <c r="D16" s="509"/>
      <c r="E16" s="509"/>
      <c r="F16" s="512"/>
      <c r="G16" s="509"/>
      <c r="H16" s="511"/>
      <c r="I16" s="483">
        <v>185023.94</v>
      </c>
      <c r="J16" s="483">
        <v>4268164.1000000006</v>
      </c>
      <c r="K16" s="483">
        <v>915844.78999999992</v>
      </c>
      <c r="L16" s="483">
        <v>240348.42</v>
      </c>
      <c r="M16" s="483">
        <v>100680.18000000001</v>
      </c>
      <c r="N16" s="483">
        <v>91344.23</v>
      </c>
      <c r="O16" s="483">
        <v>50243.03</v>
      </c>
      <c r="P16" s="483">
        <v>48169.95</v>
      </c>
      <c r="Q16" s="483">
        <v>49522.09</v>
      </c>
      <c r="R16" s="483">
        <v>58603.54</v>
      </c>
      <c r="S16" s="484">
        <v>17237.61</v>
      </c>
      <c r="T16" s="484">
        <v>21704.880000000001</v>
      </c>
      <c r="U16" s="484">
        <v>31425.67</v>
      </c>
      <c r="V16" s="483">
        <v>1198.06</v>
      </c>
      <c r="W16" s="483">
        <v>316.83999999999997</v>
      </c>
      <c r="X16" s="484">
        <v>1660.89</v>
      </c>
      <c r="Y16" s="484">
        <v>669.58</v>
      </c>
      <c r="Z16" s="483">
        <v>0</v>
      </c>
      <c r="AA16" s="483">
        <v>72.03</v>
      </c>
      <c r="AB16" s="483">
        <v>199.44</v>
      </c>
      <c r="AC16" s="483">
        <v>303.48</v>
      </c>
      <c r="AD16" s="483">
        <v>227.61</v>
      </c>
      <c r="AE16" s="483">
        <v>0</v>
      </c>
      <c r="AF16" s="525">
        <v>0</v>
      </c>
      <c r="AG16" s="528">
        <v>276.15999999999997</v>
      </c>
      <c r="AH16" s="493">
        <f t="shared" si="0"/>
        <v>6083236.5200000023</v>
      </c>
    </row>
    <row r="17" spans="1:37" s="470" customFormat="1" ht="15" customHeight="1" x14ac:dyDescent="0.2">
      <c r="A17" s="494">
        <v>8</v>
      </c>
      <c r="B17" s="495">
        <f t="shared" si="1"/>
        <v>45382</v>
      </c>
      <c r="C17" s="511"/>
      <c r="D17" s="509"/>
      <c r="E17" s="509"/>
      <c r="F17" s="509"/>
      <c r="G17" s="509"/>
      <c r="H17" s="509"/>
      <c r="I17" s="511"/>
      <c r="J17" s="483">
        <v>302839.03999999998</v>
      </c>
      <c r="K17" s="483">
        <v>3863962.97</v>
      </c>
      <c r="L17" s="483">
        <v>759357.23</v>
      </c>
      <c r="M17" s="483">
        <v>165272.47</v>
      </c>
      <c r="N17" s="483">
        <v>106610.91</v>
      </c>
      <c r="O17" s="483">
        <v>64993.079999999994</v>
      </c>
      <c r="P17" s="483">
        <v>42591.24</v>
      </c>
      <c r="Q17" s="483">
        <v>40962.03</v>
      </c>
      <c r="R17" s="483">
        <v>29022.57</v>
      </c>
      <c r="S17" s="484">
        <v>19263.030000000002</v>
      </c>
      <c r="T17" s="484">
        <v>24370.89</v>
      </c>
      <c r="U17" s="484">
        <v>27100.22</v>
      </c>
      <c r="V17" s="483">
        <v>121.54</v>
      </c>
      <c r="W17" s="483">
        <v>650.94000000000005</v>
      </c>
      <c r="X17" s="484">
        <v>648.79999999999995</v>
      </c>
      <c r="Y17" s="484">
        <v>0</v>
      </c>
      <c r="Z17" s="483">
        <v>0</v>
      </c>
      <c r="AA17" s="483">
        <v>21.09</v>
      </c>
      <c r="AB17" s="483">
        <v>72.73</v>
      </c>
      <c r="AC17" s="483">
        <v>0</v>
      </c>
      <c r="AD17" s="483">
        <v>685.21</v>
      </c>
      <c r="AE17" s="483">
        <v>401.42</v>
      </c>
      <c r="AF17" s="525">
        <v>0</v>
      </c>
      <c r="AG17" s="528">
        <v>550.37</v>
      </c>
      <c r="AH17" s="493">
        <f t="shared" si="0"/>
        <v>5449497.7800000012</v>
      </c>
    </row>
    <row r="18" spans="1:37" s="470" customFormat="1" ht="15" customHeight="1" x14ac:dyDescent="0.2">
      <c r="A18" s="494">
        <v>9</v>
      </c>
      <c r="B18" s="495">
        <f t="shared" si="1"/>
        <v>45351</v>
      </c>
      <c r="C18" s="511"/>
      <c r="D18" s="509"/>
      <c r="E18" s="509"/>
      <c r="F18" s="509"/>
      <c r="G18" s="509"/>
      <c r="H18" s="509"/>
      <c r="I18" s="509"/>
      <c r="J18" s="511"/>
      <c r="K18" s="483">
        <v>541789.34000000008</v>
      </c>
      <c r="L18" s="483">
        <v>5379194.4800000004</v>
      </c>
      <c r="M18" s="483">
        <v>685376.0199999999</v>
      </c>
      <c r="N18" s="483">
        <v>291879.57999999996</v>
      </c>
      <c r="O18" s="483">
        <v>126724.22</v>
      </c>
      <c r="P18" s="483">
        <v>69397.440000000002</v>
      </c>
      <c r="Q18" s="483">
        <v>51930.87</v>
      </c>
      <c r="R18" s="483">
        <v>24784.53</v>
      </c>
      <c r="S18" s="484">
        <v>32279.8</v>
      </c>
      <c r="T18" s="484">
        <v>20351.009999999998</v>
      </c>
      <c r="U18" s="484">
        <v>15281.37</v>
      </c>
      <c r="V18" s="483">
        <v>5106.3599999999997</v>
      </c>
      <c r="W18" s="483">
        <v>1982.74</v>
      </c>
      <c r="X18" s="484">
        <v>829.59</v>
      </c>
      <c r="Y18" s="484">
        <v>513.08000000000004</v>
      </c>
      <c r="Z18" s="483">
        <v>959.21</v>
      </c>
      <c r="AA18" s="483">
        <v>1108.7</v>
      </c>
      <c r="AB18" s="483">
        <v>1338</v>
      </c>
      <c r="AC18" s="483">
        <v>0</v>
      </c>
      <c r="AD18" s="483">
        <v>0</v>
      </c>
      <c r="AE18" s="483">
        <v>21.56</v>
      </c>
      <c r="AF18" s="525">
        <v>0</v>
      </c>
      <c r="AG18" s="528">
        <v>670.3900000000001</v>
      </c>
      <c r="AH18" s="493">
        <f t="shared" si="0"/>
        <v>7251518.29</v>
      </c>
      <c r="AK18" s="535"/>
    </row>
    <row r="19" spans="1:37" s="470" customFormat="1" ht="15" customHeight="1" x14ac:dyDescent="0.2">
      <c r="A19" s="494">
        <v>10</v>
      </c>
      <c r="B19" s="495">
        <f t="shared" si="1"/>
        <v>45322</v>
      </c>
      <c r="C19" s="511"/>
      <c r="D19" s="509"/>
      <c r="E19" s="509"/>
      <c r="F19" s="509"/>
      <c r="G19" s="509"/>
      <c r="H19" s="509"/>
      <c r="I19" s="509"/>
      <c r="J19" s="509"/>
      <c r="K19" s="511"/>
      <c r="L19" s="483">
        <v>0</v>
      </c>
      <c r="M19" s="483">
        <v>4329665.5200000005</v>
      </c>
      <c r="N19" s="483">
        <v>994615.12</v>
      </c>
      <c r="O19" s="483">
        <v>286915.94</v>
      </c>
      <c r="P19" s="483">
        <v>151132.63</v>
      </c>
      <c r="Q19" s="483">
        <v>108079.95999999999</v>
      </c>
      <c r="R19" s="483">
        <v>46915.65</v>
      </c>
      <c r="S19" s="484">
        <v>47551.61</v>
      </c>
      <c r="T19" s="484">
        <v>50602.880000000005</v>
      </c>
      <c r="U19" s="484">
        <v>52277.120000000003</v>
      </c>
      <c r="V19" s="483">
        <v>5440.5</v>
      </c>
      <c r="W19" s="483">
        <v>4189.2</v>
      </c>
      <c r="X19" s="484">
        <v>3028.4</v>
      </c>
      <c r="Y19" s="484">
        <v>11645.88</v>
      </c>
      <c r="Z19" s="483">
        <v>4546.79</v>
      </c>
      <c r="AA19" s="483">
        <v>4920.68</v>
      </c>
      <c r="AB19" s="483">
        <v>2507.83</v>
      </c>
      <c r="AC19" s="483">
        <v>840.27</v>
      </c>
      <c r="AD19" s="483">
        <v>1852.99</v>
      </c>
      <c r="AE19" s="483">
        <v>5769.93</v>
      </c>
      <c r="AF19" s="525">
        <v>1760.41</v>
      </c>
      <c r="AG19" s="528">
        <v>12581.29</v>
      </c>
      <c r="AH19" s="493">
        <f t="shared" si="0"/>
        <v>6126840.6000000015</v>
      </c>
    </row>
    <row r="20" spans="1:37" s="470" customFormat="1" ht="15" customHeight="1" x14ac:dyDescent="0.2">
      <c r="A20" s="494">
        <v>11</v>
      </c>
      <c r="B20" s="495">
        <f t="shared" si="1"/>
        <v>45291</v>
      </c>
      <c r="C20" s="511"/>
      <c r="D20" s="509"/>
      <c r="E20" s="509"/>
      <c r="F20" s="509"/>
      <c r="G20" s="509"/>
      <c r="H20" s="509"/>
      <c r="I20" s="509"/>
      <c r="J20" s="509"/>
      <c r="K20" s="509"/>
      <c r="L20" s="511"/>
      <c r="M20" s="483">
        <v>311275.59999999998</v>
      </c>
      <c r="N20" s="483">
        <v>3944107.0799999996</v>
      </c>
      <c r="O20" s="483">
        <v>725104.42999999993</v>
      </c>
      <c r="P20" s="483">
        <v>185637.81999999998</v>
      </c>
      <c r="Q20" s="483">
        <v>106161.03</v>
      </c>
      <c r="R20" s="483">
        <v>75152.72</v>
      </c>
      <c r="S20" s="484">
        <v>66746.33</v>
      </c>
      <c r="T20" s="484">
        <v>64242.770000000004</v>
      </c>
      <c r="U20" s="484">
        <v>55993.440000000002</v>
      </c>
      <c r="V20" s="483">
        <v>3222.42</v>
      </c>
      <c r="W20" s="483">
        <v>2710.75</v>
      </c>
      <c r="X20" s="484">
        <v>1826.24</v>
      </c>
      <c r="Y20" s="484">
        <v>2250.79</v>
      </c>
      <c r="Z20" s="483">
        <v>861.47</v>
      </c>
      <c r="AA20" s="483">
        <v>1109.96</v>
      </c>
      <c r="AB20" s="483">
        <v>1370.83</v>
      </c>
      <c r="AC20" s="483">
        <v>815.27</v>
      </c>
      <c r="AD20" s="483">
        <v>1192.7</v>
      </c>
      <c r="AE20" s="483">
        <v>69.27</v>
      </c>
      <c r="AF20" s="525">
        <v>114.28</v>
      </c>
      <c r="AG20" s="528">
        <v>2196.11</v>
      </c>
      <c r="AH20" s="493">
        <f t="shared" si="0"/>
        <v>5552161.3099999996</v>
      </c>
    </row>
    <row r="21" spans="1:37" s="470" customFormat="1" ht="15" customHeight="1" x14ac:dyDescent="0.2">
      <c r="A21" s="494">
        <v>12</v>
      </c>
      <c r="B21" s="495">
        <f t="shared" si="1"/>
        <v>45260</v>
      </c>
      <c r="C21" s="511"/>
      <c r="D21" s="509"/>
      <c r="E21" s="509"/>
      <c r="F21" s="509"/>
      <c r="G21" s="509"/>
      <c r="H21" s="509"/>
      <c r="I21" s="509"/>
      <c r="J21" s="509"/>
      <c r="K21" s="509"/>
      <c r="L21" s="509"/>
      <c r="M21" s="511"/>
      <c r="N21" s="483">
        <v>593911.81999999995</v>
      </c>
      <c r="O21" s="483">
        <v>4858181.8099999996</v>
      </c>
      <c r="P21" s="483">
        <v>896091.22</v>
      </c>
      <c r="Q21" s="483">
        <v>351811.41</v>
      </c>
      <c r="R21" s="483">
        <v>304561.79000000004</v>
      </c>
      <c r="S21" s="484">
        <v>316882.44</v>
      </c>
      <c r="T21" s="484">
        <v>320317.45</v>
      </c>
      <c r="U21" s="484">
        <v>245893.4</v>
      </c>
      <c r="V21" s="483">
        <v>12869.12</v>
      </c>
      <c r="W21" s="483">
        <v>23326.880000000001</v>
      </c>
      <c r="X21" s="484">
        <v>22210.13</v>
      </c>
      <c r="Y21" s="484">
        <v>3389.26</v>
      </c>
      <c r="Z21" s="483">
        <v>2415.21</v>
      </c>
      <c r="AA21" s="483">
        <v>1048.46</v>
      </c>
      <c r="AB21" s="483">
        <v>183.08</v>
      </c>
      <c r="AC21" s="483">
        <v>858.02</v>
      </c>
      <c r="AD21" s="483">
        <v>480.44</v>
      </c>
      <c r="AE21" s="483">
        <v>534.64</v>
      </c>
      <c r="AF21" s="525">
        <v>256.73</v>
      </c>
      <c r="AG21" s="528">
        <v>16350.070000000002</v>
      </c>
      <c r="AH21" s="493">
        <f t="shared" si="0"/>
        <v>7971573.3800000008</v>
      </c>
    </row>
    <row r="22" spans="1:37" s="470" customFormat="1" ht="15" customHeight="1" x14ac:dyDescent="0.2">
      <c r="A22" s="494">
        <v>13</v>
      </c>
      <c r="B22" s="495">
        <f t="shared" si="1"/>
        <v>45230</v>
      </c>
      <c r="C22" s="511"/>
      <c r="D22" s="509"/>
      <c r="E22" s="509"/>
      <c r="F22" s="509"/>
      <c r="G22" s="509"/>
      <c r="H22" s="509"/>
      <c r="I22" s="509"/>
      <c r="J22" s="509"/>
      <c r="K22" s="509"/>
      <c r="L22" s="509"/>
      <c r="M22" s="509"/>
      <c r="N22" s="511"/>
      <c r="O22" s="483">
        <v>182471.82</v>
      </c>
      <c r="P22" s="483">
        <v>3948391.24</v>
      </c>
      <c r="Q22" s="483">
        <v>1022660.79</v>
      </c>
      <c r="R22" s="483">
        <v>810376.03</v>
      </c>
      <c r="S22" s="484">
        <v>913193.28</v>
      </c>
      <c r="T22" s="484">
        <v>901164.15</v>
      </c>
      <c r="U22" s="484">
        <v>756684.66999999993</v>
      </c>
      <c r="V22" s="483">
        <v>9824.89</v>
      </c>
      <c r="W22" s="483">
        <v>9710.84</v>
      </c>
      <c r="X22" s="484">
        <v>7203.3899999999994</v>
      </c>
      <c r="Y22" s="484">
        <v>3070.1</v>
      </c>
      <c r="Z22" s="483">
        <v>4460.8500000000004</v>
      </c>
      <c r="AA22" s="483">
        <v>3098.44</v>
      </c>
      <c r="AB22" s="483">
        <v>3758.93</v>
      </c>
      <c r="AC22" s="483">
        <v>682.3</v>
      </c>
      <c r="AD22" s="483">
        <v>192.5</v>
      </c>
      <c r="AE22" s="483">
        <v>337.37</v>
      </c>
      <c r="AF22" s="525">
        <v>79.34</v>
      </c>
      <c r="AG22" s="528">
        <v>8836.84</v>
      </c>
      <c r="AH22" s="493">
        <f t="shared" si="0"/>
        <v>8586197.7699999996</v>
      </c>
    </row>
    <row r="23" spans="1:37" s="470" customFormat="1" ht="15" customHeight="1" x14ac:dyDescent="0.2">
      <c r="A23" s="494">
        <v>14</v>
      </c>
      <c r="B23" s="495">
        <f t="shared" si="1"/>
        <v>45199</v>
      </c>
      <c r="C23" s="511"/>
      <c r="D23" s="509"/>
      <c r="E23" s="509"/>
      <c r="F23" s="509"/>
      <c r="G23" s="509"/>
      <c r="H23" s="509"/>
      <c r="I23" s="509"/>
      <c r="J23" s="509"/>
      <c r="K23" s="509"/>
      <c r="L23" s="509"/>
      <c r="M23" s="509"/>
      <c r="N23" s="509"/>
      <c r="O23" s="511"/>
      <c r="P23" s="483">
        <v>200936.43</v>
      </c>
      <c r="Q23" s="483">
        <v>3845061.77</v>
      </c>
      <c r="R23" s="483">
        <v>647021.55999999994</v>
      </c>
      <c r="S23" s="484">
        <v>491746.5</v>
      </c>
      <c r="T23" s="484">
        <v>466703.84</v>
      </c>
      <c r="U23" s="484">
        <v>345569.59</v>
      </c>
      <c r="V23" s="483">
        <v>17733.440000000002</v>
      </c>
      <c r="W23" s="483">
        <v>8068.26</v>
      </c>
      <c r="X23" s="484">
        <v>4967.51</v>
      </c>
      <c r="Y23" s="484">
        <v>2562.73</v>
      </c>
      <c r="Z23" s="483">
        <v>1384.77</v>
      </c>
      <c r="AA23" s="483">
        <v>1475.03</v>
      </c>
      <c r="AB23" s="483">
        <v>1438.51</v>
      </c>
      <c r="AC23" s="483">
        <v>435.25</v>
      </c>
      <c r="AD23" s="483">
        <v>86.7</v>
      </c>
      <c r="AE23" s="483">
        <v>134.88</v>
      </c>
      <c r="AF23" s="525">
        <v>1147.96</v>
      </c>
      <c r="AG23" s="528">
        <v>248.89</v>
      </c>
      <c r="AH23" s="493">
        <f t="shared" si="0"/>
        <v>6036723.6199999992</v>
      </c>
    </row>
    <row r="24" spans="1:37" s="470" customFormat="1" ht="15" customHeight="1" x14ac:dyDescent="0.2">
      <c r="A24" s="494">
        <v>15</v>
      </c>
      <c r="B24" s="495">
        <f t="shared" si="1"/>
        <v>45169</v>
      </c>
      <c r="C24" s="511"/>
      <c r="D24" s="509"/>
      <c r="E24" s="509"/>
      <c r="F24" s="509"/>
      <c r="G24" s="509"/>
      <c r="H24" s="509"/>
      <c r="I24" s="509"/>
      <c r="J24" s="509"/>
      <c r="K24" s="509"/>
      <c r="L24" s="509"/>
      <c r="M24" s="509"/>
      <c r="N24" s="509"/>
      <c r="O24" s="511"/>
      <c r="P24" s="511"/>
      <c r="Q24" s="483">
        <v>617669.28</v>
      </c>
      <c r="R24" s="483">
        <v>3719040.4299999997</v>
      </c>
      <c r="S24" s="484">
        <v>1071052.45</v>
      </c>
      <c r="T24" s="484">
        <v>609236.49</v>
      </c>
      <c r="U24" s="484">
        <v>371162.1</v>
      </c>
      <c r="V24" s="483">
        <v>44440.66</v>
      </c>
      <c r="W24" s="483">
        <v>45301.48</v>
      </c>
      <c r="X24" s="484">
        <v>42551.47</v>
      </c>
      <c r="Y24" s="484">
        <v>18021.66</v>
      </c>
      <c r="Z24" s="483">
        <v>9303.2199999999993</v>
      </c>
      <c r="AA24" s="483">
        <v>8113.55</v>
      </c>
      <c r="AB24" s="483">
        <v>7433.18</v>
      </c>
      <c r="AC24" s="483">
        <v>8172.83</v>
      </c>
      <c r="AD24" s="483">
        <v>9925.43</v>
      </c>
      <c r="AE24" s="483">
        <v>3409.21</v>
      </c>
      <c r="AF24" s="525">
        <v>4549.24</v>
      </c>
      <c r="AG24" s="528">
        <v>13183.439999999999</v>
      </c>
      <c r="AH24" s="493">
        <f t="shared" si="0"/>
        <v>6602566.1200000001</v>
      </c>
    </row>
    <row r="25" spans="1:37" s="470" customFormat="1" ht="15" customHeight="1" x14ac:dyDescent="0.2">
      <c r="A25" s="494">
        <v>16</v>
      </c>
      <c r="B25" s="495">
        <f t="shared" si="1"/>
        <v>45138</v>
      </c>
      <c r="C25" s="511"/>
      <c r="D25" s="509"/>
      <c r="E25" s="509"/>
      <c r="F25" s="509"/>
      <c r="G25" s="509"/>
      <c r="H25" s="509"/>
      <c r="I25" s="509"/>
      <c r="J25" s="509"/>
      <c r="K25" s="509"/>
      <c r="L25" s="509"/>
      <c r="M25" s="509"/>
      <c r="N25" s="509"/>
      <c r="O25" s="510"/>
      <c r="P25" s="509"/>
      <c r="Q25" s="511"/>
      <c r="R25" s="483">
        <v>77241.22</v>
      </c>
      <c r="S25" s="484">
        <v>2541162.8000000003</v>
      </c>
      <c r="T25" s="484">
        <v>386179.01</v>
      </c>
      <c r="U25" s="484">
        <v>113789.76999999999</v>
      </c>
      <c r="V25" s="483">
        <v>83580.47</v>
      </c>
      <c r="W25" s="483">
        <v>46929.31</v>
      </c>
      <c r="X25" s="484">
        <v>49409.27</v>
      </c>
      <c r="Y25" s="484">
        <v>13354.94</v>
      </c>
      <c r="Z25" s="483">
        <v>15426.58</v>
      </c>
      <c r="AA25" s="483">
        <v>11926.53</v>
      </c>
      <c r="AB25" s="483">
        <v>18698.509999999998</v>
      </c>
      <c r="AC25" s="483">
        <v>14754.54</v>
      </c>
      <c r="AD25" s="483">
        <v>8604.83</v>
      </c>
      <c r="AE25" s="483">
        <v>3083.01</v>
      </c>
      <c r="AF25" s="525">
        <v>686.98</v>
      </c>
      <c r="AG25" s="528">
        <v>11463.999999999998</v>
      </c>
      <c r="AH25" s="493">
        <f t="shared" si="0"/>
        <v>3396291.77</v>
      </c>
    </row>
    <row r="26" spans="1:37" s="470" customFormat="1" ht="15" customHeight="1" x14ac:dyDescent="0.2">
      <c r="A26" s="494">
        <v>17</v>
      </c>
      <c r="B26" s="495">
        <f t="shared" si="1"/>
        <v>45107</v>
      </c>
      <c r="C26" s="511"/>
      <c r="D26" s="509"/>
      <c r="E26" s="509"/>
      <c r="F26" s="509"/>
      <c r="G26" s="509"/>
      <c r="H26" s="509"/>
      <c r="I26" s="509"/>
      <c r="J26" s="509"/>
      <c r="K26" s="509"/>
      <c r="L26" s="509"/>
      <c r="M26" s="509"/>
      <c r="N26" s="509"/>
      <c r="O26" s="510"/>
      <c r="P26" s="509"/>
      <c r="Q26" s="509"/>
      <c r="R26" s="511"/>
      <c r="S26" s="484">
        <v>270731.53000000003</v>
      </c>
      <c r="T26" s="484">
        <v>3420712.31</v>
      </c>
      <c r="U26" s="484">
        <v>1023615.51</v>
      </c>
      <c r="V26" s="483">
        <v>320381.62000000005</v>
      </c>
      <c r="W26" s="483">
        <v>115548.33</v>
      </c>
      <c r="X26" s="484">
        <v>65198.59</v>
      </c>
      <c r="Y26" s="484">
        <v>26528.32</v>
      </c>
      <c r="Z26" s="483">
        <v>15060.51</v>
      </c>
      <c r="AA26" s="483">
        <v>7044</v>
      </c>
      <c r="AB26" s="483">
        <v>6042.12</v>
      </c>
      <c r="AC26" s="483">
        <v>7200.52</v>
      </c>
      <c r="AD26" s="483">
        <v>5632.21</v>
      </c>
      <c r="AE26" s="483">
        <v>2796.45</v>
      </c>
      <c r="AF26" s="533">
        <v>1630.74</v>
      </c>
      <c r="AG26" s="528">
        <v>2103.12</v>
      </c>
      <c r="AH26" s="493">
        <f t="shared" si="0"/>
        <v>5290225.88</v>
      </c>
    </row>
    <row r="27" spans="1:37" s="470" customFormat="1" ht="15" customHeight="1" x14ac:dyDescent="0.2">
      <c r="A27" s="494">
        <v>18</v>
      </c>
      <c r="B27" s="495">
        <f t="shared" si="1"/>
        <v>45077</v>
      </c>
      <c r="C27" s="511"/>
      <c r="D27" s="509"/>
      <c r="E27" s="509"/>
      <c r="F27" s="509"/>
      <c r="G27" s="509"/>
      <c r="H27" s="509"/>
      <c r="I27" s="509"/>
      <c r="J27" s="509"/>
      <c r="K27" s="509"/>
      <c r="L27" s="509"/>
      <c r="M27" s="509"/>
      <c r="N27" s="509"/>
      <c r="O27" s="510"/>
      <c r="P27" s="509"/>
      <c r="Q27" s="510"/>
      <c r="R27" s="509"/>
      <c r="S27" s="511"/>
      <c r="T27" s="484">
        <v>108737.7</v>
      </c>
      <c r="U27" s="484">
        <v>2651663.7199999997</v>
      </c>
      <c r="V27" s="483">
        <v>1157560.97</v>
      </c>
      <c r="W27" s="483">
        <v>189783.58</v>
      </c>
      <c r="X27" s="484">
        <v>112329.58</v>
      </c>
      <c r="Y27" s="484">
        <v>37759.979999999996</v>
      </c>
      <c r="Z27" s="483">
        <v>15165.82</v>
      </c>
      <c r="AA27" s="483">
        <v>14619.76</v>
      </c>
      <c r="AB27" s="483">
        <v>15861.41</v>
      </c>
      <c r="AC27" s="483">
        <v>9962.7800000000007</v>
      </c>
      <c r="AD27" s="483">
        <v>2747.4</v>
      </c>
      <c r="AE27" s="483">
        <v>1759.01</v>
      </c>
      <c r="AF27" s="525">
        <v>3632.62</v>
      </c>
      <c r="AG27" s="534">
        <v>9512.75</v>
      </c>
      <c r="AH27" s="493">
        <f t="shared" si="0"/>
        <v>4331097.080000001</v>
      </c>
    </row>
    <row r="28" spans="1:37" s="470" customFormat="1" ht="15" customHeight="1" x14ac:dyDescent="0.2">
      <c r="A28" s="494">
        <v>19</v>
      </c>
      <c r="B28" s="495">
        <f t="shared" si="1"/>
        <v>45046</v>
      </c>
      <c r="C28" s="511"/>
      <c r="D28" s="509"/>
      <c r="E28" s="509"/>
      <c r="F28" s="509"/>
      <c r="G28" s="509"/>
      <c r="H28" s="509"/>
      <c r="I28" s="509"/>
      <c r="J28" s="509"/>
      <c r="K28" s="509"/>
      <c r="L28" s="509"/>
      <c r="M28" s="509"/>
      <c r="N28" s="509"/>
      <c r="O28" s="510"/>
      <c r="P28" s="509"/>
      <c r="Q28" s="510"/>
      <c r="R28" s="509"/>
      <c r="S28" s="509"/>
      <c r="T28" s="511"/>
      <c r="U28" s="484">
        <v>38556.92</v>
      </c>
      <c r="V28" s="483">
        <v>4911592.9899999993</v>
      </c>
      <c r="W28" s="483">
        <v>752428.24</v>
      </c>
      <c r="X28" s="484">
        <v>222779.91999999998</v>
      </c>
      <c r="Y28" s="484">
        <v>70933.989999999991</v>
      </c>
      <c r="Z28" s="483">
        <v>34093.369999999995</v>
      </c>
      <c r="AA28" s="483">
        <v>25501.59</v>
      </c>
      <c r="AB28" s="483">
        <v>13382.25</v>
      </c>
      <c r="AC28" s="483">
        <v>12154.8</v>
      </c>
      <c r="AD28" s="483">
        <v>8391.8799999999992</v>
      </c>
      <c r="AE28" s="483">
        <v>2834.36</v>
      </c>
      <c r="AF28" s="525">
        <v>4659.5600000000004</v>
      </c>
      <c r="AG28" s="529">
        <v>18417.800000000003</v>
      </c>
      <c r="AH28" s="493">
        <f t="shared" si="0"/>
        <v>6115727.669999999</v>
      </c>
    </row>
    <row r="29" spans="1:37" s="470" customFormat="1" ht="15" customHeight="1" x14ac:dyDescent="0.2">
      <c r="A29" s="494">
        <v>20</v>
      </c>
      <c r="B29" s="495">
        <f t="shared" si="1"/>
        <v>45016</v>
      </c>
      <c r="C29" s="511"/>
      <c r="D29" s="509"/>
      <c r="E29" s="509"/>
      <c r="F29" s="509"/>
      <c r="G29" s="509"/>
      <c r="H29" s="509"/>
      <c r="I29" s="509"/>
      <c r="J29" s="509"/>
      <c r="K29" s="509"/>
      <c r="L29" s="509"/>
      <c r="M29" s="509"/>
      <c r="N29" s="509"/>
      <c r="O29" s="510"/>
      <c r="P29" s="509"/>
      <c r="Q29" s="510"/>
      <c r="R29" s="509"/>
      <c r="S29" s="510"/>
      <c r="T29" s="509"/>
      <c r="U29" s="511"/>
      <c r="V29" s="483">
        <v>327541.19</v>
      </c>
      <c r="W29" s="483">
        <v>4563137.3299999991</v>
      </c>
      <c r="X29" s="484">
        <v>1843981.75</v>
      </c>
      <c r="Y29" s="484">
        <v>247608.21</v>
      </c>
      <c r="Z29" s="483">
        <v>99801.77</v>
      </c>
      <c r="AA29" s="483">
        <v>44583.35</v>
      </c>
      <c r="AB29" s="483">
        <v>23763.32</v>
      </c>
      <c r="AC29" s="483">
        <v>9731.77</v>
      </c>
      <c r="AD29" s="483">
        <v>6697.1</v>
      </c>
      <c r="AE29" s="483">
        <v>4114.9799999999996</v>
      </c>
      <c r="AF29" s="525">
        <v>39434.14</v>
      </c>
      <c r="AG29" s="528">
        <v>30507.62</v>
      </c>
      <c r="AH29" s="493">
        <f t="shared" si="0"/>
        <v>7240902.5299999984</v>
      </c>
    </row>
    <row r="30" spans="1:37" s="470" customFormat="1" ht="15" customHeight="1" x14ac:dyDescent="0.2">
      <c r="A30" s="494">
        <v>21</v>
      </c>
      <c r="B30" s="495">
        <f t="shared" si="1"/>
        <v>44985</v>
      </c>
      <c r="C30" s="511"/>
      <c r="D30" s="509"/>
      <c r="E30" s="509"/>
      <c r="F30" s="509"/>
      <c r="G30" s="509"/>
      <c r="H30" s="509"/>
      <c r="I30" s="509"/>
      <c r="J30" s="509"/>
      <c r="K30" s="509"/>
      <c r="L30" s="509"/>
      <c r="M30" s="509"/>
      <c r="N30" s="509"/>
      <c r="O30" s="510"/>
      <c r="P30" s="509"/>
      <c r="Q30" s="510"/>
      <c r="R30" s="509"/>
      <c r="S30" s="510"/>
      <c r="T30" s="510"/>
      <c r="U30" s="510"/>
      <c r="V30" s="509"/>
      <c r="W30" s="483">
        <v>0</v>
      </c>
      <c r="X30" s="484">
        <v>3895093.93</v>
      </c>
      <c r="Y30" s="484">
        <v>1204174</v>
      </c>
      <c r="Z30" s="483">
        <v>220377.59999999998</v>
      </c>
      <c r="AA30" s="483">
        <v>81207.38</v>
      </c>
      <c r="AB30" s="483">
        <v>50698.73</v>
      </c>
      <c r="AC30" s="483">
        <v>27760.46</v>
      </c>
      <c r="AD30" s="483">
        <v>16946.68</v>
      </c>
      <c r="AE30" s="483">
        <v>15664.06</v>
      </c>
      <c r="AF30" s="525">
        <v>-22439.14</v>
      </c>
      <c r="AG30" s="528">
        <v>2753.32</v>
      </c>
      <c r="AH30" s="493">
        <f t="shared" si="0"/>
        <v>5492237.0199999996</v>
      </c>
    </row>
    <row r="31" spans="1:37" s="470" customFormat="1" ht="15" customHeight="1" x14ac:dyDescent="0.2">
      <c r="A31" s="494">
        <v>22</v>
      </c>
      <c r="B31" s="495">
        <f t="shared" si="1"/>
        <v>44957</v>
      </c>
      <c r="C31" s="511"/>
      <c r="D31" s="509"/>
      <c r="E31" s="509"/>
      <c r="F31" s="509"/>
      <c r="G31" s="509"/>
      <c r="H31" s="509"/>
      <c r="I31" s="509"/>
      <c r="J31" s="509"/>
      <c r="K31" s="509"/>
      <c r="L31" s="509"/>
      <c r="M31" s="509"/>
      <c r="N31" s="509"/>
      <c r="O31" s="510"/>
      <c r="P31" s="509"/>
      <c r="Q31" s="510"/>
      <c r="R31" s="509"/>
      <c r="S31" s="510"/>
      <c r="T31" s="510"/>
      <c r="U31" s="510"/>
      <c r="V31" s="509"/>
      <c r="W31" s="509"/>
      <c r="X31" s="484">
        <v>16813.39</v>
      </c>
      <c r="Y31" s="484">
        <v>4173825.7800000003</v>
      </c>
      <c r="Z31" s="483">
        <v>1826890.7999999998</v>
      </c>
      <c r="AA31" s="483">
        <v>247044.79</v>
      </c>
      <c r="AB31" s="483">
        <v>81229.27</v>
      </c>
      <c r="AC31" s="483">
        <v>28457.62</v>
      </c>
      <c r="AD31" s="483">
        <v>25172.49</v>
      </c>
      <c r="AE31" s="483">
        <v>9968.2000000000007</v>
      </c>
      <c r="AF31" s="525">
        <v>6006.41</v>
      </c>
      <c r="AG31" s="528">
        <v>27950.190000000002</v>
      </c>
      <c r="AH31" s="493">
        <f t="shared" si="0"/>
        <v>6443358.9400000013</v>
      </c>
    </row>
    <row r="32" spans="1:37" s="470" customFormat="1" ht="15" customHeight="1" x14ac:dyDescent="0.2">
      <c r="A32" s="494">
        <v>23</v>
      </c>
      <c r="B32" s="495">
        <f t="shared" si="1"/>
        <v>44926</v>
      </c>
      <c r="C32" s="511"/>
      <c r="D32" s="509"/>
      <c r="E32" s="509"/>
      <c r="F32" s="509"/>
      <c r="G32" s="509"/>
      <c r="H32" s="509"/>
      <c r="I32" s="509"/>
      <c r="J32" s="509"/>
      <c r="K32" s="509"/>
      <c r="L32" s="509"/>
      <c r="M32" s="509"/>
      <c r="N32" s="509"/>
      <c r="O32" s="510"/>
      <c r="P32" s="509"/>
      <c r="Q32" s="510"/>
      <c r="R32" s="509"/>
      <c r="S32" s="510"/>
      <c r="T32" s="510"/>
      <c r="U32" s="510"/>
      <c r="V32" s="509"/>
      <c r="W32" s="510"/>
      <c r="X32" s="509"/>
      <c r="Y32" s="484">
        <v>0</v>
      </c>
      <c r="Z32" s="483">
        <v>3640621.2800000003</v>
      </c>
      <c r="AA32" s="483">
        <v>1396798.15</v>
      </c>
      <c r="AB32" s="483">
        <v>179370.55000000002</v>
      </c>
      <c r="AC32" s="483">
        <v>57011.35</v>
      </c>
      <c r="AD32" s="483">
        <v>34965.99</v>
      </c>
      <c r="AE32" s="483">
        <v>37260.050000000003</v>
      </c>
      <c r="AF32" s="525">
        <v>29168.799999999999</v>
      </c>
      <c r="AG32" s="528">
        <v>45119.360000000001</v>
      </c>
      <c r="AH32" s="493">
        <f t="shared" si="0"/>
        <v>5420315.5299999993</v>
      </c>
    </row>
    <row r="33" spans="1:34" s="470" customFormat="1" ht="15" customHeight="1" x14ac:dyDescent="0.2">
      <c r="A33" s="494">
        <v>24</v>
      </c>
      <c r="B33" s="495">
        <f t="shared" si="1"/>
        <v>44895</v>
      </c>
      <c r="C33" s="511"/>
      <c r="D33" s="509"/>
      <c r="E33" s="509"/>
      <c r="F33" s="509"/>
      <c r="G33" s="509"/>
      <c r="H33" s="509"/>
      <c r="I33" s="509"/>
      <c r="J33" s="509"/>
      <c r="K33" s="509"/>
      <c r="L33" s="509"/>
      <c r="M33" s="509"/>
      <c r="N33" s="509"/>
      <c r="O33" s="510"/>
      <c r="P33" s="509"/>
      <c r="Q33" s="510"/>
      <c r="R33" s="509"/>
      <c r="S33" s="510"/>
      <c r="T33" s="510"/>
      <c r="U33" s="510"/>
      <c r="V33" s="509"/>
      <c r="W33" s="510"/>
      <c r="X33" s="510"/>
      <c r="Y33" s="509"/>
      <c r="Z33" s="483">
        <v>4363.47</v>
      </c>
      <c r="AA33" s="483">
        <v>3540142.63</v>
      </c>
      <c r="AB33" s="483">
        <v>497895.69</v>
      </c>
      <c r="AC33" s="483">
        <v>197831.31</v>
      </c>
      <c r="AD33" s="483">
        <v>127739.97</v>
      </c>
      <c r="AE33" s="483">
        <v>68315.58</v>
      </c>
      <c r="AF33" s="525">
        <v>48733.96</v>
      </c>
      <c r="AG33" s="528">
        <v>116984.53999999998</v>
      </c>
      <c r="AH33" s="493">
        <f t="shared" si="0"/>
        <v>4602007.1499999994</v>
      </c>
    </row>
    <row r="34" spans="1:34" s="470" customFormat="1" ht="15" customHeight="1" x14ac:dyDescent="0.2">
      <c r="A34" s="494">
        <v>25</v>
      </c>
      <c r="B34" s="495">
        <f t="shared" si="1"/>
        <v>44865</v>
      </c>
      <c r="C34" s="511"/>
      <c r="D34" s="509"/>
      <c r="E34" s="509"/>
      <c r="F34" s="509"/>
      <c r="G34" s="509"/>
      <c r="H34" s="509"/>
      <c r="I34" s="509"/>
      <c r="J34" s="509"/>
      <c r="K34" s="509"/>
      <c r="L34" s="509"/>
      <c r="M34" s="509"/>
      <c r="N34" s="509"/>
      <c r="O34" s="510"/>
      <c r="P34" s="509"/>
      <c r="Q34" s="510"/>
      <c r="R34" s="509"/>
      <c r="S34" s="510"/>
      <c r="T34" s="510"/>
      <c r="U34" s="510"/>
      <c r="V34" s="509"/>
      <c r="W34" s="510"/>
      <c r="X34" s="510"/>
      <c r="Y34" s="510"/>
      <c r="Z34" s="509"/>
      <c r="AA34" s="483">
        <v>668901.59</v>
      </c>
      <c r="AB34" s="483">
        <v>4062458.77</v>
      </c>
      <c r="AC34" s="483">
        <v>505231.6</v>
      </c>
      <c r="AD34" s="483">
        <v>133618.01</v>
      </c>
      <c r="AE34" s="483">
        <v>46821.81</v>
      </c>
      <c r="AF34" s="525">
        <v>52683.03</v>
      </c>
      <c r="AG34" s="528">
        <v>68620.95</v>
      </c>
      <c r="AH34" s="493">
        <f t="shared" si="0"/>
        <v>5538335.7599999998</v>
      </c>
    </row>
    <row r="35" spans="1:34" s="470" customFormat="1" ht="15" customHeight="1" x14ac:dyDescent="0.2">
      <c r="A35" s="494">
        <v>26</v>
      </c>
      <c r="B35" s="495">
        <f t="shared" si="1"/>
        <v>44834</v>
      </c>
      <c r="C35" s="511"/>
      <c r="D35" s="509"/>
      <c r="E35" s="509"/>
      <c r="F35" s="509"/>
      <c r="G35" s="509"/>
      <c r="H35" s="509"/>
      <c r="I35" s="509"/>
      <c r="J35" s="509"/>
      <c r="K35" s="509"/>
      <c r="L35" s="509"/>
      <c r="M35" s="509"/>
      <c r="N35" s="509"/>
      <c r="O35" s="510"/>
      <c r="P35" s="509"/>
      <c r="Q35" s="510"/>
      <c r="R35" s="509"/>
      <c r="S35" s="510"/>
      <c r="T35" s="510"/>
      <c r="U35" s="510"/>
      <c r="V35" s="509"/>
      <c r="W35" s="510"/>
      <c r="X35" s="510"/>
      <c r="Y35" s="510"/>
      <c r="Z35" s="509"/>
      <c r="AA35" s="509"/>
      <c r="AB35" s="483">
        <v>912514.96</v>
      </c>
      <c r="AC35" s="483">
        <v>4583738.62</v>
      </c>
      <c r="AD35" s="483">
        <v>688617.87</v>
      </c>
      <c r="AE35" s="483">
        <v>176015.71</v>
      </c>
      <c r="AF35" s="525">
        <v>84614.709999999992</v>
      </c>
      <c r="AG35" s="528">
        <v>147680.79</v>
      </c>
      <c r="AH35" s="493">
        <f t="shared" si="0"/>
        <v>6593182.6600000001</v>
      </c>
    </row>
    <row r="36" spans="1:34" s="470" customFormat="1" ht="15" customHeight="1" x14ac:dyDescent="0.2">
      <c r="A36" s="494">
        <v>27</v>
      </c>
      <c r="B36" s="495">
        <f t="shared" si="1"/>
        <v>44804</v>
      </c>
      <c r="C36" s="511"/>
      <c r="D36" s="509"/>
      <c r="E36" s="509"/>
      <c r="F36" s="509"/>
      <c r="G36" s="509"/>
      <c r="H36" s="509"/>
      <c r="I36" s="509"/>
      <c r="J36" s="509"/>
      <c r="K36" s="509"/>
      <c r="L36" s="509"/>
      <c r="M36" s="509"/>
      <c r="N36" s="509"/>
      <c r="O36" s="510"/>
      <c r="P36" s="509"/>
      <c r="Q36" s="510"/>
      <c r="R36" s="509"/>
      <c r="S36" s="510"/>
      <c r="T36" s="510"/>
      <c r="U36" s="510"/>
      <c r="V36" s="509"/>
      <c r="W36" s="510"/>
      <c r="X36" s="510"/>
      <c r="Y36" s="510"/>
      <c r="Z36" s="509"/>
      <c r="AA36" s="510"/>
      <c r="AB36" s="509"/>
      <c r="AC36" s="483">
        <v>567877.42000000004</v>
      </c>
      <c r="AD36" s="483">
        <v>4043638.69</v>
      </c>
      <c r="AE36" s="483">
        <v>726273.59</v>
      </c>
      <c r="AF36" s="525">
        <v>340954.67</v>
      </c>
      <c r="AG36" s="528">
        <v>451653.25</v>
      </c>
      <c r="AH36" s="493">
        <f t="shared" si="0"/>
        <v>6130397.6200000001</v>
      </c>
    </row>
    <row r="37" spans="1:34" s="470" customFormat="1" ht="15" customHeight="1" x14ac:dyDescent="0.2">
      <c r="A37" s="494">
        <v>28</v>
      </c>
      <c r="B37" s="495">
        <f t="shared" si="1"/>
        <v>44773</v>
      </c>
      <c r="C37" s="511"/>
      <c r="D37" s="509"/>
      <c r="E37" s="509"/>
      <c r="F37" s="509"/>
      <c r="G37" s="509"/>
      <c r="H37" s="509"/>
      <c r="I37" s="509"/>
      <c r="J37" s="509"/>
      <c r="K37" s="509"/>
      <c r="L37" s="509"/>
      <c r="M37" s="509"/>
      <c r="N37" s="509"/>
      <c r="O37" s="510"/>
      <c r="P37" s="509"/>
      <c r="Q37" s="510"/>
      <c r="R37" s="509"/>
      <c r="S37" s="510"/>
      <c r="T37" s="510"/>
      <c r="U37" s="510"/>
      <c r="V37" s="509"/>
      <c r="W37" s="510"/>
      <c r="X37" s="510"/>
      <c r="Y37" s="510"/>
      <c r="Z37" s="509"/>
      <c r="AA37" s="510"/>
      <c r="AB37" s="509"/>
      <c r="AC37" s="509"/>
      <c r="AD37" s="483">
        <v>743134.88</v>
      </c>
      <c r="AE37" s="483">
        <v>4051247.57</v>
      </c>
      <c r="AF37" s="525">
        <v>479204.45</v>
      </c>
      <c r="AG37" s="528">
        <v>442229.72999999992</v>
      </c>
      <c r="AH37" s="493">
        <f t="shared" si="0"/>
        <v>5715816.6299999999</v>
      </c>
    </row>
    <row r="38" spans="1:34" s="470" customFormat="1" ht="15" customHeight="1" x14ac:dyDescent="0.2">
      <c r="A38" s="494">
        <v>29</v>
      </c>
      <c r="B38" s="495">
        <f t="shared" si="1"/>
        <v>44742</v>
      </c>
      <c r="C38" s="511"/>
      <c r="D38" s="509"/>
      <c r="E38" s="509"/>
      <c r="F38" s="509"/>
      <c r="G38" s="509"/>
      <c r="H38" s="509"/>
      <c r="I38" s="509"/>
      <c r="J38" s="509"/>
      <c r="K38" s="509"/>
      <c r="L38" s="509"/>
      <c r="M38" s="509"/>
      <c r="N38" s="509"/>
      <c r="O38" s="510"/>
      <c r="P38" s="509"/>
      <c r="Q38" s="510"/>
      <c r="R38" s="509"/>
      <c r="S38" s="510"/>
      <c r="T38" s="510"/>
      <c r="U38" s="510"/>
      <c r="V38" s="509"/>
      <c r="W38" s="510"/>
      <c r="X38" s="510"/>
      <c r="Y38" s="510"/>
      <c r="Z38" s="509"/>
      <c r="AA38" s="510"/>
      <c r="AB38" s="509"/>
      <c r="AC38" s="509"/>
      <c r="AD38" s="509"/>
      <c r="AE38" s="483">
        <v>1303904.75</v>
      </c>
      <c r="AF38" s="525">
        <v>4664639.57</v>
      </c>
      <c r="AG38" s="528">
        <v>1332442.3699999999</v>
      </c>
      <c r="AH38" s="493">
        <f t="shared" si="0"/>
        <v>7300986.6900000004</v>
      </c>
    </row>
    <row r="39" spans="1:34" s="470" customFormat="1" ht="15" customHeight="1" x14ac:dyDescent="0.2">
      <c r="A39" s="494">
        <v>30</v>
      </c>
      <c r="B39" s="495">
        <f t="shared" si="1"/>
        <v>44712</v>
      </c>
      <c r="C39" s="511"/>
      <c r="D39" s="509"/>
      <c r="E39" s="509"/>
      <c r="F39" s="509"/>
      <c r="G39" s="509"/>
      <c r="H39" s="509"/>
      <c r="I39" s="509"/>
      <c r="J39" s="509"/>
      <c r="K39" s="509"/>
      <c r="L39" s="509"/>
      <c r="M39" s="509"/>
      <c r="N39" s="509"/>
      <c r="O39" s="510"/>
      <c r="P39" s="509"/>
      <c r="Q39" s="510"/>
      <c r="R39" s="509"/>
      <c r="S39" s="510"/>
      <c r="T39" s="510"/>
      <c r="U39" s="510"/>
      <c r="V39" s="509"/>
      <c r="W39" s="510"/>
      <c r="X39" s="510"/>
      <c r="Y39" s="510"/>
      <c r="Z39" s="509"/>
      <c r="AA39" s="510"/>
      <c r="AB39" s="509"/>
      <c r="AC39" s="509"/>
      <c r="AD39" s="509"/>
      <c r="AE39" s="509"/>
      <c r="AF39" s="525">
        <v>694336.02</v>
      </c>
      <c r="AG39" s="528">
        <v>4927896.12</v>
      </c>
      <c r="AH39" s="493">
        <f>SUM(C39:AG39)</f>
        <v>5622232.1400000006</v>
      </c>
    </row>
    <row r="40" spans="1:34" s="470" customFormat="1" ht="31.35" customHeight="1" thickBot="1" x14ac:dyDescent="0.25">
      <c r="A40" s="494">
        <v>31</v>
      </c>
      <c r="B40" s="495" t="s">
        <v>449</v>
      </c>
      <c r="C40" s="536"/>
      <c r="D40" s="511"/>
      <c r="E40" s="509"/>
      <c r="F40" s="509"/>
      <c r="G40" s="509"/>
      <c r="H40" s="509"/>
      <c r="I40" s="509"/>
      <c r="J40" s="509"/>
      <c r="K40" s="509"/>
      <c r="L40" s="509"/>
      <c r="M40" s="509"/>
      <c r="N40" s="509"/>
      <c r="O40" s="509"/>
      <c r="P40" s="510"/>
      <c r="Q40" s="509"/>
      <c r="R40" s="510"/>
      <c r="S40" s="509"/>
      <c r="T40" s="510"/>
      <c r="U40" s="510"/>
      <c r="V40" s="510"/>
      <c r="W40" s="509"/>
      <c r="X40" s="510"/>
      <c r="Y40" s="510"/>
      <c r="Z40" s="510"/>
      <c r="AA40" s="509"/>
      <c r="AB40" s="510"/>
      <c r="AC40" s="509"/>
      <c r="AD40" s="509"/>
      <c r="AE40" s="509"/>
      <c r="AF40" s="546"/>
      <c r="AG40" s="527">
        <v>90944149.610000044</v>
      </c>
      <c r="AH40" s="493">
        <f>SUM(C40:AG40)</f>
        <v>90944149.610000044</v>
      </c>
    </row>
    <row r="41" spans="1:34" s="470" customFormat="1" ht="40.35" customHeight="1" x14ac:dyDescent="0.2">
      <c r="A41" s="496">
        <v>32</v>
      </c>
      <c r="B41" s="497" t="s">
        <v>1182</v>
      </c>
      <c r="C41" s="515">
        <f>SUM(C10:C40)</f>
        <v>972422.83</v>
      </c>
      <c r="D41" s="515">
        <f>SUM(D10:D40)</f>
        <v>5539832.0800000001</v>
      </c>
      <c r="E41" s="515">
        <f t="shared" ref="E41:AC41" si="2">SUM(E10:E40)</f>
        <v>6260688.0499999989</v>
      </c>
      <c r="F41" s="515">
        <f t="shared" si="2"/>
        <v>6482402</v>
      </c>
      <c r="G41" s="515">
        <f t="shared" si="2"/>
        <v>6019765.7000000002</v>
      </c>
      <c r="H41" s="515">
        <f t="shared" si="2"/>
        <v>6680121.0899999989</v>
      </c>
      <c r="I41" s="515">
        <f t="shared" si="2"/>
        <v>6747197.0200000005</v>
      </c>
      <c r="J41" s="515">
        <f t="shared" si="2"/>
        <v>6851545.1700000009</v>
      </c>
      <c r="K41" s="515">
        <f t="shared" si="2"/>
        <v>6580950.0300000003</v>
      </c>
      <c r="L41" s="515">
        <f t="shared" si="2"/>
        <v>7090113.1699999999</v>
      </c>
      <c r="M41" s="515">
        <f t="shared" si="2"/>
        <v>6128160.29</v>
      </c>
      <c r="N41" s="515">
        <f t="shared" si="2"/>
        <v>6565841.5700000003</v>
      </c>
      <c r="O41" s="515">
        <f t="shared" si="2"/>
        <v>6859984.2599999998</v>
      </c>
      <c r="P41" s="515">
        <f t="shared" si="2"/>
        <v>6088513.21</v>
      </c>
      <c r="Q41" s="515">
        <f t="shared" si="2"/>
        <v>6814556.8099999996</v>
      </c>
      <c r="R41" s="515">
        <f t="shared" si="2"/>
        <v>6285774.1399999997</v>
      </c>
      <c r="S41" s="515">
        <f t="shared" si="2"/>
        <v>6282150.4100000011</v>
      </c>
      <c r="T41" s="515">
        <f t="shared" si="2"/>
        <v>6900664.0100000007</v>
      </c>
      <c r="U41" s="515">
        <f t="shared" si="2"/>
        <v>6219801.3999999994</v>
      </c>
      <c r="V41" s="515">
        <f t="shared" si="2"/>
        <v>6900614.2299999995</v>
      </c>
      <c r="W41" s="515">
        <f t="shared" si="2"/>
        <v>5764084.7199999988</v>
      </c>
      <c r="X41" s="515">
        <f t="shared" si="2"/>
        <v>6290532.8500000006</v>
      </c>
      <c r="Y41" s="515">
        <f t="shared" si="2"/>
        <v>5816308.3000000007</v>
      </c>
      <c r="Z41" s="515">
        <f t="shared" si="2"/>
        <v>5895732.7199999997</v>
      </c>
      <c r="AA41" s="515">
        <f t="shared" si="2"/>
        <v>6058737.71</v>
      </c>
      <c r="AB41" s="515">
        <f t="shared" si="2"/>
        <v>5880218.1100000003</v>
      </c>
      <c r="AC41" s="515">
        <f t="shared" si="2"/>
        <v>6033820.21</v>
      </c>
      <c r="AD41" s="515">
        <f>SUM(AD10:AD40)</f>
        <v>5860551.5800000001</v>
      </c>
      <c r="AE41" s="515">
        <f>SUM(AE10:AE40)</f>
        <v>6460737.4100000001</v>
      </c>
      <c r="AF41" s="515">
        <f>SUM(AF10:AF40)</f>
        <v>6435854.4800000004</v>
      </c>
      <c r="AG41" s="538">
        <f>SUM(AG10:AG40)</f>
        <v>98634379.080000043</v>
      </c>
      <c r="AH41" s="516">
        <f>SUM(AH10:AH40)</f>
        <v>283402054.6400001</v>
      </c>
    </row>
    <row r="42" spans="1:34" s="470" customFormat="1" ht="40.35" customHeight="1" x14ac:dyDescent="0.2">
      <c r="A42" s="498">
        <v>33</v>
      </c>
      <c r="B42" s="499" t="s">
        <v>1252</v>
      </c>
      <c r="C42" s="485">
        <v>0</v>
      </c>
      <c r="D42" s="483">
        <v>0</v>
      </c>
      <c r="E42" s="483">
        <v>0</v>
      </c>
      <c r="F42" s="483">
        <v>0</v>
      </c>
      <c r="G42" s="486">
        <v>0</v>
      </c>
      <c r="H42" s="483">
        <v>0</v>
      </c>
      <c r="I42" s="483">
        <v>0</v>
      </c>
      <c r="J42" s="483">
        <v>0</v>
      </c>
      <c r="K42" s="483">
        <v>0</v>
      </c>
      <c r="L42" s="483">
        <v>0</v>
      </c>
      <c r="M42" s="483">
        <v>0</v>
      </c>
      <c r="N42" s="483">
        <v>0</v>
      </c>
      <c r="O42" s="484">
        <v>0</v>
      </c>
      <c r="P42" s="483">
        <v>0</v>
      </c>
      <c r="Q42" s="484">
        <v>0</v>
      </c>
      <c r="R42" s="483">
        <v>0</v>
      </c>
      <c r="S42" s="484">
        <v>0</v>
      </c>
      <c r="T42" s="484">
        <v>0</v>
      </c>
      <c r="U42" s="484">
        <v>0</v>
      </c>
      <c r="V42" s="483">
        <v>0</v>
      </c>
      <c r="W42" s="484">
        <v>0</v>
      </c>
      <c r="X42" s="484">
        <v>0</v>
      </c>
      <c r="Y42" s="484">
        <v>0</v>
      </c>
      <c r="Z42" s="483">
        <v>0</v>
      </c>
      <c r="AA42" s="484">
        <v>0</v>
      </c>
      <c r="AB42" s="483">
        <v>0</v>
      </c>
      <c r="AC42" s="484">
        <v>0</v>
      </c>
      <c r="AD42" s="484">
        <v>0</v>
      </c>
      <c r="AE42" s="483">
        <v>0</v>
      </c>
      <c r="AF42" s="548">
        <v>0</v>
      </c>
      <c r="AG42" s="486">
        <v>0</v>
      </c>
      <c r="AH42" s="493">
        <f>SUM(C42:AG42)</f>
        <v>0</v>
      </c>
    </row>
    <row r="43" spans="1:34" s="470" customFormat="1" ht="40.35" customHeight="1" x14ac:dyDescent="0.2">
      <c r="A43" s="498">
        <v>34</v>
      </c>
      <c r="B43" s="499" t="s">
        <v>444</v>
      </c>
      <c r="C43" s="472"/>
      <c r="D43" s="473"/>
      <c r="E43" s="473"/>
      <c r="F43" s="473"/>
      <c r="G43" s="473"/>
      <c r="H43" s="473"/>
      <c r="I43" s="473"/>
      <c r="J43" s="473"/>
      <c r="K43" s="473"/>
      <c r="L43" s="473"/>
      <c r="M43" s="473"/>
      <c r="N43" s="473"/>
      <c r="O43" s="474"/>
      <c r="P43" s="473"/>
      <c r="Q43" s="474"/>
      <c r="R43" s="473"/>
      <c r="S43" s="474"/>
      <c r="T43" s="474"/>
      <c r="U43" s="474"/>
      <c r="V43" s="473"/>
      <c r="W43" s="474"/>
      <c r="X43" s="474"/>
      <c r="Y43" s="474"/>
      <c r="Z43" s="473"/>
      <c r="AA43" s="474"/>
      <c r="AB43" s="473"/>
      <c r="AC43" s="474"/>
      <c r="AD43" s="530"/>
      <c r="AE43" s="599"/>
      <c r="AF43" s="549"/>
      <c r="AG43" s="547"/>
      <c r="AH43" s="475"/>
    </row>
    <row r="44" spans="1:34" s="470" customFormat="1" ht="40.35" customHeight="1" x14ac:dyDescent="0.2">
      <c r="A44" s="498">
        <v>35</v>
      </c>
      <c r="B44" s="500" t="s">
        <v>1208</v>
      </c>
      <c r="C44" s="485">
        <v>0</v>
      </c>
      <c r="D44" s="483">
        <v>0</v>
      </c>
      <c r="E44" s="483">
        <v>0</v>
      </c>
      <c r="F44" s="483">
        <v>0</v>
      </c>
      <c r="G44" s="486">
        <v>0</v>
      </c>
      <c r="H44" s="483">
        <v>0</v>
      </c>
      <c r="I44" s="483">
        <v>0</v>
      </c>
      <c r="J44" s="483">
        <v>0</v>
      </c>
      <c r="K44" s="483">
        <v>0</v>
      </c>
      <c r="L44" s="483">
        <v>0</v>
      </c>
      <c r="M44" s="483">
        <v>0</v>
      </c>
      <c r="N44" s="483">
        <v>0</v>
      </c>
      <c r="O44" s="484">
        <v>0</v>
      </c>
      <c r="P44" s="483">
        <v>0</v>
      </c>
      <c r="Q44" s="484">
        <v>0</v>
      </c>
      <c r="R44" s="483">
        <v>0</v>
      </c>
      <c r="S44" s="484">
        <v>0</v>
      </c>
      <c r="T44" s="484">
        <v>0</v>
      </c>
      <c r="U44" s="484">
        <v>0</v>
      </c>
      <c r="V44" s="483">
        <v>0</v>
      </c>
      <c r="W44" s="484">
        <v>0</v>
      </c>
      <c r="X44" s="484">
        <v>0</v>
      </c>
      <c r="Y44" s="484">
        <v>0</v>
      </c>
      <c r="Z44" s="483">
        <v>0</v>
      </c>
      <c r="AA44" s="484">
        <v>0</v>
      </c>
      <c r="AB44" s="483">
        <v>0</v>
      </c>
      <c r="AC44" s="484">
        <v>0</v>
      </c>
      <c r="AD44" s="484">
        <v>0</v>
      </c>
      <c r="AE44" s="483">
        <v>0</v>
      </c>
      <c r="AF44" s="548">
        <v>0</v>
      </c>
      <c r="AG44" s="486">
        <v>0</v>
      </c>
      <c r="AH44" s="489">
        <f>SUM(C44:AG44)</f>
        <v>0</v>
      </c>
    </row>
    <row r="45" spans="1:34" s="470" customFormat="1" ht="58.35" customHeight="1" x14ac:dyDescent="0.2">
      <c r="A45" s="498">
        <v>36</v>
      </c>
      <c r="B45" s="501" t="s">
        <v>1251</v>
      </c>
      <c r="C45" s="487">
        <f>SUM(C41:C44)</f>
        <v>972422.83</v>
      </c>
      <c r="D45" s="487">
        <f>SUM(D41:D44)</f>
        <v>5539832.0800000001</v>
      </c>
      <c r="E45" s="488">
        <f t="shared" ref="E45:AB45" si="3">SUM(E41:E44)</f>
        <v>6260688.0499999989</v>
      </c>
      <c r="F45" s="488">
        <f>SUM(F41:F44)</f>
        <v>6482402</v>
      </c>
      <c r="G45" s="488">
        <f t="shared" si="3"/>
        <v>6019765.7000000002</v>
      </c>
      <c r="H45" s="488">
        <f t="shared" si="3"/>
        <v>6680121.0899999989</v>
      </c>
      <c r="I45" s="488">
        <f t="shared" si="3"/>
        <v>6747197.0200000005</v>
      </c>
      <c r="J45" s="488">
        <f t="shared" si="3"/>
        <v>6851545.1700000009</v>
      </c>
      <c r="K45" s="488">
        <f t="shared" si="3"/>
        <v>6580950.0300000003</v>
      </c>
      <c r="L45" s="488">
        <f t="shared" si="3"/>
        <v>7090113.1699999999</v>
      </c>
      <c r="M45" s="488">
        <f t="shared" si="3"/>
        <v>6128160.29</v>
      </c>
      <c r="N45" s="488">
        <f t="shared" si="3"/>
        <v>6565841.5700000003</v>
      </c>
      <c r="O45" s="488">
        <f t="shared" si="3"/>
        <v>6859984.2599999998</v>
      </c>
      <c r="P45" s="488">
        <f t="shared" si="3"/>
        <v>6088513.21</v>
      </c>
      <c r="Q45" s="488">
        <f t="shared" si="3"/>
        <v>6814556.8099999996</v>
      </c>
      <c r="R45" s="488">
        <f t="shared" si="3"/>
        <v>6285774.1399999997</v>
      </c>
      <c r="S45" s="488">
        <f t="shared" si="3"/>
        <v>6282150.4100000011</v>
      </c>
      <c r="T45" s="488">
        <f t="shared" si="3"/>
        <v>6900664.0100000007</v>
      </c>
      <c r="U45" s="488">
        <f t="shared" si="3"/>
        <v>6219801.3999999994</v>
      </c>
      <c r="V45" s="488">
        <f t="shared" si="3"/>
        <v>6900614.2299999995</v>
      </c>
      <c r="W45" s="488">
        <f t="shared" si="3"/>
        <v>5764084.7199999988</v>
      </c>
      <c r="X45" s="488">
        <f t="shared" si="3"/>
        <v>6290532.8500000006</v>
      </c>
      <c r="Y45" s="488">
        <f t="shared" si="3"/>
        <v>5816308.3000000007</v>
      </c>
      <c r="Z45" s="488">
        <f t="shared" si="3"/>
        <v>5895732.7199999997</v>
      </c>
      <c r="AA45" s="488">
        <f t="shared" si="3"/>
        <v>6058737.71</v>
      </c>
      <c r="AB45" s="488">
        <f t="shared" si="3"/>
        <v>5880218.1100000003</v>
      </c>
      <c r="AC45" s="488">
        <f t="shared" ref="AC45:AH45" si="4">SUM(AC41:AC44)</f>
        <v>6033820.21</v>
      </c>
      <c r="AD45" s="488">
        <f t="shared" si="4"/>
        <v>5860551.5800000001</v>
      </c>
      <c r="AE45" s="488">
        <f t="shared" si="4"/>
        <v>6460737.4100000001</v>
      </c>
      <c r="AF45" s="488">
        <f t="shared" si="4"/>
        <v>6435854.4800000004</v>
      </c>
      <c r="AG45" s="490">
        <f t="shared" si="4"/>
        <v>98634379.080000043</v>
      </c>
      <c r="AH45" s="489">
        <f t="shared" si="4"/>
        <v>283402054.6400001</v>
      </c>
    </row>
    <row r="46" spans="1:34" s="470" customFormat="1" ht="53.25" customHeight="1" x14ac:dyDescent="0.2">
      <c r="A46" s="498">
        <v>37</v>
      </c>
      <c r="B46" s="501" t="s">
        <v>445</v>
      </c>
      <c r="C46" s="485">
        <v>7006954.2562095076</v>
      </c>
      <c r="D46" s="483">
        <v>2494634.3660931201</v>
      </c>
      <c r="E46" s="483">
        <v>872726.33041352557</v>
      </c>
      <c r="F46" s="483">
        <v>443931.29049617256</v>
      </c>
      <c r="G46" s="486">
        <v>287842.46400378441</v>
      </c>
      <c r="H46" s="483">
        <v>235108.58068231988</v>
      </c>
      <c r="I46" s="483">
        <v>215903.31035448425</v>
      </c>
      <c r="J46" s="483">
        <v>176009.03731330999</v>
      </c>
      <c r="K46" s="483">
        <v>166640.72782358323</v>
      </c>
      <c r="L46" s="483">
        <v>140491.02346918773</v>
      </c>
      <c r="M46" s="483">
        <v>74186.519232595383</v>
      </c>
      <c r="N46" s="483">
        <v>38633.109351912928</v>
      </c>
      <c r="O46" s="484">
        <v>22651.587821386565</v>
      </c>
      <c r="P46" s="483">
        <v>34931.749586977036</v>
      </c>
      <c r="Q46" s="484">
        <v>5136.7491191704657</v>
      </c>
      <c r="R46" s="483">
        <v>1424.5695151747329</v>
      </c>
      <c r="S46" s="484">
        <v>-2337.3172365309401</v>
      </c>
      <c r="T46" s="484">
        <v>-5171.1697198236834</v>
      </c>
      <c r="U46" s="484">
        <v>-23341.59193756977</v>
      </c>
      <c r="V46" s="483">
        <v>31611.801108650798</v>
      </c>
      <c r="W46" s="484">
        <v>11844.146415375417</v>
      </c>
      <c r="X46" s="484">
        <v>19693.558569154331</v>
      </c>
      <c r="Y46" s="484">
        <v>6121.1951535389735</v>
      </c>
      <c r="Z46" s="483">
        <v>6251.7290974516372</v>
      </c>
      <c r="AA46" s="484">
        <v>20652.455496901672</v>
      </c>
      <c r="AB46" s="483">
        <v>1269.3051523877448</v>
      </c>
      <c r="AC46" s="484">
        <v>-1616.3331166789887</v>
      </c>
      <c r="AD46" s="484">
        <v>5316.1138892805402</v>
      </c>
      <c r="AE46" s="483">
        <v>1505.3809703239449</v>
      </c>
      <c r="AF46" s="548">
        <v>4847.815113212594</v>
      </c>
      <c r="AG46" s="486">
        <v>0</v>
      </c>
      <c r="AH46" s="489">
        <f>SUM(C46:AG46)</f>
        <v>12293852.760441884</v>
      </c>
    </row>
    <row r="47" spans="1:34" s="470" customFormat="1" ht="40.35" customHeight="1" thickBot="1" x14ac:dyDescent="0.25">
      <c r="A47" s="502">
        <v>38</v>
      </c>
      <c r="B47" s="503" t="s">
        <v>1229</v>
      </c>
      <c r="C47" s="491">
        <f>SUM(C45:C46)</f>
        <v>7979377.0862095077</v>
      </c>
      <c r="D47" s="491">
        <f t="shared" ref="D47:AC47" si="5">SUM(D45:D46)</f>
        <v>8034466.4460931197</v>
      </c>
      <c r="E47" s="491">
        <f t="shared" si="5"/>
        <v>7133414.3804135248</v>
      </c>
      <c r="F47" s="491">
        <f t="shared" si="5"/>
        <v>6926333.2904961724</v>
      </c>
      <c r="G47" s="491">
        <f t="shared" si="5"/>
        <v>6307608.1640037848</v>
      </c>
      <c r="H47" s="491">
        <f t="shared" si="5"/>
        <v>6915229.6706823185</v>
      </c>
      <c r="I47" s="491">
        <f t="shared" si="5"/>
        <v>6963100.3303544847</v>
      </c>
      <c r="J47" s="491">
        <f t="shared" si="5"/>
        <v>7027554.2073133113</v>
      </c>
      <c r="K47" s="491">
        <f t="shared" si="5"/>
        <v>6747590.7578235837</v>
      </c>
      <c r="L47" s="491">
        <f t="shared" si="5"/>
        <v>7230604.1934691872</v>
      </c>
      <c r="M47" s="491">
        <f t="shared" si="5"/>
        <v>6202346.8092325954</v>
      </c>
      <c r="N47" s="491">
        <f t="shared" si="5"/>
        <v>6604474.6793519128</v>
      </c>
      <c r="O47" s="491">
        <f t="shared" si="5"/>
        <v>6882635.8478213865</v>
      </c>
      <c r="P47" s="491">
        <f t="shared" si="5"/>
        <v>6123444.959586977</v>
      </c>
      <c r="Q47" s="491">
        <f t="shared" si="5"/>
        <v>6819693.5591191696</v>
      </c>
      <c r="R47" s="491">
        <f t="shared" si="5"/>
        <v>6287198.7095151749</v>
      </c>
      <c r="S47" s="491">
        <f t="shared" si="5"/>
        <v>6279813.0927634705</v>
      </c>
      <c r="T47" s="491">
        <f t="shared" si="5"/>
        <v>6895492.8402801771</v>
      </c>
      <c r="U47" s="491">
        <f t="shared" si="5"/>
        <v>6196459.8080624295</v>
      </c>
      <c r="V47" s="491">
        <f t="shared" si="5"/>
        <v>6932226.0311086504</v>
      </c>
      <c r="W47" s="491">
        <f t="shared" si="5"/>
        <v>5775928.866415374</v>
      </c>
      <c r="X47" s="491">
        <f t="shared" si="5"/>
        <v>6310226.4085691553</v>
      </c>
      <c r="Y47" s="491">
        <f t="shared" si="5"/>
        <v>5822429.4951535398</v>
      </c>
      <c r="Z47" s="491">
        <f t="shared" si="5"/>
        <v>5901984.4490974518</v>
      </c>
      <c r="AA47" s="491">
        <f t="shared" si="5"/>
        <v>6079390.1654969016</v>
      </c>
      <c r="AB47" s="491">
        <f t="shared" si="5"/>
        <v>5881487.4151523877</v>
      </c>
      <c r="AC47" s="491">
        <f t="shared" si="5"/>
        <v>6032203.8768833205</v>
      </c>
      <c r="AD47" s="491">
        <f>SUM(AD45:AD46)</f>
        <v>5865867.6938892808</v>
      </c>
      <c r="AE47" s="491">
        <f>SUM(AE45:AE46)</f>
        <v>6462242.7909703245</v>
      </c>
      <c r="AF47" s="491">
        <f>SUM(AF45:AF46)</f>
        <v>6440702.2951132134</v>
      </c>
      <c r="AG47" s="526">
        <f>SUM(AG45:AG46)</f>
        <v>98634379.080000043</v>
      </c>
      <c r="AH47" s="492">
        <f>SUM(AH45:AH46)</f>
        <v>295695907.400442</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C46" sqref="C46:AG46"/>
    </sheetView>
  </sheetViews>
  <sheetFormatPr defaultColWidth="8" defaultRowHeight="12.75" x14ac:dyDescent="0.2"/>
  <cols>
    <col min="1" max="1" width="6.5703125" style="467" bestFit="1" customWidth="1"/>
    <col min="2" max="2" width="24.5703125" style="476" customWidth="1"/>
    <col min="3" max="3" width="16.5703125" style="476" customWidth="1"/>
    <col min="4" max="28" width="16.5703125" style="466" customWidth="1"/>
    <col min="29" max="32" width="16.5703125" style="467" customWidth="1"/>
    <col min="33" max="33" width="29.42578125" style="469" bestFit="1" customWidth="1"/>
    <col min="34" max="34" width="16.5703125" style="469" customWidth="1"/>
    <col min="35" max="16384" width="8" style="469"/>
  </cols>
  <sheetData>
    <row r="1" spans="1:114" ht="15.75" x14ac:dyDescent="0.25">
      <c r="A1" s="435" t="s">
        <v>1178</v>
      </c>
      <c r="B1" s="464"/>
      <c r="C1" s="465"/>
      <c r="D1" s="438"/>
      <c r="E1" s="465"/>
      <c r="F1" s="465"/>
      <c r="AB1" s="467"/>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c r="CK1" s="468"/>
      <c r="CL1" s="468"/>
      <c r="CM1" s="468"/>
      <c r="CN1" s="468"/>
      <c r="CO1" s="468"/>
      <c r="CP1" s="468"/>
      <c r="CQ1" s="468"/>
      <c r="CR1" s="468"/>
      <c r="CS1" s="468"/>
      <c r="CT1" s="468"/>
      <c r="CU1" s="468"/>
      <c r="CV1" s="468"/>
      <c r="CW1" s="468"/>
      <c r="CX1" s="468"/>
      <c r="CY1" s="468"/>
      <c r="CZ1" s="468"/>
      <c r="DA1" s="468"/>
      <c r="DB1" s="468"/>
      <c r="DC1" s="468"/>
      <c r="DD1" s="468"/>
      <c r="DE1" s="468"/>
      <c r="DF1" s="468"/>
      <c r="DG1" s="468"/>
      <c r="DH1" s="468"/>
      <c r="DI1" s="468"/>
      <c r="DJ1" s="468"/>
    </row>
    <row r="2" spans="1:114" x14ac:dyDescent="0.2">
      <c r="A2" s="180" t="s">
        <v>26</v>
      </c>
      <c r="B2" s="180"/>
      <c r="C2" s="408" t="str">
        <f>'Schedule 2_Balance Sheet'!C2</f>
        <v>CCA One Care-Commonwealth Care Alliance</v>
      </c>
      <c r="D2" s="409"/>
      <c r="E2" s="409"/>
      <c r="F2" s="410"/>
      <c r="AB2" s="467"/>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c r="CK2" s="468"/>
      <c r="CL2" s="468"/>
      <c r="CM2" s="468"/>
      <c r="CN2" s="468"/>
      <c r="CO2" s="468"/>
      <c r="CP2" s="468"/>
      <c r="CQ2" s="468"/>
      <c r="CR2" s="468"/>
      <c r="CS2" s="468"/>
      <c r="CT2" s="468"/>
      <c r="CU2" s="468"/>
      <c r="CV2" s="468"/>
      <c r="CW2" s="468"/>
      <c r="CX2" s="468"/>
      <c r="CY2" s="468"/>
      <c r="CZ2" s="468"/>
      <c r="DA2" s="468"/>
      <c r="DB2" s="468"/>
      <c r="DC2" s="468"/>
      <c r="DD2" s="468"/>
      <c r="DE2" s="468"/>
      <c r="DF2" s="468"/>
      <c r="DG2" s="468"/>
      <c r="DH2" s="468"/>
      <c r="DI2" s="468"/>
      <c r="DJ2" s="468"/>
    </row>
    <row r="3" spans="1:114" x14ac:dyDescent="0.2">
      <c r="A3" s="180" t="s">
        <v>0</v>
      </c>
      <c r="B3" s="180"/>
      <c r="C3" s="539" t="str">
        <f>'Schedule 2_Balance Sheet'!C3</f>
        <v>January 2024-September 2024</v>
      </c>
      <c r="D3" s="540"/>
      <c r="E3" s="540"/>
      <c r="F3" s="541"/>
      <c r="AB3" s="467"/>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row>
    <row r="4" spans="1:114" x14ac:dyDescent="0.2">
      <c r="A4" s="180" t="s">
        <v>27</v>
      </c>
      <c r="B4" s="180"/>
      <c r="C4" s="411">
        <f>'Schedule 2_Balance Sheet'!C4</f>
        <v>45565</v>
      </c>
      <c r="D4" s="409"/>
      <c r="E4" s="409"/>
      <c r="F4" s="410"/>
      <c r="AB4" s="467"/>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468"/>
      <c r="BO4" s="468"/>
      <c r="BP4" s="468"/>
      <c r="BQ4" s="468"/>
      <c r="BR4" s="468"/>
      <c r="BS4" s="468"/>
      <c r="BT4" s="468"/>
      <c r="BU4" s="468"/>
      <c r="BV4" s="468"/>
      <c r="BW4" s="468"/>
      <c r="BX4" s="468"/>
      <c r="BY4" s="468"/>
      <c r="BZ4" s="468"/>
      <c r="CA4" s="468"/>
      <c r="CB4" s="468"/>
      <c r="CC4" s="468"/>
      <c r="CD4" s="468"/>
      <c r="CE4" s="468"/>
      <c r="CF4" s="468"/>
      <c r="CG4" s="468"/>
      <c r="CH4" s="468"/>
      <c r="CI4" s="468"/>
      <c r="CJ4" s="468"/>
      <c r="CK4" s="468"/>
      <c r="CL4" s="468"/>
      <c r="CM4" s="468"/>
      <c r="CN4" s="468"/>
      <c r="CO4" s="468"/>
      <c r="CP4" s="468"/>
      <c r="CQ4" s="468"/>
      <c r="CR4" s="468"/>
      <c r="CS4" s="468"/>
      <c r="CT4" s="468"/>
      <c r="CU4" s="468"/>
      <c r="CV4" s="468"/>
      <c r="CW4" s="468"/>
      <c r="CX4" s="468"/>
      <c r="CY4" s="468"/>
      <c r="CZ4" s="468"/>
      <c r="DA4" s="468"/>
      <c r="DB4" s="468"/>
      <c r="DC4" s="468"/>
      <c r="DD4" s="468"/>
      <c r="DE4" s="468"/>
      <c r="DF4" s="468"/>
      <c r="DG4" s="468"/>
      <c r="DH4" s="468"/>
      <c r="DI4" s="468"/>
      <c r="DJ4" s="468"/>
    </row>
    <row r="5" spans="1:114" x14ac:dyDescent="0.2">
      <c r="A5" s="180" t="s">
        <v>28</v>
      </c>
      <c r="B5" s="180"/>
      <c r="C5" s="408" t="str">
        <f>'Schedule 2_Balance Sheet'!C5</f>
        <v>CCA</v>
      </c>
      <c r="D5" s="409"/>
      <c r="E5" s="409"/>
      <c r="F5" s="410"/>
      <c r="AB5" s="467"/>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row>
    <row r="6" spans="1:114" x14ac:dyDescent="0.2">
      <c r="A6" s="180" t="s">
        <v>29</v>
      </c>
      <c r="B6" s="180"/>
      <c r="C6" s="411">
        <f>'Schedule 2_Balance Sheet'!C6</f>
        <v>45623</v>
      </c>
      <c r="D6" s="409"/>
      <c r="E6" s="409"/>
      <c r="F6" s="410"/>
      <c r="AB6" s="467"/>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468"/>
      <c r="BO6" s="468"/>
      <c r="BP6" s="468"/>
      <c r="BQ6" s="468"/>
      <c r="BR6" s="468"/>
      <c r="BS6" s="468"/>
      <c r="BT6" s="468"/>
      <c r="BU6" s="468"/>
      <c r="BV6" s="468"/>
      <c r="BW6" s="468"/>
      <c r="BX6" s="468"/>
      <c r="BY6" s="468"/>
      <c r="BZ6" s="468"/>
      <c r="CA6" s="468"/>
      <c r="CB6" s="468"/>
      <c r="CC6" s="468"/>
      <c r="CD6" s="468"/>
      <c r="CE6" s="468"/>
      <c r="CF6" s="468"/>
      <c r="CG6" s="468"/>
      <c r="CH6" s="468"/>
      <c r="CI6" s="468"/>
      <c r="CJ6" s="468"/>
      <c r="CK6" s="468"/>
      <c r="CL6" s="468"/>
      <c r="CM6" s="468"/>
      <c r="CN6" s="468"/>
      <c r="CO6" s="468"/>
      <c r="CP6" s="468"/>
      <c r="CQ6" s="468"/>
      <c r="CR6" s="468"/>
      <c r="CS6" s="468"/>
      <c r="CT6" s="468"/>
      <c r="CU6" s="468"/>
      <c r="CV6" s="468"/>
      <c r="CW6" s="468"/>
      <c r="CX6" s="468"/>
      <c r="CY6" s="468"/>
      <c r="CZ6" s="468"/>
      <c r="DA6" s="468"/>
      <c r="DB6" s="468"/>
      <c r="DC6" s="468"/>
      <c r="DD6" s="468"/>
      <c r="DE6" s="468"/>
      <c r="DF6" s="468"/>
      <c r="DG6" s="468"/>
      <c r="DH6" s="468"/>
      <c r="DI6" s="468"/>
      <c r="DJ6" s="468"/>
    </row>
    <row r="7" spans="1:114" ht="13.5" thickBot="1" x14ac:dyDescent="0.25">
      <c r="A7" s="178" t="s">
        <v>462</v>
      </c>
      <c r="B7" s="352"/>
      <c r="C7" s="352"/>
      <c r="D7" s="352"/>
      <c r="E7" s="352"/>
      <c r="F7" s="352"/>
      <c r="G7" s="352"/>
      <c r="H7" s="352"/>
      <c r="AB7" s="467"/>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468"/>
      <c r="BO7" s="468"/>
      <c r="BP7" s="468"/>
      <c r="BQ7" s="468"/>
      <c r="BR7" s="468"/>
      <c r="BS7" s="468"/>
      <c r="BT7" s="468"/>
      <c r="BU7" s="468"/>
      <c r="BV7" s="468"/>
      <c r="BW7" s="468"/>
      <c r="BX7" s="468"/>
      <c r="BY7" s="468"/>
      <c r="BZ7" s="468"/>
      <c r="CA7" s="468"/>
      <c r="CB7" s="468"/>
      <c r="CC7" s="468"/>
      <c r="CD7" s="468"/>
      <c r="CE7" s="468"/>
      <c r="CF7" s="468"/>
      <c r="CG7" s="468"/>
      <c r="CH7" s="468"/>
      <c r="CI7" s="468"/>
      <c r="CJ7" s="468"/>
      <c r="CK7" s="468"/>
      <c r="CL7" s="468"/>
      <c r="CM7" s="468"/>
      <c r="CN7" s="468"/>
      <c r="CO7" s="468"/>
      <c r="CP7" s="468"/>
      <c r="CQ7" s="468"/>
      <c r="CR7" s="468"/>
      <c r="CS7" s="468"/>
      <c r="CT7" s="468"/>
      <c r="CU7" s="468"/>
      <c r="CV7" s="468"/>
      <c r="CW7" s="468"/>
      <c r="CX7" s="468"/>
      <c r="CY7" s="468"/>
      <c r="CZ7" s="468"/>
      <c r="DA7" s="468"/>
      <c r="DB7" s="468"/>
      <c r="DC7" s="468"/>
      <c r="DD7" s="468"/>
      <c r="DE7" s="468"/>
      <c r="DF7" s="468"/>
      <c r="DG7" s="468"/>
      <c r="DH7" s="468"/>
      <c r="DI7" s="468"/>
      <c r="DJ7" s="468"/>
    </row>
    <row r="8" spans="1:114" s="470" customFormat="1" ht="16.5" customHeight="1" thickBot="1" x14ac:dyDescent="0.25">
      <c r="A8" s="517"/>
      <c r="B8" s="518"/>
      <c r="C8" s="519" t="s">
        <v>441</v>
      </c>
      <c r="D8" s="519"/>
      <c r="E8" s="520"/>
      <c r="F8" s="520"/>
      <c r="G8" s="520"/>
      <c r="H8" s="519"/>
      <c r="I8" s="519"/>
      <c r="J8" s="520"/>
      <c r="K8" s="520"/>
      <c r="L8" s="521"/>
      <c r="M8" s="519" t="s">
        <v>441</v>
      </c>
      <c r="N8" s="519"/>
      <c r="O8" s="520"/>
      <c r="P8" s="521"/>
      <c r="Q8" s="520"/>
      <c r="R8" s="519"/>
      <c r="S8" s="519"/>
      <c r="T8" s="520"/>
      <c r="U8" s="520"/>
      <c r="V8" s="521"/>
      <c r="W8" s="519" t="s">
        <v>441</v>
      </c>
      <c r="X8" s="519"/>
      <c r="Y8" s="520"/>
      <c r="Z8" s="520"/>
      <c r="AA8" s="520"/>
      <c r="AB8" s="522"/>
      <c r="AC8" s="519"/>
      <c r="AD8" s="519"/>
      <c r="AE8" s="519"/>
      <c r="AF8" s="544"/>
      <c r="AG8" s="523"/>
      <c r="AH8" s="524"/>
    </row>
    <row r="9" spans="1:114" s="471" customFormat="1" ht="26.25" thickBot="1" x14ac:dyDescent="0.25">
      <c r="A9" s="513" t="s">
        <v>209</v>
      </c>
      <c r="B9" s="514" t="s">
        <v>442</v>
      </c>
      <c r="C9" s="505">
        <f t="array" ref="C9:AF9">TRANSPOSE(B10:B39)</f>
        <v>45596</v>
      </c>
      <c r="D9" s="506">
        <v>45565</v>
      </c>
      <c r="E9" s="506">
        <v>45535</v>
      </c>
      <c r="F9" s="506">
        <v>45504</v>
      </c>
      <c r="G9" s="506">
        <v>45473</v>
      </c>
      <c r="H9" s="506">
        <v>45443</v>
      </c>
      <c r="I9" s="506">
        <v>45412</v>
      </c>
      <c r="J9" s="506">
        <v>45382</v>
      </c>
      <c r="K9" s="506">
        <v>45351</v>
      </c>
      <c r="L9" s="506">
        <v>45322</v>
      </c>
      <c r="M9" s="506">
        <v>45291</v>
      </c>
      <c r="N9" s="506">
        <v>45260</v>
      </c>
      <c r="O9" s="507">
        <v>45230</v>
      </c>
      <c r="P9" s="506">
        <v>45199</v>
      </c>
      <c r="Q9" s="507">
        <v>45169</v>
      </c>
      <c r="R9" s="506">
        <v>45138</v>
      </c>
      <c r="S9" s="507">
        <v>45107</v>
      </c>
      <c r="T9" s="507">
        <v>45077</v>
      </c>
      <c r="U9" s="507">
        <v>45046</v>
      </c>
      <c r="V9" s="506">
        <v>45016</v>
      </c>
      <c r="W9" s="507">
        <v>44985</v>
      </c>
      <c r="X9" s="507">
        <v>44957</v>
      </c>
      <c r="Y9" s="507">
        <v>44926</v>
      </c>
      <c r="Z9" s="506">
        <v>44895</v>
      </c>
      <c r="AA9" s="507">
        <v>44865</v>
      </c>
      <c r="AB9" s="506">
        <v>44834</v>
      </c>
      <c r="AC9" s="507">
        <v>44804</v>
      </c>
      <c r="AD9" s="507">
        <v>44773</v>
      </c>
      <c r="AE9" s="506">
        <v>44742</v>
      </c>
      <c r="AF9" s="545">
        <v>44712</v>
      </c>
      <c r="AG9" s="504" t="s">
        <v>449</v>
      </c>
      <c r="AH9" s="508" t="s">
        <v>443</v>
      </c>
    </row>
    <row r="10" spans="1:114" s="471" customFormat="1" x14ac:dyDescent="0.2">
      <c r="A10" s="494">
        <v>1</v>
      </c>
      <c r="B10" s="537">
        <f>EOMONTH(B11,1)</f>
        <v>45596</v>
      </c>
      <c r="C10" s="482">
        <v>260275.43</v>
      </c>
      <c r="D10" s="482">
        <v>12250051.890000001</v>
      </c>
      <c r="E10" s="482">
        <v>9340445.4199999999</v>
      </c>
      <c r="F10" s="482">
        <v>2425382.4</v>
      </c>
      <c r="G10" s="482">
        <v>1110481.1100000001</v>
      </c>
      <c r="H10" s="482">
        <v>2549922.9200000004</v>
      </c>
      <c r="I10" s="482">
        <v>637015.85</v>
      </c>
      <c r="J10" s="482">
        <v>1628702.83</v>
      </c>
      <c r="K10" s="482">
        <v>2006952.17</v>
      </c>
      <c r="L10" s="482">
        <v>532772.42000000004</v>
      </c>
      <c r="M10" s="482">
        <v>554203.31000000006</v>
      </c>
      <c r="N10" s="482">
        <v>407729.96</v>
      </c>
      <c r="O10" s="482">
        <v>473190.33999999997</v>
      </c>
      <c r="P10" s="482">
        <v>698521.65999999992</v>
      </c>
      <c r="Q10" s="482">
        <v>1269631.52</v>
      </c>
      <c r="R10" s="482">
        <v>1852960.8</v>
      </c>
      <c r="S10" s="482">
        <v>1029121.91</v>
      </c>
      <c r="T10" s="482">
        <v>562445.82000000007</v>
      </c>
      <c r="U10" s="482">
        <v>472317.02</v>
      </c>
      <c r="V10" s="482">
        <v>0</v>
      </c>
      <c r="W10" s="482">
        <v>0</v>
      </c>
      <c r="X10" s="482">
        <v>0</v>
      </c>
      <c r="Y10" s="482">
        <v>0</v>
      </c>
      <c r="Z10" s="482">
        <v>0</v>
      </c>
      <c r="AA10" s="482">
        <v>0</v>
      </c>
      <c r="AB10" s="482">
        <v>0</v>
      </c>
      <c r="AC10" s="482">
        <v>0</v>
      </c>
      <c r="AD10" s="482">
        <v>0</v>
      </c>
      <c r="AE10" s="482">
        <v>0</v>
      </c>
      <c r="AF10" s="532">
        <v>0</v>
      </c>
      <c r="AG10" s="531">
        <v>0</v>
      </c>
      <c r="AH10" s="493">
        <f t="shared" ref="AH10:AH39" si="0">SUM(C10:AG10)</f>
        <v>40062124.780000001</v>
      </c>
    </row>
    <row r="11" spans="1:114" s="471" customFormat="1" x14ac:dyDescent="0.2">
      <c r="A11" s="494">
        <v>2</v>
      </c>
      <c r="B11" s="495">
        <f>'Schedule 2_Balance Sheet'!C4</f>
        <v>45565</v>
      </c>
      <c r="C11" s="511"/>
      <c r="D11" s="543">
        <v>921.08</v>
      </c>
      <c r="E11" s="543">
        <v>9721796.2899999991</v>
      </c>
      <c r="F11" s="543">
        <v>8211663.6900000004</v>
      </c>
      <c r="G11" s="543">
        <v>2108877.1</v>
      </c>
      <c r="H11" s="543">
        <v>1184283.95</v>
      </c>
      <c r="I11" s="543">
        <v>1296477.29</v>
      </c>
      <c r="J11" s="543">
        <v>1129341.1399999999</v>
      </c>
      <c r="K11" s="543">
        <v>591272.56000000006</v>
      </c>
      <c r="L11" s="543">
        <v>344069.36</v>
      </c>
      <c r="M11" s="543">
        <v>305271.14</v>
      </c>
      <c r="N11" s="543">
        <v>362736.4</v>
      </c>
      <c r="O11" s="543">
        <v>228249.58</v>
      </c>
      <c r="P11" s="543">
        <v>321395.58</v>
      </c>
      <c r="Q11" s="543">
        <v>727152.41</v>
      </c>
      <c r="R11" s="543">
        <v>255268.16</v>
      </c>
      <c r="S11" s="543">
        <v>44630.82</v>
      </c>
      <c r="T11" s="543">
        <v>456179.18</v>
      </c>
      <c r="U11" s="543">
        <v>541812.16</v>
      </c>
      <c r="V11" s="543">
        <v>0</v>
      </c>
      <c r="W11" s="543">
        <v>0</v>
      </c>
      <c r="X11" s="543">
        <v>0</v>
      </c>
      <c r="Y11" s="543">
        <v>0</v>
      </c>
      <c r="Z11" s="543">
        <v>0</v>
      </c>
      <c r="AA11" s="543">
        <v>0</v>
      </c>
      <c r="AB11" s="543">
        <v>0</v>
      </c>
      <c r="AC11" s="543">
        <v>0</v>
      </c>
      <c r="AD11" s="543">
        <v>0</v>
      </c>
      <c r="AE11" s="543">
        <v>0</v>
      </c>
      <c r="AF11" s="533">
        <v>0</v>
      </c>
      <c r="AG11" s="529">
        <v>0</v>
      </c>
      <c r="AH11" s="493">
        <f t="shared" si="0"/>
        <v>27831397.889999993</v>
      </c>
    </row>
    <row r="12" spans="1:114" s="470" customFormat="1" ht="15" customHeight="1" x14ac:dyDescent="0.2">
      <c r="A12" s="494">
        <v>3</v>
      </c>
      <c r="B12" s="495">
        <f>EOMONTH(B11,-1)</f>
        <v>45535</v>
      </c>
      <c r="C12" s="511"/>
      <c r="D12" s="511"/>
      <c r="E12" s="483">
        <v>49368.68</v>
      </c>
      <c r="F12" s="483">
        <v>11769189.43</v>
      </c>
      <c r="G12" s="483">
        <v>9989970.5800000001</v>
      </c>
      <c r="H12" s="483">
        <v>2527177.52</v>
      </c>
      <c r="I12" s="483">
        <v>557543.37</v>
      </c>
      <c r="J12" s="483">
        <v>355170.11</v>
      </c>
      <c r="K12" s="483">
        <v>278210.29000000004</v>
      </c>
      <c r="L12" s="483">
        <v>448212.63</v>
      </c>
      <c r="M12" s="483">
        <v>476953.52</v>
      </c>
      <c r="N12" s="483">
        <v>326014.81</v>
      </c>
      <c r="O12" s="483">
        <v>740732.7</v>
      </c>
      <c r="P12" s="483">
        <v>297301.83</v>
      </c>
      <c r="Q12" s="483">
        <v>245586.51</v>
      </c>
      <c r="R12" s="483">
        <v>61189.7</v>
      </c>
      <c r="S12" s="483">
        <v>122085.64</v>
      </c>
      <c r="T12" s="483">
        <v>154908.08000000002</v>
      </c>
      <c r="U12" s="483">
        <v>154170.28999999998</v>
      </c>
      <c r="V12" s="483">
        <v>0</v>
      </c>
      <c r="W12" s="483">
        <v>0</v>
      </c>
      <c r="X12" s="483">
        <v>0</v>
      </c>
      <c r="Y12" s="483">
        <v>0</v>
      </c>
      <c r="Z12" s="483">
        <v>0</v>
      </c>
      <c r="AA12" s="483">
        <v>0</v>
      </c>
      <c r="AB12" s="483">
        <v>0</v>
      </c>
      <c r="AC12" s="483">
        <v>0</v>
      </c>
      <c r="AD12" s="483">
        <v>0</v>
      </c>
      <c r="AE12" s="483">
        <v>0</v>
      </c>
      <c r="AF12" s="525">
        <v>0</v>
      </c>
      <c r="AG12" s="529">
        <v>0</v>
      </c>
      <c r="AH12" s="493">
        <f t="shared" si="0"/>
        <v>28553785.68999999</v>
      </c>
    </row>
    <row r="13" spans="1:114" s="470" customFormat="1" ht="15" customHeight="1" x14ac:dyDescent="0.2">
      <c r="A13" s="494">
        <v>4</v>
      </c>
      <c r="B13" s="495">
        <f t="shared" ref="B13:B39" si="1">EOMONTH(B12,-1)</f>
        <v>45504</v>
      </c>
      <c r="C13" s="511"/>
      <c r="D13" s="509"/>
      <c r="E13" s="511"/>
      <c r="F13" s="483">
        <v>0</v>
      </c>
      <c r="G13" s="483">
        <v>8591804.9800000004</v>
      </c>
      <c r="H13" s="483">
        <v>7583064.209999999</v>
      </c>
      <c r="I13" s="483">
        <v>2081728.8</v>
      </c>
      <c r="J13" s="483">
        <v>439157.07999999996</v>
      </c>
      <c r="K13" s="483">
        <v>1850131.02</v>
      </c>
      <c r="L13" s="483">
        <v>825880.62</v>
      </c>
      <c r="M13" s="483">
        <v>654911.25</v>
      </c>
      <c r="N13" s="483">
        <v>986872.54</v>
      </c>
      <c r="O13" s="483">
        <v>436586</v>
      </c>
      <c r="P13" s="483">
        <v>334410.05</v>
      </c>
      <c r="Q13" s="483">
        <v>591735.1</v>
      </c>
      <c r="R13" s="483">
        <v>377478.67</v>
      </c>
      <c r="S13" s="484">
        <v>480215.16</v>
      </c>
      <c r="T13" s="484">
        <v>247910.99</v>
      </c>
      <c r="U13" s="484">
        <v>831584.93</v>
      </c>
      <c r="V13" s="483">
        <v>0</v>
      </c>
      <c r="W13" s="483">
        <v>0</v>
      </c>
      <c r="X13" s="484">
        <v>0</v>
      </c>
      <c r="Y13" s="484">
        <v>0</v>
      </c>
      <c r="Z13" s="483">
        <v>0</v>
      </c>
      <c r="AA13" s="483">
        <v>0</v>
      </c>
      <c r="AB13" s="483">
        <v>0</v>
      </c>
      <c r="AC13" s="483">
        <v>0</v>
      </c>
      <c r="AD13" s="483">
        <v>0</v>
      </c>
      <c r="AE13" s="483">
        <v>0</v>
      </c>
      <c r="AF13" s="525">
        <v>0</v>
      </c>
      <c r="AG13" s="527">
        <v>0</v>
      </c>
      <c r="AH13" s="493">
        <f t="shared" si="0"/>
        <v>26313471.399999999</v>
      </c>
    </row>
    <row r="14" spans="1:114" s="470" customFormat="1" ht="15" customHeight="1" x14ac:dyDescent="0.2">
      <c r="A14" s="494">
        <v>5</v>
      </c>
      <c r="B14" s="495">
        <f t="shared" si="1"/>
        <v>45473</v>
      </c>
      <c r="C14" s="511"/>
      <c r="D14" s="509"/>
      <c r="E14" s="509"/>
      <c r="F14" s="511"/>
      <c r="G14" s="483">
        <v>4483.8999999999996</v>
      </c>
      <c r="H14" s="483">
        <v>11047455.449999999</v>
      </c>
      <c r="I14" s="483">
        <v>7876667.8300000001</v>
      </c>
      <c r="J14" s="483">
        <v>1365254.8199999998</v>
      </c>
      <c r="K14" s="483">
        <v>542306.71</v>
      </c>
      <c r="L14" s="483">
        <v>689102.35</v>
      </c>
      <c r="M14" s="483">
        <v>628159.69000000006</v>
      </c>
      <c r="N14" s="483">
        <v>644142.80000000005</v>
      </c>
      <c r="O14" s="483">
        <v>544645.5</v>
      </c>
      <c r="P14" s="483">
        <v>579367.52</v>
      </c>
      <c r="Q14" s="483">
        <v>798732.33</v>
      </c>
      <c r="R14" s="483">
        <v>480346.05</v>
      </c>
      <c r="S14" s="484">
        <v>499061.43000000005</v>
      </c>
      <c r="T14" s="484">
        <v>767239.27</v>
      </c>
      <c r="U14" s="484">
        <v>795664.65999999992</v>
      </c>
      <c r="V14" s="483">
        <v>0</v>
      </c>
      <c r="W14" s="483">
        <v>0</v>
      </c>
      <c r="X14" s="484">
        <v>0</v>
      </c>
      <c r="Y14" s="484">
        <v>0</v>
      </c>
      <c r="Z14" s="483">
        <v>0</v>
      </c>
      <c r="AA14" s="483">
        <v>0</v>
      </c>
      <c r="AB14" s="483">
        <v>0</v>
      </c>
      <c r="AC14" s="483">
        <v>0</v>
      </c>
      <c r="AD14" s="483">
        <v>0</v>
      </c>
      <c r="AE14" s="483">
        <v>0</v>
      </c>
      <c r="AF14" s="525">
        <v>0</v>
      </c>
      <c r="AG14" s="528">
        <v>0</v>
      </c>
      <c r="AH14" s="493">
        <f t="shared" si="0"/>
        <v>27262630.310000002</v>
      </c>
    </row>
    <row r="15" spans="1:114" s="470" customFormat="1" ht="15" customHeight="1" x14ac:dyDescent="0.2">
      <c r="A15" s="494">
        <v>6</v>
      </c>
      <c r="B15" s="495">
        <f t="shared" si="1"/>
        <v>45443</v>
      </c>
      <c r="C15" s="511"/>
      <c r="D15" s="509"/>
      <c r="E15" s="509"/>
      <c r="F15" s="509"/>
      <c r="G15" s="511"/>
      <c r="H15" s="483">
        <v>139620.26</v>
      </c>
      <c r="I15" s="483">
        <v>11798354.290000001</v>
      </c>
      <c r="J15" s="483">
        <v>8523194.4700000007</v>
      </c>
      <c r="K15" s="483">
        <v>2723712.5999999996</v>
      </c>
      <c r="L15" s="483">
        <v>1926386.46</v>
      </c>
      <c r="M15" s="483">
        <v>2071482.87</v>
      </c>
      <c r="N15" s="483">
        <v>1830419.28</v>
      </c>
      <c r="O15" s="483">
        <v>186063.13999999998</v>
      </c>
      <c r="P15" s="483">
        <v>563190.24</v>
      </c>
      <c r="Q15" s="483">
        <v>952937.87</v>
      </c>
      <c r="R15" s="483">
        <v>137119.74</v>
      </c>
      <c r="S15" s="484">
        <v>125758.86</v>
      </c>
      <c r="T15" s="484">
        <v>305961.34999999998</v>
      </c>
      <c r="U15" s="484">
        <v>387116.45999999996</v>
      </c>
      <c r="V15" s="483">
        <v>0</v>
      </c>
      <c r="W15" s="483">
        <v>0</v>
      </c>
      <c r="X15" s="484">
        <v>0</v>
      </c>
      <c r="Y15" s="484">
        <v>0</v>
      </c>
      <c r="Z15" s="483">
        <v>0</v>
      </c>
      <c r="AA15" s="483">
        <v>0</v>
      </c>
      <c r="AB15" s="483">
        <v>0</v>
      </c>
      <c r="AC15" s="483">
        <v>0</v>
      </c>
      <c r="AD15" s="483">
        <v>0</v>
      </c>
      <c r="AE15" s="483">
        <v>0</v>
      </c>
      <c r="AF15" s="525">
        <v>0</v>
      </c>
      <c r="AG15" s="528">
        <v>0</v>
      </c>
      <c r="AH15" s="493">
        <f t="shared" si="0"/>
        <v>31671317.890000008</v>
      </c>
    </row>
    <row r="16" spans="1:114" s="470" customFormat="1" ht="15" customHeight="1" x14ac:dyDescent="0.2">
      <c r="A16" s="494">
        <v>7</v>
      </c>
      <c r="B16" s="495">
        <f t="shared" si="1"/>
        <v>45412</v>
      </c>
      <c r="C16" s="511"/>
      <c r="D16" s="509"/>
      <c r="E16" s="509"/>
      <c r="F16" s="512"/>
      <c r="G16" s="509"/>
      <c r="H16" s="511"/>
      <c r="I16" s="483">
        <v>0</v>
      </c>
      <c r="J16" s="483">
        <v>10431167.800000001</v>
      </c>
      <c r="K16" s="483">
        <v>8030871.8599999994</v>
      </c>
      <c r="L16" s="483">
        <v>2581660.3200000003</v>
      </c>
      <c r="M16" s="483">
        <v>746671.07000000007</v>
      </c>
      <c r="N16" s="483">
        <v>405857.81000000006</v>
      </c>
      <c r="O16" s="483">
        <v>36896.54</v>
      </c>
      <c r="P16" s="483">
        <v>87610.36</v>
      </c>
      <c r="Q16" s="483">
        <v>0</v>
      </c>
      <c r="R16" s="483">
        <v>2994.63</v>
      </c>
      <c r="S16" s="484">
        <v>9219.1</v>
      </c>
      <c r="T16" s="484">
        <v>302250.26</v>
      </c>
      <c r="U16" s="484">
        <v>24946.400000000001</v>
      </c>
      <c r="V16" s="483">
        <v>0</v>
      </c>
      <c r="W16" s="483">
        <v>6069.51</v>
      </c>
      <c r="X16" s="484">
        <v>40213.269999999997</v>
      </c>
      <c r="Y16" s="484">
        <v>96565.53</v>
      </c>
      <c r="Z16" s="483">
        <v>0</v>
      </c>
      <c r="AA16" s="483">
        <v>0</v>
      </c>
      <c r="AB16" s="483">
        <v>0</v>
      </c>
      <c r="AC16" s="483">
        <v>0</v>
      </c>
      <c r="AD16" s="483">
        <v>0</v>
      </c>
      <c r="AE16" s="483">
        <v>0</v>
      </c>
      <c r="AF16" s="525">
        <v>0</v>
      </c>
      <c r="AG16" s="528">
        <v>0</v>
      </c>
      <c r="AH16" s="493">
        <f t="shared" si="0"/>
        <v>22802994.460000001</v>
      </c>
    </row>
    <row r="17" spans="1:34" s="470" customFormat="1" ht="15" customHeight="1" x14ac:dyDescent="0.2">
      <c r="A17" s="494">
        <v>8</v>
      </c>
      <c r="B17" s="495">
        <f t="shared" si="1"/>
        <v>45382</v>
      </c>
      <c r="C17" s="511"/>
      <c r="D17" s="509"/>
      <c r="E17" s="509"/>
      <c r="F17" s="509"/>
      <c r="G17" s="509"/>
      <c r="H17" s="509"/>
      <c r="I17" s="511"/>
      <c r="J17" s="483">
        <v>10349.48</v>
      </c>
      <c r="K17" s="483">
        <v>8963400.0300000012</v>
      </c>
      <c r="L17" s="483">
        <v>7807520.0899999999</v>
      </c>
      <c r="M17" s="483">
        <v>1882625.93</v>
      </c>
      <c r="N17" s="483">
        <v>1132134.1099999999</v>
      </c>
      <c r="O17" s="483">
        <v>864795.09000000008</v>
      </c>
      <c r="P17" s="483">
        <v>584125.88</v>
      </c>
      <c r="Q17" s="483">
        <v>307549.32</v>
      </c>
      <c r="R17" s="483">
        <v>663183.77</v>
      </c>
      <c r="S17" s="484">
        <v>181525.7</v>
      </c>
      <c r="T17" s="484">
        <v>209314.03</v>
      </c>
      <c r="U17" s="484">
        <v>723525.43</v>
      </c>
      <c r="V17" s="483">
        <v>0</v>
      </c>
      <c r="W17" s="483">
        <v>0</v>
      </c>
      <c r="X17" s="484">
        <v>0</v>
      </c>
      <c r="Y17" s="484">
        <v>0</v>
      </c>
      <c r="Z17" s="483">
        <v>0</v>
      </c>
      <c r="AA17" s="483">
        <v>0</v>
      </c>
      <c r="AB17" s="483">
        <v>0</v>
      </c>
      <c r="AC17" s="483">
        <v>0</v>
      </c>
      <c r="AD17" s="483">
        <v>0</v>
      </c>
      <c r="AE17" s="483">
        <v>0</v>
      </c>
      <c r="AF17" s="525">
        <v>0</v>
      </c>
      <c r="AG17" s="528">
        <v>0</v>
      </c>
      <c r="AH17" s="493">
        <f t="shared" si="0"/>
        <v>23330048.859999999</v>
      </c>
    </row>
    <row r="18" spans="1:34" s="470" customFormat="1" ht="15" customHeight="1" x14ac:dyDescent="0.2">
      <c r="A18" s="494">
        <v>9</v>
      </c>
      <c r="B18" s="495">
        <f t="shared" si="1"/>
        <v>45351</v>
      </c>
      <c r="C18" s="511"/>
      <c r="D18" s="509"/>
      <c r="E18" s="509"/>
      <c r="F18" s="509"/>
      <c r="G18" s="509"/>
      <c r="H18" s="509"/>
      <c r="I18" s="509"/>
      <c r="J18" s="511"/>
      <c r="K18" s="483">
        <v>52408.54</v>
      </c>
      <c r="L18" s="483">
        <v>11772978.18</v>
      </c>
      <c r="M18" s="483">
        <v>6738891.6600000001</v>
      </c>
      <c r="N18" s="483">
        <v>2364844.02</v>
      </c>
      <c r="O18" s="483">
        <v>511801.44</v>
      </c>
      <c r="P18" s="483">
        <v>357405.87</v>
      </c>
      <c r="Q18" s="483">
        <v>766461.37</v>
      </c>
      <c r="R18" s="483">
        <v>425188.95</v>
      </c>
      <c r="S18" s="484">
        <v>80999.94</v>
      </c>
      <c r="T18" s="484">
        <v>11148.75</v>
      </c>
      <c r="U18" s="484">
        <v>404785.78</v>
      </c>
      <c r="V18" s="483">
        <v>250812.37</v>
      </c>
      <c r="W18" s="483">
        <v>6440.06</v>
      </c>
      <c r="X18" s="484">
        <v>12599.9</v>
      </c>
      <c r="Y18" s="484">
        <v>9292.06</v>
      </c>
      <c r="Z18" s="483">
        <v>128682.63</v>
      </c>
      <c r="AA18" s="483">
        <v>11414.1</v>
      </c>
      <c r="AB18" s="483">
        <v>0</v>
      </c>
      <c r="AC18" s="483">
        <v>0</v>
      </c>
      <c r="AD18" s="483">
        <v>0</v>
      </c>
      <c r="AE18" s="483">
        <v>0</v>
      </c>
      <c r="AF18" s="525">
        <v>0</v>
      </c>
      <c r="AG18" s="528">
        <v>25079.74</v>
      </c>
      <c r="AH18" s="493">
        <f t="shared" si="0"/>
        <v>23931235.359999999</v>
      </c>
    </row>
    <row r="19" spans="1:34" s="470" customFormat="1" ht="15" customHeight="1" x14ac:dyDescent="0.2">
      <c r="A19" s="494">
        <v>10</v>
      </c>
      <c r="B19" s="495">
        <f t="shared" si="1"/>
        <v>45322</v>
      </c>
      <c r="C19" s="511"/>
      <c r="D19" s="509"/>
      <c r="E19" s="509"/>
      <c r="F19" s="509"/>
      <c r="G19" s="509"/>
      <c r="H19" s="509"/>
      <c r="I19" s="509"/>
      <c r="J19" s="509"/>
      <c r="K19" s="511"/>
      <c r="L19" s="483">
        <v>0</v>
      </c>
      <c r="M19" s="483">
        <v>10333080.200000001</v>
      </c>
      <c r="N19" s="483">
        <v>9359300.3599999994</v>
      </c>
      <c r="O19" s="483">
        <v>3071211.16</v>
      </c>
      <c r="P19" s="483">
        <v>2042916.7799999998</v>
      </c>
      <c r="Q19" s="483">
        <v>2434791.39</v>
      </c>
      <c r="R19" s="483">
        <v>1397226.39</v>
      </c>
      <c r="S19" s="484">
        <v>1346230.71</v>
      </c>
      <c r="T19" s="484">
        <v>1400962.02</v>
      </c>
      <c r="U19" s="484">
        <v>1190662.58</v>
      </c>
      <c r="V19" s="483">
        <v>5635.32</v>
      </c>
      <c r="W19" s="483">
        <v>169860.85</v>
      </c>
      <c r="X19" s="484">
        <v>32905.79</v>
      </c>
      <c r="Y19" s="484">
        <v>15101.79</v>
      </c>
      <c r="Z19" s="483">
        <v>89975.11</v>
      </c>
      <c r="AA19" s="483">
        <v>20375.759999999998</v>
      </c>
      <c r="AB19" s="483">
        <v>-15.95</v>
      </c>
      <c r="AC19" s="483">
        <v>0</v>
      </c>
      <c r="AD19" s="483">
        <v>17247.11</v>
      </c>
      <c r="AE19" s="483">
        <v>0</v>
      </c>
      <c r="AF19" s="525">
        <v>63231.51</v>
      </c>
      <c r="AG19" s="528">
        <v>63574.5</v>
      </c>
      <c r="AH19" s="493">
        <f t="shared" si="0"/>
        <v>33054273.380000006</v>
      </c>
    </row>
    <row r="20" spans="1:34" s="470" customFormat="1" ht="15" customHeight="1" x14ac:dyDescent="0.2">
      <c r="A20" s="494">
        <v>11</v>
      </c>
      <c r="B20" s="495">
        <f t="shared" si="1"/>
        <v>45291</v>
      </c>
      <c r="C20" s="511"/>
      <c r="D20" s="509"/>
      <c r="E20" s="509"/>
      <c r="F20" s="509"/>
      <c r="G20" s="509"/>
      <c r="H20" s="509"/>
      <c r="I20" s="509"/>
      <c r="J20" s="509"/>
      <c r="K20" s="509"/>
      <c r="L20" s="511"/>
      <c r="M20" s="483">
        <v>6933.52</v>
      </c>
      <c r="N20" s="483">
        <v>9051415.6199999992</v>
      </c>
      <c r="O20" s="483">
        <v>5800376.9900000002</v>
      </c>
      <c r="P20" s="483">
        <v>1733229.75</v>
      </c>
      <c r="Q20" s="483">
        <v>1231723.6400000001</v>
      </c>
      <c r="R20" s="483">
        <v>504984.16000000003</v>
      </c>
      <c r="S20" s="484">
        <v>314101.78000000003</v>
      </c>
      <c r="T20" s="484">
        <v>1047965.16</v>
      </c>
      <c r="U20" s="484">
        <v>164994.49</v>
      </c>
      <c r="V20" s="483">
        <v>32633.57</v>
      </c>
      <c r="W20" s="483">
        <v>5801.3</v>
      </c>
      <c r="X20" s="484">
        <v>0</v>
      </c>
      <c r="Y20" s="484">
        <v>393904.42</v>
      </c>
      <c r="Z20" s="483">
        <v>47022.38</v>
      </c>
      <c r="AA20" s="483">
        <v>7764.98</v>
      </c>
      <c r="AB20" s="483">
        <v>0</v>
      </c>
      <c r="AC20" s="483">
        <v>0</v>
      </c>
      <c r="AD20" s="483">
        <v>0</v>
      </c>
      <c r="AE20" s="483">
        <v>0</v>
      </c>
      <c r="AF20" s="525">
        <v>11885.38</v>
      </c>
      <c r="AG20" s="528">
        <v>0</v>
      </c>
      <c r="AH20" s="493">
        <f t="shared" si="0"/>
        <v>20354737.140000001</v>
      </c>
    </row>
    <row r="21" spans="1:34" s="470" customFormat="1" ht="15" customHeight="1" x14ac:dyDescent="0.2">
      <c r="A21" s="494">
        <v>12</v>
      </c>
      <c r="B21" s="495">
        <f t="shared" si="1"/>
        <v>45260</v>
      </c>
      <c r="C21" s="511"/>
      <c r="D21" s="509"/>
      <c r="E21" s="509"/>
      <c r="F21" s="509"/>
      <c r="G21" s="509"/>
      <c r="H21" s="509"/>
      <c r="I21" s="509"/>
      <c r="J21" s="509"/>
      <c r="K21" s="509"/>
      <c r="L21" s="509"/>
      <c r="M21" s="511"/>
      <c r="N21" s="483">
        <v>112158.5</v>
      </c>
      <c r="O21" s="483">
        <v>10783912.550000001</v>
      </c>
      <c r="P21" s="483">
        <v>6648436.3200000003</v>
      </c>
      <c r="Q21" s="483">
        <v>2506261.59</v>
      </c>
      <c r="R21" s="483">
        <v>1965785.6400000001</v>
      </c>
      <c r="S21" s="484">
        <v>2823232.69</v>
      </c>
      <c r="T21" s="484">
        <v>2865309.61</v>
      </c>
      <c r="U21" s="484">
        <v>2522394.06</v>
      </c>
      <c r="V21" s="483">
        <v>50517.9</v>
      </c>
      <c r="W21" s="483">
        <v>13125.51</v>
      </c>
      <c r="X21" s="484">
        <v>215194.75</v>
      </c>
      <c r="Y21" s="484">
        <v>496280.16</v>
      </c>
      <c r="Z21" s="483">
        <v>12858.65</v>
      </c>
      <c r="AA21" s="483">
        <v>0</v>
      </c>
      <c r="AB21" s="483">
        <v>-3291.82</v>
      </c>
      <c r="AC21" s="483">
        <v>-3241.2</v>
      </c>
      <c r="AD21" s="483">
        <v>131723.49</v>
      </c>
      <c r="AE21" s="483">
        <v>26067.120000000003</v>
      </c>
      <c r="AF21" s="525">
        <v>0</v>
      </c>
      <c r="AG21" s="528">
        <v>673031.2</v>
      </c>
      <c r="AH21" s="493">
        <f t="shared" si="0"/>
        <v>31839756.719999999</v>
      </c>
    </row>
    <row r="22" spans="1:34" s="470" customFormat="1" ht="15" customHeight="1" x14ac:dyDescent="0.2">
      <c r="A22" s="494">
        <v>13</v>
      </c>
      <c r="B22" s="495">
        <f t="shared" si="1"/>
        <v>45230</v>
      </c>
      <c r="C22" s="511"/>
      <c r="D22" s="509"/>
      <c r="E22" s="509"/>
      <c r="F22" s="509"/>
      <c r="G22" s="509"/>
      <c r="H22" s="509"/>
      <c r="I22" s="509"/>
      <c r="J22" s="509"/>
      <c r="K22" s="509"/>
      <c r="L22" s="509"/>
      <c r="M22" s="509"/>
      <c r="N22" s="511"/>
      <c r="O22" s="483">
        <v>0</v>
      </c>
      <c r="P22" s="483">
        <v>7248462</v>
      </c>
      <c r="Q22" s="483">
        <v>5082958.3</v>
      </c>
      <c r="R22" s="483">
        <v>2893540.4000000004</v>
      </c>
      <c r="S22" s="484">
        <v>3004712.7</v>
      </c>
      <c r="T22" s="484">
        <v>1414049.67</v>
      </c>
      <c r="U22" s="484">
        <v>1035273.74</v>
      </c>
      <c r="V22" s="483">
        <v>42220.31</v>
      </c>
      <c r="W22" s="483">
        <v>9347.4699999999993</v>
      </c>
      <c r="X22" s="484">
        <v>30188.63</v>
      </c>
      <c r="Y22" s="484">
        <v>44619.130000000005</v>
      </c>
      <c r="Z22" s="483">
        <v>39527.199999999997</v>
      </c>
      <c r="AA22" s="483">
        <v>263592.75</v>
      </c>
      <c r="AB22" s="483">
        <v>1831.32</v>
      </c>
      <c r="AC22" s="483">
        <v>43847.57</v>
      </c>
      <c r="AD22" s="483">
        <v>0</v>
      </c>
      <c r="AE22" s="483">
        <v>0</v>
      </c>
      <c r="AF22" s="525">
        <v>0</v>
      </c>
      <c r="AG22" s="528">
        <v>792295.77</v>
      </c>
      <c r="AH22" s="493">
        <f t="shared" si="0"/>
        <v>21946466.959999993</v>
      </c>
    </row>
    <row r="23" spans="1:34" s="470" customFormat="1" ht="15" customHeight="1" x14ac:dyDescent="0.2">
      <c r="A23" s="494">
        <v>14</v>
      </c>
      <c r="B23" s="495">
        <f t="shared" si="1"/>
        <v>45199</v>
      </c>
      <c r="C23" s="511"/>
      <c r="D23" s="509"/>
      <c r="E23" s="509"/>
      <c r="F23" s="509"/>
      <c r="G23" s="509"/>
      <c r="H23" s="509"/>
      <c r="I23" s="509"/>
      <c r="J23" s="509"/>
      <c r="K23" s="509"/>
      <c r="L23" s="509"/>
      <c r="M23" s="509"/>
      <c r="N23" s="509"/>
      <c r="O23" s="511"/>
      <c r="P23" s="483">
        <v>6791.57</v>
      </c>
      <c r="Q23" s="483">
        <v>8387164.4000000004</v>
      </c>
      <c r="R23" s="483">
        <v>3687369.8600000003</v>
      </c>
      <c r="S23" s="484">
        <v>1648728.75</v>
      </c>
      <c r="T23" s="484">
        <v>1123797.42</v>
      </c>
      <c r="U23" s="484">
        <v>1550584.3</v>
      </c>
      <c r="V23" s="483">
        <v>99527.540000000008</v>
      </c>
      <c r="W23" s="483">
        <v>0</v>
      </c>
      <c r="X23" s="484">
        <v>0</v>
      </c>
      <c r="Y23" s="484">
        <v>35873.54</v>
      </c>
      <c r="Z23" s="483">
        <v>135342.51999999999</v>
      </c>
      <c r="AA23" s="483">
        <v>61539.69</v>
      </c>
      <c r="AB23" s="483">
        <v>41423.230000000003</v>
      </c>
      <c r="AC23" s="483">
        <v>0</v>
      </c>
      <c r="AD23" s="483">
        <v>-58950.29</v>
      </c>
      <c r="AE23" s="483">
        <v>6586.43</v>
      </c>
      <c r="AF23" s="525">
        <v>0</v>
      </c>
      <c r="AG23" s="528">
        <v>-104503.95</v>
      </c>
      <c r="AH23" s="493">
        <f t="shared" si="0"/>
        <v>16621275.010000002</v>
      </c>
    </row>
    <row r="24" spans="1:34" s="470" customFormat="1" ht="15" customHeight="1" x14ac:dyDescent="0.2">
      <c r="A24" s="494">
        <v>15</v>
      </c>
      <c r="B24" s="495">
        <f t="shared" si="1"/>
        <v>45169</v>
      </c>
      <c r="C24" s="511"/>
      <c r="D24" s="509"/>
      <c r="E24" s="509"/>
      <c r="F24" s="509"/>
      <c r="G24" s="509"/>
      <c r="H24" s="509"/>
      <c r="I24" s="509"/>
      <c r="J24" s="509"/>
      <c r="K24" s="509"/>
      <c r="L24" s="509"/>
      <c r="M24" s="509"/>
      <c r="N24" s="509"/>
      <c r="O24" s="511"/>
      <c r="P24" s="511"/>
      <c r="Q24" s="483">
        <v>302707.3</v>
      </c>
      <c r="R24" s="483">
        <v>10097116.33</v>
      </c>
      <c r="S24" s="484">
        <v>6373232.9900000002</v>
      </c>
      <c r="T24" s="484">
        <v>3024405.05</v>
      </c>
      <c r="U24" s="484">
        <v>1337210.57</v>
      </c>
      <c r="V24" s="483">
        <v>435779.49</v>
      </c>
      <c r="W24" s="483">
        <v>244644.28</v>
      </c>
      <c r="X24" s="484">
        <v>449847.69</v>
      </c>
      <c r="Y24" s="484">
        <v>95498.590000000011</v>
      </c>
      <c r="Z24" s="483">
        <v>202090.13</v>
      </c>
      <c r="AA24" s="483">
        <v>559918.29</v>
      </c>
      <c r="AB24" s="483">
        <v>63975.409999999996</v>
      </c>
      <c r="AC24" s="483">
        <v>96218.53</v>
      </c>
      <c r="AD24" s="483">
        <v>9504.2099999999991</v>
      </c>
      <c r="AE24" s="483">
        <v>42922.57</v>
      </c>
      <c r="AF24" s="525">
        <v>48731.270000000004</v>
      </c>
      <c r="AG24" s="528">
        <v>602518.42999999993</v>
      </c>
      <c r="AH24" s="493">
        <f t="shared" si="0"/>
        <v>23986321.130000003</v>
      </c>
    </row>
    <row r="25" spans="1:34" s="470" customFormat="1" ht="15" customHeight="1" x14ac:dyDescent="0.2">
      <c r="A25" s="494">
        <v>16</v>
      </c>
      <c r="B25" s="495">
        <f t="shared" si="1"/>
        <v>45138</v>
      </c>
      <c r="C25" s="511"/>
      <c r="D25" s="509"/>
      <c r="E25" s="509"/>
      <c r="F25" s="509"/>
      <c r="G25" s="509"/>
      <c r="H25" s="509"/>
      <c r="I25" s="509"/>
      <c r="J25" s="509"/>
      <c r="K25" s="509"/>
      <c r="L25" s="509"/>
      <c r="M25" s="509"/>
      <c r="N25" s="509"/>
      <c r="O25" s="510"/>
      <c r="P25" s="509"/>
      <c r="Q25" s="511"/>
      <c r="R25" s="483">
        <v>0</v>
      </c>
      <c r="S25" s="484">
        <v>5944758.7400000002</v>
      </c>
      <c r="T25" s="484">
        <v>4773433.3899999997</v>
      </c>
      <c r="U25" s="484">
        <v>2147429.59</v>
      </c>
      <c r="V25" s="483">
        <v>929603.7</v>
      </c>
      <c r="W25" s="483">
        <v>536254.83000000007</v>
      </c>
      <c r="X25" s="484">
        <v>594175.64</v>
      </c>
      <c r="Y25" s="484">
        <v>259333.66</v>
      </c>
      <c r="Z25" s="483">
        <v>171507</v>
      </c>
      <c r="AA25" s="483">
        <v>143132.09</v>
      </c>
      <c r="AB25" s="483">
        <v>1410.88</v>
      </c>
      <c r="AC25" s="483">
        <v>245380.17</v>
      </c>
      <c r="AD25" s="483">
        <v>0</v>
      </c>
      <c r="AE25" s="483">
        <v>-926.04</v>
      </c>
      <c r="AF25" s="525">
        <v>-32676.93</v>
      </c>
      <c r="AG25" s="528">
        <v>969709.35</v>
      </c>
      <c r="AH25" s="493">
        <f t="shared" si="0"/>
        <v>16682526.07</v>
      </c>
    </row>
    <row r="26" spans="1:34" s="470" customFormat="1" ht="15" customHeight="1" x14ac:dyDescent="0.2">
      <c r="A26" s="494">
        <v>17</v>
      </c>
      <c r="B26" s="495">
        <f t="shared" si="1"/>
        <v>45107</v>
      </c>
      <c r="C26" s="511"/>
      <c r="D26" s="509"/>
      <c r="E26" s="509"/>
      <c r="F26" s="509"/>
      <c r="G26" s="509"/>
      <c r="H26" s="509"/>
      <c r="I26" s="509"/>
      <c r="J26" s="509"/>
      <c r="K26" s="509"/>
      <c r="L26" s="509"/>
      <c r="M26" s="509"/>
      <c r="N26" s="509"/>
      <c r="O26" s="510"/>
      <c r="P26" s="509"/>
      <c r="Q26" s="509"/>
      <c r="R26" s="511"/>
      <c r="S26" s="484">
        <v>53121.17</v>
      </c>
      <c r="T26" s="484">
        <v>7937832.0200000005</v>
      </c>
      <c r="U26" s="484">
        <v>11594010.330000002</v>
      </c>
      <c r="V26" s="483">
        <v>3304805.9699999997</v>
      </c>
      <c r="W26" s="483">
        <v>899316.75</v>
      </c>
      <c r="X26" s="484">
        <v>1278840.5899999999</v>
      </c>
      <c r="Y26" s="484">
        <v>464664.80000000005</v>
      </c>
      <c r="Z26" s="483">
        <v>356470.52</v>
      </c>
      <c r="AA26" s="483">
        <v>644112.69000000006</v>
      </c>
      <c r="AB26" s="483">
        <v>96717.53</v>
      </c>
      <c r="AC26" s="483">
        <v>19318.57</v>
      </c>
      <c r="AD26" s="483">
        <v>21108.809999999998</v>
      </c>
      <c r="AE26" s="483">
        <v>308035.06999999995</v>
      </c>
      <c r="AF26" s="533">
        <v>2367.2800000000002</v>
      </c>
      <c r="AG26" s="528">
        <v>88807.6</v>
      </c>
      <c r="AH26" s="493">
        <f t="shared" si="0"/>
        <v>27069529.700000007</v>
      </c>
    </row>
    <row r="27" spans="1:34" s="470" customFormat="1" ht="15" customHeight="1" x14ac:dyDescent="0.2">
      <c r="A27" s="494">
        <v>18</v>
      </c>
      <c r="B27" s="495">
        <f t="shared" si="1"/>
        <v>45077</v>
      </c>
      <c r="C27" s="511"/>
      <c r="D27" s="509"/>
      <c r="E27" s="509"/>
      <c r="F27" s="509"/>
      <c r="G27" s="509"/>
      <c r="H27" s="509"/>
      <c r="I27" s="509"/>
      <c r="J27" s="509"/>
      <c r="K27" s="509"/>
      <c r="L27" s="509"/>
      <c r="M27" s="509"/>
      <c r="N27" s="509"/>
      <c r="O27" s="510"/>
      <c r="P27" s="509"/>
      <c r="Q27" s="510"/>
      <c r="R27" s="509"/>
      <c r="S27" s="511"/>
      <c r="T27" s="484">
        <v>0</v>
      </c>
      <c r="U27" s="484">
        <v>699068.37000000011</v>
      </c>
      <c r="V27" s="483">
        <v>7636243.9900000002</v>
      </c>
      <c r="W27" s="483">
        <v>2336635.84</v>
      </c>
      <c r="X27" s="484">
        <v>1225436.3</v>
      </c>
      <c r="Y27" s="484">
        <v>469475.52</v>
      </c>
      <c r="Z27" s="483">
        <v>347364.51</v>
      </c>
      <c r="AA27" s="483">
        <v>270821.15999999997</v>
      </c>
      <c r="AB27" s="483">
        <v>230898.41999999998</v>
      </c>
      <c r="AC27" s="483">
        <v>229136.82</v>
      </c>
      <c r="AD27" s="483">
        <v>44643.820000000007</v>
      </c>
      <c r="AE27" s="483">
        <v>34413.9</v>
      </c>
      <c r="AF27" s="525">
        <v>10614.67</v>
      </c>
      <c r="AG27" s="534">
        <v>463096.11000000004</v>
      </c>
      <c r="AH27" s="493">
        <f t="shared" si="0"/>
        <v>13997849.43</v>
      </c>
    </row>
    <row r="28" spans="1:34" s="470" customFormat="1" ht="15" customHeight="1" x14ac:dyDescent="0.2">
      <c r="A28" s="494">
        <v>19</v>
      </c>
      <c r="B28" s="495">
        <f t="shared" si="1"/>
        <v>45046</v>
      </c>
      <c r="C28" s="511"/>
      <c r="D28" s="509"/>
      <c r="E28" s="509"/>
      <c r="F28" s="509"/>
      <c r="G28" s="509"/>
      <c r="H28" s="509"/>
      <c r="I28" s="509"/>
      <c r="J28" s="509"/>
      <c r="K28" s="509"/>
      <c r="L28" s="509"/>
      <c r="M28" s="509"/>
      <c r="N28" s="509"/>
      <c r="O28" s="510"/>
      <c r="P28" s="509"/>
      <c r="Q28" s="510"/>
      <c r="R28" s="509"/>
      <c r="S28" s="509"/>
      <c r="T28" s="511"/>
      <c r="U28" s="484">
        <v>0</v>
      </c>
      <c r="V28" s="483">
        <v>9124807.9299999997</v>
      </c>
      <c r="W28" s="483">
        <v>5644271.4100000001</v>
      </c>
      <c r="X28" s="484">
        <v>1960728.6</v>
      </c>
      <c r="Y28" s="484">
        <v>1277004.53</v>
      </c>
      <c r="Z28" s="483">
        <v>510159.82</v>
      </c>
      <c r="AA28" s="483">
        <v>731270.06</v>
      </c>
      <c r="AB28" s="483">
        <v>342757.73</v>
      </c>
      <c r="AC28" s="483">
        <v>346684.23000000004</v>
      </c>
      <c r="AD28" s="483">
        <v>3011.1</v>
      </c>
      <c r="AE28" s="483">
        <v>101009.63</v>
      </c>
      <c r="AF28" s="525">
        <v>192771.43</v>
      </c>
      <c r="AG28" s="529">
        <v>452693.47000000003</v>
      </c>
      <c r="AH28" s="493">
        <f t="shared" si="0"/>
        <v>20687169.939999998</v>
      </c>
    </row>
    <row r="29" spans="1:34" s="470" customFormat="1" ht="15" customHeight="1" x14ac:dyDescent="0.2">
      <c r="A29" s="494">
        <v>20</v>
      </c>
      <c r="B29" s="495">
        <f t="shared" si="1"/>
        <v>45016</v>
      </c>
      <c r="C29" s="511"/>
      <c r="D29" s="509"/>
      <c r="E29" s="509"/>
      <c r="F29" s="509"/>
      <c r="G29" s="509"/>
      <c r="H29" s="509"/>
      <c r="I29" s="509"/>
      <c r="J29" s="509"/>
      <c r="K29" s="509"/>
      <c r="L29" s="509"/>
      <c r="M29" s="509"/>
      <c r="N29" s="509"/>
      <c r="O29" s="510"/>
      <c r="P29" s="509"/>
      <c r="Q29" s="510"/>
      <c r="R29" s="509"/>
      <c r="S29" s="510"/>
      <c r="T29" s="509"/>
      <c r="U29" s="511"/>
      <c r="V29" s="483">
        <v>28103.68</v>
      </c>
      <c r="W29" s="483">
        <v>9968289.4900000002</v>
      </c>
      <c r="X29" s="484">
        <v>10341209.879999999</v>
      </c>
      <c r="Y29" s="484">
        <v>2813715.4000000004</v>
      </c>
      <c r="Z29" s="483">
        <v>1065602.19</v>
      </c>
      <c r="AA29" s="483">
        <v>924490.05</v>
      </c>
      <c r="AB29" s="483">
        <v>1248743.21</v>
      </c>
      <c r="AC29" s="483">
        <v>218684.13999999998</v>
      </c>
      <c r="AD29" s="483">
        <v>366179.32999999996</v>
      </c>
      <c r="AE29" s="483">
        <v>170074.95</v>
      </c>
      <c r="AF29" s="525">
        <v>186970.39</v>
      </c>
      <c r="AG29" s="528">
        <v>1661097.21</v>
      </c>
      <c r="AH29" s="493">
        <f t="shared" si="0"/>
        <v>28993159.919999998</v>
      </c>
    </row>
    <row r="30" spans="1:34" s="470" customFormat="1" ht="15" customHeight="1" x14ac:dyDescent="0.2">
      <c r="A30" s="494">
        <v>21</v>
      </c>
      <c r="B30" s="495">
        <f t="shared" si="1"/>
        <v>44985</v>
      </c>
      <c r="C30" s="511"/>
      <c r="D30" s="509"/>
      <c r="E30" s="509"/>
      <c r="F30" s="509"/>
      <c r="G30" s="509"/>
      <c r="H30" s="509"/>
      <c r="I30" s="509"/>
      <c r="J30" s="509"/>
      <c r="K30" s="509"/>
      <c r="L30" s="509"/>
      <c r="M30" s="509"/>
      <c r="N30" s="509"/>
      <c r="O30" s="510"/>
      <c r="P30" s="509"/>
      <c r="Q30" s="510"/>
      <c r="R30" s="509"/>
      <c r="S30" s="510"/>
      <c r="T30" s="510"/>
      <c r="U30" s="510"/>
      <c r="V30" s="509"/>
      <c r="W30" s="483">
        <v>0</v>
      </c>
      <c r="X30" s="484">
        <v>6952818.5099999998</v>
      </c>
      <c r="Y30" s="484">
        <v>8854142.0800000001</v>
      </c>
      <c r="Z30" s="483">
        <v>2314284.85</v>
      </c>
      <c r="AA30" s="483">
        <v>859588.87</v>
      </c>
      <c r="AB30" s="483">
        <v>885226.91</v>
      </c>
      <c r="AC30" s="483">
        <v>733801.03</v>
      </c>
      <c r="AD30" s="483">
        <v>281350.39</v>
      </c>
      <c r="AE30" s="483">
        <v>204150.14</v>
      </c>
      <c r="AF30" s="525">
        <v>144324.4</v>
      </c>
      <c r="AG30" s="528">
        <v>866918.48999999987</v>
      </c>
      <c r="AH30" s="493">
        <f t="shared" si="0"/>
        <v>22096605.670000002</v>
      </c>
    </row>
    <row r="31" spans="1:34" s="470" customFormat="1" ht="15" customHeight="1" x14ac:dyDescent="0.2">
      <c r="A31" s="494">
        <v>22</v>
      </c>
      <c r="B31" s="495">
        <f t="shared" si="1"/>
        <v>44957</v>
      </c>
      <c r="C31" s="511"/>
      <c r="D31" s="509"/>
      <c r="E31" s="509"/>
      <c r="F31" s="509"/>
      <c r="G31" s="509"/>
      <c r="H31" s="509"/>
      <c r="I31" s="509"/>
      <c r="J31" s="509"/>
      <c r="K31" s="509"/>
      <c r="L31" s="509"/>
      <c r="M31" s="509"/>
      <c r="N31" s="509"/>
      <c r="O31" s="510"/>
      <c r="P31" s="509"/>
      <c r="Q31" s="510"/>
      <c r="R31" s="509"/>
      <c r="S31" s="510"/>
      <c r="T31" s="510"/>
      <c r="U31" s="510"/>
      <c r="V31" s="509"/>
      <c r="W31" s="509"/>
      <c r="X31" s="484">
        <v>0</v>
      </c>
      <c r="Y31" s="484">
        <v>6852070.04</v>
      </c>
      <c r="Z31" s="483">
        <v>9843794.4600000009</v>
      </c>
      <c r="AA31" s="483">
        <v>4044897.27</v>
      </c>
      <c r="AB31" s="483">
        <v>538195.39</v>
      </c>
      <c r="AC31" s="483">
        <v>859339.18</v>
      </c>
      <c r="AD31" s="483">
        <v>403633.09</v>
      </c>
      <c r="AE31" s="483">
        <v>224753.13</v>
      </c>
      <c r="AF31" s="525">
        <v>117704.2</v>
      </c>
      <c r="AG31" s="528">
        <v>1854897.1600000001</v>
      </c>
      <c r="AH31" s="493">
        <f t="shared" si="0"/>
        <v>24739283.919999998</v>
      </c>
    </row>
    <row r="32" spans="1:34" s="470" customFormat="1" ht="15" customHeight="1" x14ac:dyDescent="0.2">
      <c r="A32" s="494">
        <v>23</v>
      </c>
      <c r="B32" s="495">
        <f t="shared" si="1"/>
        <v>44926</v>
      </c>
      <c r="C32" s="511"/>
      <c r="D32" s="509"/>
      <c r="E32" s="509"/>
      <c r="F32" s="509"/>
      <c r="G32" s="509"/>
      <c r="H32" s="509"/>
      <c r="I32" s="509"/>
      <c r="J32" s="509"/>
      <c r="K32" s="509"/>
      <c r="L32" s="509"/>
      <c r="M32" s="509"/>
      <c r="N32" s="509"/>
      <c r="O32" s="510"/>
      <c r="P32" s="509"/>
      <c r="Q32" s="510"/>
      <c r="R32" s="509"/>
      <c r="S32" s="510"/>
      <c r="T32" s="510"/>
      <c r="U32" s="510"/>
      <c r="V32" s="509"/>
      <c r="W32" s="510"/>
      <c r="X32" s="509"/>
      <c r="Y32" s="484">
        <v>0</v>
      </c>
      <c r="Z32" s="483">
        <v>5246976.13</v>
      </c>
      <c r="AA32" s="483">
        <v>7656808.4699999997</v>
      </c>
      <c r="AB32" s="483">
        <v>2866791.45</v>
      </c>
      <c r="AC32" s="483">
        <v>718484.46</v>
      </c>
      <c r="AD32" s="483">
        <v>94803.07</v>
      </c>
      <c r="AE32" s="483">
        <v>240424.44999999998</v>
      </c>
      <c r="AF32" s="525">
        <v>441296.89999999997</v>
      </c>
      <c r="AG32" s="528">
        <v>1137644.2</v>
      </c>
      <c r="AH32" s="493">
        <f t="shared" si="0"/>
        <v>18403229.129999999</v>
      </c>
    </row>
    <row r="33" spans="1:79" s="470" customFormat="1" ht="15" customHeight="1" x14ac:dyDescent="0.2">
      <c r="A33" s="494">
        <v>24</v>
      </c>
      <c r="B33" s="495">
        <f t="shared" si="1"/>
        <v>44895</v>
      </c>
      <c r="C33" s="511"/>
      <c r="D33" s="509"/>
      <c r="E33" s="509"/>
      <c r="F33" s="509"/>
      <c r="G33" s="509"/>
      <c r="H33" s="509"/>
      <c r="I33" s="509"/>
      <c r="J33" s="509"/>
      <c r="K33" s="509"/>
      <c r="L33" s="509"/>
      <c r="M33" s="509"/>
      <c r="N33" s="509"/>
      <c r="O33" s="510"/>
      <c r="P33" s="509"/>
      <c r="Q33" s="510"/>
      <c r="R33" s="509"/>
      <c r="S33" s="510"/>
      <c r="T33" s="510"/>
      <c r="U33" s="510"/>
      <c r="V33" s="509"/>
      <c r="W33" s="510"/>
      <c r="X33" s="510"/>
      <c r="Y33" s="509"/>
      <c r="Z33" s="483">
        <v>0</v>
      </c>
      <c r="AA33" s="483">
        <v>6511256.4100000001</v>
      </c>
      <c r="AB33" s="483">
        <v>4452786.18</v>
      </c>
      <c r="AC33" s="483">
        <v>1373246.5699999998</v>
      </c>
      <c r="AD33" s="483">
        <v>997577.37</v>
      </c>
      <c r="AE33" s="483">
        <v>696955.21</v>
      </c>
      <c r="AF33" s="525">
        <v>249827.40999999997</v>
      </c>
      <c r="AG33" s="528">
        <v>2199483.34</v>
      </c>
      <c r="AH33" s="493">
        <f t="shared" si="0"/>
        <v>16481132.489999998</v>
      </c>
    </row>
    <row r="34" spans="1:79" s="470" customFormat="1" ht="15" customHeight="1" x14ac:dyDescent="0.2">
      <c r="A34" s="494">
        <v>25</v>
      </c>
      <c r="B34" s="495">
        <f t="shared" si="1"/>
        <v>44865</v>
      </c>
      <c r="C34" s="511"/>
      <c r="D34" s="509"/>
      <c r="E34" s="509"/>
      <c r="F34" s="509"/>
      <c r="G34" s="509"/>
      <c r="H34" s="509"/>
      <c r="I34" s="509"/>
      <c r="J34" s="509"/>
      <c r="K34" s="509"/>
      <c r="L34" s="509"/>
      <c r="M34" s="509"/>
      <c r="N34" s="509"/>
      <c r="O34" s="510"/>
      <c r="P34" s="509"/>
      <c r="Q34" s="510"/>
      <c r="R34" s="509"/>
      <c r="S34" s="510"/>
      <c r="T34" s="510"/>
      <c r="U34" s="510"/>
      <c r="V34" s="509"/>
      <c r="W34" s="510"/>
      <c r="X34" s="510"/>
      <c r="Y34" s="510"/>
      <c r="Z34" s="509"/>
      <c r="AA34" s="483">
        <v>268825.39999999997</v>
      </c>
      <c r="AB34" s="483">
        <v>9246817.5800000001</v>
      </c>
      <c r="AC34" s="483">
        <v>4612870.57</v>
      </c>
      <c r="AD34" s="483">
        <v>1064469.73</v>
      </c>
      <c r="AE34" s="483">
        <v>1077599.6300000001</v>
      </c>
      <c r="AF34" s="525">
        <v>593333.26</v>
      </c>
      <c r="AG34" s="528">
        <v>4214891.330000001</v>
      </c>
      <c r="AH34" s="493">
        <f t="shared" si="0"/>
        <v>21078807.500000004</v>
      </c>
    </row>
    <row r="35" spans="1:79" s="470" customFormat="1" ht="15" customHeight="1" x14ac:dyDescent="0.2">
      <c r="A35" s="494">
        <v>26</v>
      </c>
      <c r="B35" s="495">
        <f t="shared" si="1"/>
        <v>44834</v>
      </c>
      <c r="C35" s="511"/>
      <c r="D35" s="509"/>
      <c r="E35" s="509"/>
      <c r="F35" s="509"/>
      <c r="G35" s="509"/>
      <c r="H35" s="509"/>
      <c r="I35" s="509"/>
      <c r="J35" s="509"/>
      <c r="K35" s="509"/>
      <c r="L35" s="509"/>
      <c r="M35" s="509"/>
      <c r="N35" s="509"/>
      <c r="O35" s="510"/>
      <c r="P35" s="509"/>
      <c r="Q35" s="510"/>
      <c r="R35" s="509"/>
      <c r="S35" s="510"/>
      <c r="T35" s="510"/>
      <c r="U35" s="510"/>
      <c r="V35" s="509"/>
      <c r="W35" s="510"/>
      <c r="X35" s="510"/>
      <c r="Y35" s="510"/>
      <c r="Z35" s="509"/>
      <c r="AA35" s="509"/>
      <c r="AB35" s="483">
        <v>506045.02999999997</v>
      </c>
      <c r="AC35" s="483">
        <v>10598461.23</v>
      </c>
      <c r="AD35" s="483">
        <v>5962358.6099999994</v>
      </c>
      <c r="AE35" s="483">
        <v>1443221.83</v>
      </c>
      <c r="AF35" s="525">
        <v>712856.05</v>
      </c>
      <c r="AG35" s="528">
        <v>2110869.4700000002</v>
      </c>
      <c r="AH35" s="493">
        <f t="shared" si="0"/>
        <v>21333812.219999995</v>
      </c>
    </row>
    <row r="36" spans="1:79" s="470" customFormat="1" ht="15" customHeight="1" x14ac:dyDescent="0.2">
      <c r="A36" s="494">
        <v>27</v>
      </c>
      <c r="B36" s="495">
        <f t="shared" si="1"/>
        <v>44804</v>
      </c>
      <c r="C36" s="511"/>
      <c r="D36" s="509"/>
      <c r="E36" s="509"/>
      <c r="F36" s="509"/>
      <c r="G36" s="509"/>
      <c r="H36" s="509"/>
      <c r="I36" s="509"/>
      <c r="J36" s="509"/>
      <c r="K36" s="509"/>
      <c r="L36" s="509"/>
      <c r="M36" s="509"/>
      <c r="N36" s="509"/>
      <c r="O36" s="510"/>
      <c r="P36" s="509"/>
      <c r="Q36" s="510"/>
      <c r="R36" s="509"/>
      <c r="S36" s="510"/>
      <c r="T36" s="510"/>
      <c r="U36" s="510"/>
      <c r="V36" s="509"/>
      <c r="W36" s="510"/>
      <c r="X36" s="510"/>
      <c r="Y36" s="510"/>
      <c r="Z36" s="509"/>
      <c r="AA36" s="510"/>
      <c r="AB36" s="509"/>
      <c r="AC36" s="483">
        <v>152416.14000000001</v>
      </c>
      <c r="AD36" s="483">
        <v>10011056.57</v>
      </c>
      <c r="AE36" s="483">
        <v>8090556.3499999996</v>
      </c>
      <c r="AF36" s="525">
        <v>4042113.7</v>
      </c>
      <c r="AG36" s="528">
        <v>6582566.6400000006</v>
      </c>
      <c r="AH36" s="493">
        <f t="shared" si="0"/>
        <v>28878709.400000002</v>
      </c>
    </row>
    <row r="37" spans="1:79" s="470" customFormat="1" ht="15" customHeight="1" x14ac:dyDescent="0.2">
      <c r="A37" s="494">
        <v>28</v>
      </c>
      <c r="B37" s="495">
        <f t="shared" si="1"/>
        <v>44773</v>
      </c>
      <c r="C37" s="511"/>
      <c r="D37" s="509"/>
      <c r="E37" s="509"/>
      <c r="F37" s="509"/>
      <c r="G37" s="509"/>
      <c r="H37" s="509"/>
      <c r="I37" s="509"/>
      <c r="J37" s="509"/>
      <c r="K37" s="509"/>
      <c r="L37" s="509"/>
      <c r="M37" s="509"/>
      <c r="N37" s="509"/>
      <c r="O37" s="510"/>
      <c r="P37" s="509"/>
      <c r="Q37" s="510"/>
      <c r="R37" s="509"/>
      <c r="S37" s="510"/>
      <c r="T37" s="510"/>
      <c r="U37" s="510"/>
      <c r="V37" s="509"/>
      <c r="W37" s="510"/>
      <c r="X37" s="510"/>
      <c r="Y37" s="510"/>
      <c r="Z37" s="509"/>
      <c r="AA37" s="510"/>
      <c r="AB37" s="509"/>
      <c r="AC37" s="509"/>
      <c r="AD37" s="483">
        <v>314744.05000000005</v>
      </c>
      <c r="AE37" s="483">
        <v>7324747.6699999999</v>
      </c>
      <c r="AF37" s="525">
        <v>2948833.49</v>
      </c>
      <c r="AG37" s="528">
        <v>4075972.06</v>
      </c>
      <c r="AH37" s="493">
        <f t="shared" si="0"/>
        <v>14664297.270000001</v>
      </c>
    </row>
    <row r="38" spans="1:79" s="470" customFormat="1" ht="15" customHeight="1" x14ac:dyDescent="0.2">
      <c r="A38" s="494">
        <v>29</v>
      </c>
      <c r="B38" s="495">
        <f t="shared" si="1"/>
        <v>44742</v>
      </c>
      <c r="C38" s="511"/>
      <c r="D38" s="509"/>
      <c r="E38" s="509"/>
      <c r="F38" s="509"/>
      <c r="G38" s="509"/>
      <c r="H38" s="509"/>
      <c r="I38" s="509"/>
      <c r="J38" s="509"/>
      <c r="K38" s="509"/>
      <c r="L38" s="509"/>
      <c r="M38" s="509"/>
      <c r="N38" s="509"/>
      <c r="O38" s="510"/>
      <c r="P38" s="509"/>
      <c r="Q38" s="510"/>
      <c r="R38" s="509"/>
      <c r="S38" s="510"/>
      <c r="T38" s="510"/>
      <c r="U38" s="510"/>
      <c r="V38" s="509"/>
      <c r="W38" s="510"/>
      <c r="X38" s="510"/>
      <c r="Y38" s="510"/>
      <c r="Z38" s="509"/>
      <c r="AA38" s="510"/>
      <c r="AB38" s="509"/>
      <c r="AC38" s="509"/>
      <c r="AD38" s="509"/>
      <c r="AE38" s="483">
        <v>704040.27</v>
      </c>
      <c r="AF38" s="525">
        <v>9052125.75</v>
      </c>
      <c r="AG38" s="528">
        <v>9555210.8400000017</v>
      </c>
      <c r="AH38" s="493">
        <f t="shared" si="0"/>
        <v>19311376.859999999</v>
      </c>
    </row>
    <row r="39" spans="1:79" s="470" customFormat="1" ht="15" customHeight="1" x14ac:dyDescent="0.2">
      <c r="A39" s="494">
        <v>30</v>
      </c>
      <c r="B39" s="495">
        <f t="shared" si="1"/>
        <v>44712</v>
      </c>
      <c r="C39" s="511"/>
      <c r="D39" s="509"/>
      <c r="E39" s="509"/>
      <c r="F39" s="509"/>
      <c r="G39" s="509"/>
      <c r="H39" s="509"/>
      <c r="I39" s="509"/>
      <c r="J39" s="509"/>
      <c r="K39" s="509"/>
      <c r="L39" s="509"/>
      <c r="M39" s="509"/>
      <c r="N39" s="509"/>
      <c r="O39" s="510"/>
      <c r="P39" s="509"/>
      <c r="Q39" s="510"/>
      <c r="R39" s="509"/>
      <c r="S39" s="510"/>
      <c r="T39" s="510"/>
      <c r="U39" s="510"/>
      <c r="V39" s="509"/>
      <c r="W39" s="510"/>
      <c r="X39" s="510"/>
      <c r="Y39" s="510"/>
      <c r="Z39" s="509"/>
      <c r="AA39" s="510"/>
      <c r="AB39" s="509"/>
      <c r="AC39" s="509"/>
      <c r="AD39" s="509"/>
      <c r="AE39" s="509"/>
      <c r="AF39" s="525">
        <v>207758.82</v>
      </c>
      <c r="AG39" s="528">
        <v>21005561.280000001</v>
      </c>
      <c r="AH39" s="493">
        <f t="shared" si="0"/>
        <v>21213320.100000001</v>
      </c>
    </row>
    <row r="40" spans="1:79" s="470" customFormat="1" ht="31.35" customHeight="1" thickBot="1" x14ac:dyDescent="0.25">
      <c r="A40" s="494">
        <v>31</v>
      </c>
      <c r="B40" s="495" t="s">
        <v>449</v>
      </c>
      <c r="C40" s="536"/>
      <c r="D40" s="511"/>
      <c r="E40" s="509"/>
      <c r="F40" s="509"/>
      <c r="G40" s="509"/>
      <c r="H40" s="509"/>
      <c r="I40" s="509"/>
      <c r="J40" s="509"/>
      <c r="K40" s="509"/>
      <c r="L40" s="509"/>
      <c r="M40" s="509"/>
      <c r="N40" s="509"/>
      <c r="O40" s="509"/>
      <c r="P40" s="510"/>
      <c r="Q40" s="509"/>
      <c r="R40" s="510"/>
      <c r="S40" s="509"/>
      <c r="T40" s="510"/>
      <c r="U40" s="510"/>
      <c r="V40" s="510"/>
      <c r="W40" s="509"/>
      <c r="X40" s="510"/>
      <c r="Y40" s="510"/>
      <c r="Z40" s="510"/>
      <c r="AA40" s="509"/>
      <c r="AB40" s="510"/>
      <c r="AC40" s="509"/>
      <c r="AD40" s="509"/>
      <c r="AE40" s="509"/>
      <c r="AF40" s="546"/>
      <c r="AG40" s="527">
        <v>263252320.02999997</v>
      </c>
      <c r="AH40" s="493">
        <f>SUM(C40:AG40)</f>
        <v>263252320.02999997</v>
      </c>
    </row>
    <row r="41" spans="1:79" s="470" customFormat="1" ht="40.35" customHeight="1" x14ac:dyDescent="0.2">
      <c r="A41" s="496">
        <v>32</v>
      </c>
      <c r="B41" s="497" t="s">
        <v>1182</v>
      </c>
      <c r="C41" s="515">
        <f>SUM(C10:C40)</f>
        <v>260275.43</v>
      </c>
      <c r="D41" s="515">
        <f>SUM(D10:D40)</f>
        <v>12250972.970000001</v>
      </c>
      <c r="E41" s="515">
        <f t="shared" ref="E41:AC41" si="2">SUM(E10:E40)</f>
        <v>19111610.390000001</v>
      </c>
      <c r="F41" s="515">
        <f t="shared" si="2"/>
        <v>22406235.52</v>
      </c>
      <c r="G41" s="515">
        <f t="shared" si="2"/>
        <v>21805617.669999998</v>
      </c>
      <c r="H41" s="515">
        <f t="shared" si="2"/>
        <v>25031524.309999999</v>
      </c>
      <c r="I41" s="515">
        <f t="shared" si="2"/>
        <v>24247787.43</v>
      </c>
      <c r="J41" s="515">
        <f t="shared" si="2"/>
        <v>23882337.73</v>
      </c>
      <c r="K41" s="515">
        <f t="shared" si="2"/>
        <v>25039265.780000001</v>
      </c>
      <c r="L41" s="515">
        <f t="shared" si="2"/>
        <v>26928582.43</v>
      </c>
      <c r="M41" s="515">
        <f t="shared" si="2"/>
        <v>24399184.16</v>
      </c>
      <c r="N41" s="515">
        <f t="shared" si="2"/>
        <v>26983626.209999993</v>
      </c>
      <c r="O41" s="515">
        <f t="shared" si="2"/>
        <v>23678461.030000001</v>
      </c>
      <c r="P41" s="515">
        <f t="shared" si="2"/>
        <v>21503165.41</v>
      </c>
      <c r="Q41" s="515">
        <f t="shared" si="2"/>
        <v>25605393.050000001</v>
      </c>
      <c r="R41" s="515">
        <f t="shared" si="2"/>
        <v>24801753.25</v>
      </c>
      <c r="S41" s="515">
        <f t="shared" si="2"/>
        <v>24080738.090000004</v>
      </c>
      <c r="T41" s="515">
        <f t="shared" si="2"/>
        <v>26605112.07</v>
      </c>
      <c r="U41" s="515">
        <f t="shared" si="2"/>
        <v>26577551.160000004</v>
      </c>
      <c r="V41" s="515">
        <f t="shared" si="2"/>
        <v>21940691.77</v>
      </c>
      <c r="W41" s="515">
        <f t="shared" si="2"/>
        <v>19840057.300000001</v>
      </c>
      <c r="X41" s="515">
        <f t="shared" si="2"/>
        <v>23134159.549999997</v>
      </c>
      <c r="Y41" s="515">
        <f t="shared" si="2"/>
        <v>22177541.25</v>
      </c>
      <c r="Z41" s="515">
        <f t="shared" si="2"/>
        <v>20511658.100000001</v>
      </c>
      <c r="AA41" s="515">
        <f t="shared" si="2"/>
        <v>22979808.039999999</v>
      </c>
      <c r="AB41" s="515">
        <f t="shared" si="2"/>
        <v>20520312.5</v>
      </c>
      <c r="AC41" s="515">
        <f t="shared" si="2"/>
        <v>20244648.010000002</v>
      </c>
      <c r="AD41" s="515">
        <f>SUM(AD10:AD40)</f>
        <v>19664460.460000001</v>
      </c>
      <c r="AE41" s="515">
        <f>SUM(AE10:AE40)</f>
        <v>20694632.309999999</v>
      </c>
      <c r="AF41" s="515">
        <f>SUM(AF10:AF40)</f>
        <v>18994068.98</v>
      </c>
      <c r="AG41" s="538">
        <f>SUM(AG10:AG40)</f>
        <v>322543734.26999998</v>
      </c>
      <c r="AH41" s="516">
        <f>SUM(AH10:AH40)</f>
        <v>978444966.63</v>
      </c>
    </row>
    <row r="42" spans="1:79" s="470" customFormat="1" ht="40.35" customHeight="1" x14ac:dyDescent="0.2">
      <c r="A42" s="498">
        <v>33</v>
      </c>
      <c r="B42" s="499" t="s">
        <v>1252</v>
      </c>
      <c r="C42" s="485">
        <v>0</v>
      </c>
      <c r="D42" s="483">
        <v>0</v>
      </c>
      <c r="E42" s="483">
        <v>0</v>
      </c>
      <c r="F42" s="483">
        <v>0</v>
      </c>
      <c r="G42" s="486">
        <v>0</v>
      </c>
      <c r="H42" s="483">
        <v>0</v>
      </c>
      <c r="I42" s="483">
        <v>0</v>
      </c>
      <c r="J42" s="483">
        <v>0</v>
      </c>
      <c r="K42" s="483">
        <v>0</v>
      </c>
      <c r="L42" s="483">
        <v>0</v>
      </c>
      <c r="M42" s="483">
        <v>0</v>
      </c>
      <c r="N42" s="483">
        <v>0</v>
      </c>
      <c r="O42" s="484">
        <v>0</v>
      </c>
      <c r="P42" s="483">
        <v>0</v>
      </c>
      <c r="Q42" s="484">
        <v>0</v>
      </c>
      <c r="R42" s="483">
        <v>0</v>
      </c>
      <c r="S42" s="484">
        <v>0</v>
      </c>
      <c r="T42" s="484">
        <v>0</v>
      </c>
      <c r="U42" s="484">
        <v>0</v>
      </c>
      <c r="V42" s="483">
        <v>0</v>
      </c>
      <c r="W42" s="484">
        <v>0</v>
      </c>
      <c r="X42" s="484">
        <v>0</v>
      </c>
      <c r="Y42" s="484">
        <v>0</v>
      </c>
      <c r="Z42" s="483">
        <v>0</v>
      </c>
      <c r="AA42" s="484">
        <v>0</v>
      </c>
      <c r="AB42" s="483">
        <v>0</v>
      </c>
      <c r="AC42" s="484">
        <v>0</v>
      </c>
      <c r="AD42" s="484">
        <v>0</v>
      </c>
      <c r="AE42" s="483">
        <v>0</v>
      </c>
      <c r="AF42" s="548">
        <v>0</v>
      </c>
      <c r="AG42" s="486">
        <v>0</v>
      </c>
      <c r="AH42" s="493">
        <f>SUM(C42:AG42)</f>
        <v>0</v>
      </c>
    </row>
    <row r="43" spans="1:79" s="470" customFormat="1" ht="40.35" customHeight="1" x14ac:dyDescent="0.2">
      <c r="A43" s="498">
        <v>34</v>
      </c>
      <c r="B43" s="499" t="s">
        <v>444</v>
      </c>
      <c r="C43" s="472"/>
      <c r="D43" s="473"/>
      <c r="E43" s="473"/>
      <c r="F43" s="473"/>
      <c r="G43" s="473"/>
      <c r="H43" s="473"/>
      <c r="I43" s="473"/>
      <c r="J43" s="473"/>
      <c r="K43" s="473"/>
      <c r="L43" s="473"/>
      <c r="M43" s="473"/>
      <c r="N43" s="473"/>
      <c r="O43" s="474"/>
      <c r="P43" s="473"/>
      <c r="Q43" s="474"/>
      <c r="R43" s="473"/>
      <c r="S43" s="474"/>
      <c r="T43" s="474"/>
      <c r="U43" s="474"/>
      <c r="V43" s="473"/>
      <c r="W43" s="474"/>
      <c r="X43" s="474"/>
      <c r="Y43" s="474"/>
      <c r="Z43" s="473"/>
      <c r="AA43" s="474"/>
      <c r="AB43" s="473"/>
      <c r="AC43" s="474"/>
      <c r="AD43" s="530"/>
      <c r="AE43" s="599"/>
      <c r="AF43" s="549"/>
      <c r="AG43" s="547"/>
      <c r="AH43" s="475"/>
    </row>
    <row r="44" spans="1:79" s="470" customFormat="1" ht="40.35" customHeight="1" x14ac:dyDescent="0.2">
      <c r="A44" s="498">
        <v>35</v>
      </c>
      <c r="B44" s="500" t="s">
        <v>1208</v>
      </c>
      <c r="C44" s="485">
        <v>0</v>
      </c>
      <c r="D44" s="483">
        <v>0</v>
      </c>
      <c r="E44" s="483">
        <v>0</v>
      </c>
      <c r="F44" s="483">
        <v>0</v>
      </c>
      <c r="G44" s="486">
        <v>0</v>
      </c>
      <c r="H44" s="483">
        <v>0</v>
      </c>
      <c r="I44" s="483">
        <v>0</v>
      </c>
      <c r="J44" s="483">
        <v>0</v>
      </c>
      <c r="K44" s="483">
        <v>0</v>
      </c>
      <c r="L44" s="483">
        <v>0</v>
      </c>
      <c r="M44" s="483">
        <v>0</v>
      </c>
      <c r="N44" s="483">
        <v>0</v>
      </c>
      <c r="O44" s="484">
        <v>0</v>
      </c>
      <c r="P44" s="483">
        <v>0</v>
      </c>
      <c r="Q44" s="484">
        <v>0</v>
      </c>
      <c r="R44" s="483">
        <v>0</v>
      </c>
      <c r="S44" s="484">
        <v>0</v>
      </c>
      <c r="T44" s="484">
        <v>0</v>
      </c>
      <c r="U44" s="484">
        <v>0</v>
      </c>
      <c r="V44" s="483">
        <v>0</v>
      </c>
      <c r="W44" s="484">
        <v>0</v>
      </c>
      <c r="X44" s="484">
        <v>0</v>
      </c>
      <c r="Y44" s="484">
        <v>0</v>
      </c>
      <c r="Z44" s="483">
        <v>0</v>
      </c>
      <c r="AA44" s="484">
        <v>0</v>
      </c>
      <c r="AB44" s="483">
        <v>0</v>
      </c>
      <c r="AC44" s="484">
        <v>0</v>
      </c>
      <c r="AD44" s="484">
        <v>0</v>
      </c>
      <c r="AE44" s="483">
        <v>0</v>
      </c>
      <c r="AF44" s="548">
        <v>0</v>
      </c>
      <c r="AG44" s="486">
        <v>0</v>
      </c>
      <c r="AH44" s="489">
        <f>SUM(C44:AG44)</f>
        <v>0</v>
      </c>
    </row>
    <row r="45" spans="1:79" s="470" customFormat="1" ht="53.85" customHeight="1" x14ac:dyDescent="0.2">
      <c r="A45" s="498">
        <v>36</v>
      </c>
      <c r="B45" s="501" t="s">
        <v>1251</v>
      </c>
      <c r="C45" s="487">
        <f>SUM(C41:C44)</f>
        <v>260275.43</v>
      </c>
      <c r="D45" s="487">
        <f t="shared" ref="D45:AD45" si="3">SUM(D41:D44)</f>
        <v>12250972.970000001</v>
      </c>
      <c r="E45" s="488">
        <f t="shared" si="3"/>
        <v>19111610.390000001</v>
      </c>
      <c r="F45" s="488">
        <f t="shared" si="3"/>
        <v>22406235.52</v>
      </c>
      <c r="G45" s="488">
        <f t="shared" si="3"/>
        <v>21805617.669999998</v>
      </c>
      <c r="H45" s="488">
        <f t="shared" si="3"/>
        <v>25031524.309999999</v>
      </c>
      <c r="I45" s="488">
        <f t="shared" si="3"/>
        <v>24247787.43</v>
      </c>
      <c r="J45" s="488">
        <f t="shared" si="3"/>
        <v>23882337.73</v>
      </c>
      <c r="K45" s="488">
        <f t="shared" si="3"/>
        <v>25039265.780000001</v>
      </c>
      <c r="L45" s="488">
        <f t="shared" si="3"/>
        <v>26928582.43</v>
      </c>
      <c r="M45" s="488">
        <f t="shared" si="3"/>
        <v>24399184.16</v>
      </c>
      <c r="N45" s="488">
        <f t="shared" si="3"/>
        <v>26983626.209999993</v>
      </c>
      <c r="O45" s="488">
        <f t="shared" si="3"/>
        <v>23678461.030000001</v>
      </c>
      <c r="P45" s="488">
        <f t="shared" si="3"/>
        <v>21503165.41</v>
      </c>
      <c r="Q45" s="488">
        <f t="shared" si="3"/>
        <v>25605393.050000001</v>
      </c>
      <c r="R45" s="488">
        <f t="shared" si="3"/>
        <v>24801753.25</v>
      </c>
      <c r="S45" s="488">
        <f t="shared" si="3"/>
        <v>24080738.090000004</v>
      </c>
      <c r="T45" s="488">
        <f t="shared" si="3"/>
        <v>26605112.07</v>
      </c>
      <c r="U45" s="488">
        <f t="shared" si="3"/>
        <v>26577551.160000004</v>
      </c>
      <c r="V45" s="488">
        <f t="shared" si="3"/>
        <v>21940691.77</v>
      </c>
      <c r="W45" s="488">
        <f t="shared" si="3"/>
        <v>19840057.300000001</v>
      </c>
      <c r="X45" s="488">
        <f t="shared" si="3"/>
        <v>23134159.549999997</v>
      </c>
      <c r="Y45" s="488">
        <f t="shared" si="3"/>
        <v>22177541.25</v>
      </c>
      <c r="Z45" s="488">
        <f t="shared" si="3"/>
        <v>20511658.100000001</v>
      </c>
      <c r="AA45" s="488">
        <f t="shared" si="3"/>
        <v>22979808.039999999</v>
      </c>
      <c r="AB45" s="488">
        <f t="shared" si="3"/>
        <v>20520312.5</v>
      </c>
      <c r="AC45" s="488">
        <f t="shared" si="3"/>
        <v>20244648.010000002</v>
      </c>
      <c r="AD45" s="488">
        <f t="shared" si="3"/>
        <v>19664460.460000001</v>
      </c>
      <c r="AE45" s="488">
        <f>SUM(AE41:AE44)</f>
        <v>20694632.309999999</v>
      </c>
      <c r="AF45" s="488">
        <f>SUM(AF41:AF44)</f>
        <v>18994068.98</v>
      </c>
      <c r="AG45" s="490">
        <f>SUM(AG41:AG44)</f>
        <v>322543734.26999998</v>
      </c>
      <c r="AH45" s="489">
        <f>SUM(AH41:AH44)</f>
        <v>978444966.63</v>
      </c>
    </row>
    <row r="46" spans="1:79" s="470" customFormat="1" ht="53.25" customHeight="1" x14ac:dyDescent="0.2">
      <c r="A46" s="498">
        <v>37</v>
      </c>
      <c r="B46" s="501" t="s">
        <v>445</v>
      </c>
      <c r="C46" s="485">
        <v>19967180.634089526</v>
      </c>
      <c r="D46" s="483">
        <v>5516816.535399151</v>
      </c>
      <c r="E46" s="483">
        <v>2664371.7114303876</v>
      </c>
      <c r="F46" s="483">
        <v>1534616.3994013695</v>
      </c>
      <c r="G46" s="486">
        <v>1042864.199855684</v>
      </c>
      <c r="H46" s="483">
        <v>881192.62802962016</v>
      </c>
      <c r="I46" s="483">
        <v>776015.48487382033</v>
      </c>
      <c r="J46" s="483">
        <v>613233.46893029404</v>
      </c>
      <c r="K46" s="483">
        <v>633909.27685473056</v>
      </c>
      <c r="L46" s="483">
        <v>533682.9640870603</v>
      </c>
      <c r="M46" s="483">
        <v>295299.10233831394</v>
      </c>
      <c r="N46" s="483">
        <v>158818.91755602841</v>
      </c>
      <c r="O46" s="484">
        <v>78193.915292491947</v>
      </c>
      <c r="P46" s="483">
        <v>99542.330142921041</v>
      </c>
      <c r="Q46" s="484">
        <v>14637.800360061352</v>
      </c>
      <c r="R46" s="483">
        <v>4059.4865893556839</v>
      </c>
      <c r="S46" s="484">
        <v>-6660.473831354896</v>
      </c>
      <c r="T46" s="484">
        <v>-14735.886108254666</v>
      </c>
      <c r="U46" s="484">
        <v>-66514.745988478448</v>
      </c>
      <c r="V46" s="483">
        <v>90081.727356215968</v>
      </c>
      <c r="W46" s="484">
        <v>33751.35647886178</v>
      </c>
      <c r="X46" s="484">
        <v>56119.22483008269</v>
      </c>
      <c r="Y46" s="484">
        <v>17443.100790748416</v>
      </c>
      <c r="Z46" s="483">
        <v>17815.073368516354</v>
      </c>
      <c r="AA46" s="484">
        <v>58851.719929338862</v>
      </c>
      <c r="AB46" s="483">
        <v>3617.0416318968519</v>
      </c>
      <c r="AC46" s="484">
        <v>-4605.9406306227338</v>
      </c>
      <c r="AD46" s="484">
        <v>15148.922401568327</v>
      </c>
      <c r="AE46" s="483">
        <v>4289.7688008940286</v>
      </c>
      <c r="AF46" s="548">
        <v>13814.447262932264</v>
      </c>
      <c r="AG46" s="486">
        <v>0</v>
      </c>
      <c r="AH46" s="489">
        <f>SUM(C46:AG46)</f>
        <v>35032850.191523165</v>
      </c>
    </row>
    <row r="47" spans="1:79" s="470" customFormat="1" ht="40.35" customHeight="1" thickBot="1" x14ac:dyDescent="0.25">
      <c r="A47" s="502">
        <v>38</v>
      </c>
      <c r="B47" s="503" t="s">
        <v>1229</v>
      </c>
      <c r="C47" s="491">
        <f>SUM(C45:C46)</f>
        <v>20227456.064089525</v>
      </c>
      <c r="D47" s="491">
        <f t="shared" ref="D47:AB47" si="4">SUM(D45:D46)</f>
        <v>17767789.505399153</v>
      </c>
      <c r="E47" s="491">
        <f t="shared" si="4"/>
        <v>21775982.101430386</v>
      </c>
      <c r="F47" s="491">
        <f t="shared" si="4"/>
        <v>23940851.91940137</v>
      </c>
      <c r="G47" s="491">
        <f t="shared" si="4"/>
        <v>22848481.869855683</v>
      </c>
      <c r="H47" s="491">
        <f t="shared" si="4"/>
        <v>25912716.938029617</v>
      </c>
      <c r="I47" s="491">
        <f t="shared" si="4"/>
        <v>25023802.91487382</v>
      </c>
      <c r="J47" s="491">
        <f t="shared" si="4"/>
        <v>24495571.198930293</v>
      </c>
      <c r="K47" s="491">
        <f t="shared" si="4"/>
        <v>25673175.056854732</v>
      </c>
      <c r="L47" s="491">
        <f t="shared" si="4"/>
        <v>27462265.394087061</v>
      </c>
      <c r="M47" s="491">
        <f t="shared" si="4"/>
        <v>24694483.262338314</v>
      </c>
      <c r="N47" s="491">
        <f t="shared" si="4"/>
        <v>27142445.127556022</v>
      </c>
      <c r="O47" s="491">
        <f t="shared" si="4"/>
        <v>23756654.945292491</v>
      </c>
      <c r="P47" s="491">
        <f t="shared" si="4"/>
        <v>21602707.740142923</v>
      </c>
      <c r="Q47" s="491">
        <f t="shared" si="4"/>
        <v>25620030.850360062</v>
      </c>
      <c r="R47" s="491">
        <f t="shared" si="4"/>
        <v>24805812.736589357</v>
      </c>
      <c r="S47" s="491">
        <f t="shared" si="4"/>
        <v>24074077.616168648</v>
      </c>
      <c r="T47" s="491">
        <f t="shared" si="4"/>
        <v>26590376.183891747</v>
      </c>
      <c r="U47" s="491">
        <f t="shared" si="4"/>
        <v>26511036.414011527</v>
      </c>
      <c r="V47" s="491">
        <f t="shared" si="4"/>
        <v>22030773.497356217</v>
      </c>
      <c r="W47" s="491">
        <f t="shared" si="4"/>
        <v>19873808.656478863</v>
      </c>
      <c r="X47" s="491">
        <f t="shared" si="4"/>
        <v>23190278.774830081</v>
      </c>
      <c r="Y47" s="491">
        <f t="shared" si="4"/>
        <v>22194984.35079075</v>
      </c>
      <c r="Z47" s="491">
        <f t="shared" si="4"/>
        <v>20529473.173368517</v>
      </c>
      <c r="AA47" s="491">
        <f t="shared" si="4"/>
        <v>23038659.759929337</v>
      </c>
      <c r="AB47" s="491">
        <f t="shared" si="4"/>
        <v>20523929.541631896</v>
      </c>
      <c r="AC47" s="491">
        <f t="shared" ref="AC47:AH47" si="5">SUM(AC45:AC46)</f>
        <v>20240042.069369379</v>
      </c>
      <c r="AD47" s="491">
        <f t="shared" si="5"/>
        <v>19679609.382401571</v>
      </c>
      <c r="AE47" s="491">
        <f t="shared" si="5"/>
        <v>20698922.078800894</v>
      </c>
      <c r="AF47" s="491">
        <f t="shared" si="5"/>
        <v>19007883.427262932</v>
      </c>
      <c r="AG47" s="526">
        <f t="shared" si="5"/>
        <v>322543734.26999998</v>
      </c>
      <c r="AH47" s="492">
        <f t="shared" si="5"/>
        <v>1013477816.8215232</v>
      </c>
    </row>
    <row r="48" spans="1:79" x14ac:dyDescent="0.2">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row>
    <row r="49" spans="33:79" x14ac:dyDescent="0.2">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row>
    <row r="50" spans="33:79" x14ac:dyDescent="0.2">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row>
    <row r="51" spans="33:79" x14ac:dyDescent="0.2">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row>
    <row r="52" spans="33:79" x14ac:dyDescent="0.2">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row>
    <row r="53" spans="33:79" x14ac:dyDescent="0.2">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row>
    <row r="54" spans="33:79" x14ac:dyDescent="0.2">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c r="BJ54" s="468"/>
      <c r="BK54" s="468"/>
      <c r="BL54" s="468"/>
      <c r="BM54" s="468"/>
      <c r="BN54" s="468"/>
      <c r="BO54" s="468"/>
      <c r="BP54" s="468"/>
      <c r="BQ54" s="468"/>
      <c r="BR54" s="468"/>
      <c r="BS54" s="468"/>
      <c r="BT54" s="468"/>
      <c r="BU54" s="468"/>
      <c r="BV54" s="468"/>
      <c r="BW54" s="468"/>
      <c r="BX54" s="468"/>
      <c r="BY54" s="468"/>
      <c r="BZ54" s="468"/>
      <c r="CA54" s="468"/>
    </row>
    <row r="55" spans="33:79" x14ac:dyDescent="0.2">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c r="BJ55" s="468"/>
      <c r="BK55" s="468"/>
      <c r="BL55" s="468"/>
      <c r="BM55" s="468"/>
      <c r="BN55" s="468"/>
      <c r="BO55" s="468"/>
      <c r="BP55" s="468"/>
      <c r="BQ55" s="468"/>
      <c r="BR55" s="468"/>
      <c r="BS55" s="468"/>
      <c r="BT55" s="468"/>
      <c r="BU55" s="468"/>
      <c r="BV55" s="468"/>
      <c r="BW55" s="468"/>
      <c r="BX55" s="468"/>
      <c r="BY55" s="468"/>
      <c r="BZ55" s="468"/>
      <c r="CA55" s="468"/>
    </row>
    <row r="56" spans="33:79" x14ac:dyDescent="0.2">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c r="BK56" s="468"/>
      <c r="BL56" s="468"/>
      <c r="BM56" s="468"/>
      <c r="BN56" s="468"/>
      <c r="BO56" s="468"/>
      <c r="BP56" s="468"/>
      <c r="BQ56" s="468"/>
      <c r="BR56" s="468"/>
      <c r="BS56" s="468"/>
      <c r="BT56" s="468"/>
      <c r="BU56" s="468"/>
      <c r="BV56" s="468"/>
      <c r="BW56" s="468"/>
      <c r="BX56" s="468"/>
      <c r="BY56" s="468"/>
      <c r="BZ56" s="468"/>
      <c r="CA56" s="468"/>
    </row>
    <row r="57" spans="33:79" x14ac:dyDescent="0.2">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c r="BK57" s="468"/>
      <c r="BL57" s="468"/>
      <c r="BM57" s="468"/>
      <c r="BN57" s="468"/>
      <c r="BO57" s="468"/>
      <c r="BP57" s="468"/>
      <c r="BQ57" s="468"/>
      <c r="BR57" s="468"/>
      <c r="BS57" s="468"/>
      <c r="BT57" s="468"/>
      <c r="BU57" s="468"/>
      <c r="BV57" s="468"/>
      <c r="BW57" s="468"/>
      <c r="BX57" s="468"/>
      <c r="BY57" s="468"/>
      <c r="BZ57" s="468"/>
      <c r="CA57" s="468"/>
    </row>
    <row r="58" spans="33:79" x14ac:dyDescent="0.2">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c r="BK58" s="468"/>
      <c r="BL58" s="468"/>
      <c r="BM58" s="468"/>
      <c r="BN58" s="468"/>
      <c r="BO58" s="468"/>
      <c r="BP58" s="468"/>
      <c r="BQ58" s="468"/>
      <c r="BR58" s="468"/>
      <c r="BS58" s="468"/>
      <c r="BT58" s="468"/>
      <c r="BU58" s="468"/>
      <c r="BV58" s="468"/>
      <c r="BW58" s="468"/>
      <c r="BX58" s="468"/>
      <c r="BY58" s="468"/>
      <c r="BZ58" s="468"/>
      <c r="CA58" s="468"/>
    </row>
    <row r="59" spans="33:79" x14ac:dyDescent="0.2">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c r="BZ59" s="468"/>
      <c r="CA59" s="468"/>
    </row>
    <row r="60" spans="33:79" x14ac:dyDescent="0.2">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c r="BK60" s="468"/>
      <c r="BL60" s="468"/>
      <c r="BM60" s="468"/>
      <c r="BN60" s="468"/>
      <c r="BO60" s="468"/>
      <c r="BP60" s="468"/>
      <c r="BQ60" s="468"/>
      <c r="BR60" s="468"/>
      <c r="BS60" s="468"/>
      <c r="BT60" s="468"/>
      <c r="BU60" s="468"/>
      <c r="BV60" s="468"/>
      <c r="BW60" s="468"/>
      <c r="BX60" s="468"/>
      <c r="BY60" s="468"/>
      <c r="BZ60" s="468"/>
      <c r="CA60" s="468"/>
    </row>
    <row r="61" spans="33:79" x14ac:dyDescent="0.2">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c r="BK61" s="468"/>
      <c r="BL61" s="468"/>
      <c r="BM61" s="468"/>
      <c r="BN61" s="468"/>
      <c r="BO61" s="468"/>
      <c r="BP61" s="468"/>
      <c r="BQ61" s="468"/>
      <c r="BR61" s="468"/>
      <c r="BS61" s="468"/>
      <c r="BT61" s="468"/>
      <c r="BU61" s="468"/>
      <c r="BV61" s="468"/>
      <c r="BW61" s="468"/>
      <c r="BX61" s="468"/>
      <c r="BY61" s="468"/>
      <c r="BZ61" s="468"/>
      <c r="CA61" s="468"/>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C46" sqref="C46:AG46"/>
    </sheetView>
  </sheetViews>
  <sheetFormatPr defaultColWidth="8" defaultRowHeight="12.75" x14ac:dyDescent="0.2"/>
  <cols>
    <col min="1" max="1" width="6.5703125" style="467" bestFit="1" customWidth="1"/>
    <col min="2" max="2" width="24.5703125" style="476" customWidth="1"/>
    <col min="3" max="3" width="16.5703125" style="476" customWidth="1"/>
    <col min="4" max="28" width="16.5703125" style="466" customWidth="1"/>
    <col min="29" max="32" width="16.5703125" style="467" customWidth="1"/>
    <col min="33" max="33" width="23.42578125" style="469" bestFit="1" customWidth="1"/>
    <col min="34" max="34" width="16.5703125" style="469" customWidth="1"/>
    <col min="35" max="16384" width="8" style="469"/>
  </cols>
  <sheetData>
    <row r="1" spans="1:114" ht="15.75" x14ac:dyDescent="0.25">
      <c r="A1" s="435" t="s">
        <v>1179</v>
      </c>
      <c r="B1" s="464"/>
      <c r="C1" s="465"/>
      <c r="D1" s="438"/>
      <c r="E1" s="465"/>
      <c r="F1" s="465"/>
      <c r="AB1" s="467"/>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c r="CK1" s="468"/>
      <c r="CL1" s="468"/>
      <c r="CM1" s="468"/>
      <c r="CN1" s="468"/>
      <c r="CO1" s="468"/>
      <c r="CP1" s="468"/>
      <c r="CQ1" s="468"/>
      <c r="CR1" s="468"/>
      <c r="CS1" s="468"/>
      <c r="CT1" s="468"/>
      <c r="CU1" s="468"/>
      <c r="CV1" s="468"/>
      <c r="CW1" s="468"/>
      <c r="CX1" s="468"/>
      <c r="CY1" s="468"/>
      <c r="CZ1" s="468"/>
      <c r="DA1" s="468"/>
      <c r="DB1" s="468"/>
      <c r="DC1" s="468"/>
      <c r="DD1" s="468"/>
      <c r="DE1" s="468"/>
      <c r="DF1" s="468"/>
      <c r="DG1" s="468"/>
      <c r="DH1" s="468"/>
      <c r="DI1" s="468"/>
      <c r="DJ1" s="468"/>
    </row>
    <row r="2" spans="1:114" x14ac:dyDescent="0.2">
      <c r="A2" s="180" t="s">
        <v>26</v>
      </c>
      <c r="B2" s="180"/>
      <c r="C2" s="408" t="str">
        <f>'Schedule 2_Balance Sheet'!C2</f>
        <v>CCA One Care-Commonwealth Care Alliance</v>
      </c>
      <c r="D2" s="409"/>
      <c r="E2" s="409"/>
      <c r="F2" s="410"/>
      <c r="AB2" s="467"/>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c r="CK2" s="468"/>
      <c r="CL2" s="468"/>
      <c r="CM2" s="468"/>
      <c r="CN2" s="468"/>
      <c r="CO2" s="468"/>
      <c r="CP2" s="468"/>
      <c r="CQ2" s="468"/>
      <c r="CR2" s="468"/>
      <c r="CS2" s="468"/>
      <c r="CT2" s="468"/>
      <c r="CU2" s="468"/>
      <c r="CV2" s="468"/>
      <c r="CW2" s="468"/>
      <c r="CX2" s="468"/>
      <c r="CY2" s="468"/>
      <c r="CZ2" s="468"/>
      <c r="DA2" s="468"/>
      <c r="DB2" s="468"/>
      <c r="DC2" s="468"/>
      <c r="DD2" s="468"/>
      <c r="DE2" s="468"/>
      <c r="DF2" s="468"/>
      <c r="DG2" s="468"/>
      <c r="DH2" s="468"/>
      <c r="DI2" s="468"/>
      <c r="DJ2" s="468"/>
    </row>
    <row r="3" spans="1:114" x14ac:dyDescent="0.2">
      <c r="A3" s="180" t="s">
        <v>0</v>
      </c>
      <c r="B3" s="180"/>
      <c r="C3" s="539" t="str">
        <f>'Schedule 2_Balance Sheet'!C3</f>
        <v>January 2024-September 2024</v>
      </c>
      <c r="D3" s="540"/>
      <c r="E3" s="540"/>
      <c r="F3" s="541"/>
      <c r="AB3" s="467"/>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row>
    <row r="4" spans="1:114" x14ac:dyDescent="0.2">
      <c r="A4" s="180" t="s">
        <v>27</v>
      </c>
      <c r="B4" s="180"/>
      <c r="C4" s="411">
        <f>'Schedule 2_Balance Sheet'!C4</f>
        <v>45565</v>
      </c>
      <c r="D4" s="409"/>
      <c r="E4" s="409"/>
      <c r="F4" s="410"/>
      <c r="AB4" s="467"/>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468"/>
      <c r="BO4" s="468"/>
      <c r="BP4" s="468"/>
      <c r="BQ4" s="468"/>
      <c r="BR4" s="468"/>
      <c r="BS4" s="468"/>
      <c r="BT4" s="468"/>
      <c r="BU4" s="468"/>
      <c r="BV4" s="468"/>
      <c r="BW4" s="468"/>
      <c r="BX4" s="468"/>
      <c r="BY4" s="468"/>
      <c r="BZ4" s="468"/>
      <c r="CA4" s="468"/>
      <c r="CB4" s="468"/>
      <c r="CC4" s="468"/>
      <c r="CD4" s="468"/>
      <c r="CE4" s="468"/>
      <c r="CF4" s="468"/>
      <c r="CG4" s="468"/>
      <c r="CH4" s="468"/>
      <c r="CI4" s="468"/>
      <c r="CJ4" s="468"/>
      <c r="CK4" s="468"/>
      <c r="CL4" s="468"/>
      <c r="CM4" s="468"/>
      <c r="CN4" s="468"/>
      <c r="CO4" s="468"/>
      <c r="CP4" s="468"/>
      <c r="CQ4" s="468"/>
      <c r="CR4" s="468"/>
      <c r="CS4" s="468"/>
      <c r="CT4" s="468"/>
      <c r="CU4" s="468"/>
      <c r="CV4" s="468"/>
      <c r="CW4" s="468"/>
      <c r="CX4" s="468"/>
      <c r="CY4" s="468"/>
      <c r="CZ4" s="468"/>
      <c r="DA4" s="468"/>
      <c r="DB4" s="468"/>
      <c r="DC4" s="468"/>
      <c r="DD4" s="468"/>
      <c r="DE4" s="468"/>
      <c r="DF4" s="468"/>
      <c r="DG4" s="468"/>
      <c r="DH4" s="468"/>
      <c r="DI4" s="468"/>
      <c r="DJ4" s="468"/>
    </row>
    <row r="5" spans="1:114" x14ac:dyDescent="0.2">
      <c r="A5" s="180" t="s">
        <v>28</v>
      </c>
      <c r="B5" s="180"/>
      <c r="C5" s="408" t="str">
        <f>'Schedule 2_Balance Sheet'!C5</f>
        <v>CCA</v>
      </c>
      <c r="D5" s="409"/>
      <c r="E5" s="409"/>
      <c r="F5" s="410"/>
      <c r="AB5" s="467"/>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row>
    <row r="6" spans="1:114" x14ac:dyDescent="0.2">
      <c r="A6" s="180" t="s">
        <v>29</v>
      </c>
      <c r="B6" s="180"/>
      <c r="C6" s="411">
        <f>'Schedule 2_Balance Sheet'!C6</f>
        <v>45623</v>
      </c>
      <c r="D6" s="409"/>
      <c r="E6" s="409"/>
      <c r="F6" s="410"/>
      <c r="AB6" s="467"/>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468"/>
      <c r="BO6" s="468"/>
      <c r="BP6" s="468"/>
      <c r="BQ6" s="468"/>
      <c r="BR6" s="468"/>
      <c r="BS6" s="468"/>
      <c r="BT6" s="468"/>
      <c r="BU6" s="468"/>
      <c r="BV6" s="468"/>
      <c r="BW6" s="468"/>
      <c r="BX6" s="468"/>
      <c r="BY6" s="468"/>
      <c r="BZ6" s="468"/>
      <c r="CA6" s="468"/>
      <c r="CB6" s="468"/>
      <c r="CC6" s="468"/>
      <c r="CD6" s="468"/>
      <c r="CE6" s="468"/>
      <c r="CF6" s="468"/>
      <c r="CG6" s="468"/>
      <c r="CH6" s="468"/>
      <c r="CI6" s="468"/>
      <c r="CJ6" s="468"/>
      <c r="CK6" s="468"/>
      <c r="CL6" s="468"/>
      <c r="CM6" s="468"/>
      <c r="CN6" s="468"/>
      <c r="CO6" s="468"/>
      <c r="CP6" s="468"/>
      <c r="CQ6" s="468"/>
      <c r="CR6" s="468"/>
      <c r="CS6" s="468"/>
      <c r="CT6" s="468"/>
      <c r="CU6" s="468"/>
      <c r="CV6" s="468"/>
      <c r="CW6" s="468"/>
      <c r="CX6" s="468"/>
      <c r="CY6" s="468"/>
      <c r="CZ6" s="468"/>
      <c r="DA6" s="468"/>
      <c r="DB6" s="468"/>
      <c r="DC6" s="468"/>
      <c r="DD6" s="468"/>
      <c r="DE6" s="468"/>
      <c r="DF6" s="468"/>
      <c r="DG6" s="468"/>
      <c r="DH6" s="468"/>
      <c r="DI6" s="468"/>
      <c r="DJ6" s="468"/>
    </row>
    <row r="7" spans="1:114" ht="13.5" thickBot="1" x14ac:dyDescent="0.25">
      <c r="A7" s="178" t="s">
        <v>462</v>
      </c>
      <c r="B7" s="352"/>
      <c r="C7" s="352"/>
      <c r="D7" s="352"/>
      <c r="E7" s="352"/>
      <c r="F7" s="352"/>
      <c r="G7" s="352"/>
      <c r="H7" s="352"/>
      <c r="AB7" s="467"/>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468"/>
      <c r="BO7" s="468"/>
      <c r="BP7" s="468"/>
      <c r="BQ7" s="468"/>
      <c r="BR7" s="468"/>
      <c r="BS7" s="468"/>
      <c r="BT7" s="468"/>
      <c r="BU7" s="468"/>
      <c r="BV7" s="468"/>
      <c r="BW7" s="468"/>
      <c r="BX7" s="468"/>
      <c r="BY7" s="468"/>
      <c r="BZ7" s="468"/>
      <c r="CA7" s="468"/>
      <c r="CB7" s="468"/>
      <c r="CC7" s="468"/>
      <c r="CD7" s="468"/>
      <c r="CE7" s="468"/>
      <c r="CF7" s="468"/>
      <c r="CG7" s="468"/>
      <c r="CH7" s="468"/>
      <c r="CI7" s="468"/>
      <c r="CJ7" s="468"/>
      <c r="CK7" s="468"/>
      <c r="CL7" s="468"/>
      <c r="CM7" s="468"/>
      <c r="CN7" s="468"/>
      <c r="CO7" s="468"/>
      <c r="CP7" s="468"/>
      <c r="CQ7" s="468"/>
      <c r="CR7" s="468"/>
      <c r="CS7" s="468"/>
      <c r="CT7" s="468"/>
      <c r="CU7" s="468"/>
      <c r="CV7" s="468"/>
      <c r="CW7" s="468"/>
      <c r="CX7" s="468"/>
      <c r="CY7" s="468"/>
      <c r="CZ7" s="468"/>
      <c r="DA7" s="468"/>
      <c r="DB7" s="468"/>
      <c r="DC7" s="468"/>
      <c r="DD7" s="468"/>
      <c r="DE7" s="468"/>
      <c r="DF7" s="468"/>
      <c r="DG7" s="468"/>
      <c r="DH7" s="468"/>
      <c r="DI7" s="468"/>
      <c r="DJ7" s="468"/>
    </row>
    <row r="8" spans="1:114" s="470" customFormat="1" ht="16.5" customHeight="1" thickBot="1" x14ac:dyDescent="0.25">
      <c r="A8" s="517"/>
      <c r="B8" s="518"/>
      <c r="C8" s="519" t="s">
        <v>441</v>
      </c>
      <c r="D8" s="519"/>
      <c r="E8" s="520"/>
      <c r="F8" s="520"/>
      <c r="G8" s="520"/>
      <c r="H8" s="519"/>
      <c r="I8" s="519"/>
      <c r="J8" s="520"/>
      <c r="K8" s="520"/>
      <c r="L8" s="521"/>
      <c r="M8" s="519" t="s">
        <v>441</v>
      </c>
      <c r="N8" s="519"/>
      <c r="O8" s="520"/>
      <c r="P8" s="521"/>
      <c r="Q8" s="520"/>
      <c r="R8" s="519"/>
      <c r="S8" s="519"/>
      <c r="T8" s="520"/>
      <c r="U8" s="520"/>
      <c r="V8" s="521"/>
      <c r="W8" s="519" t="s">
        <v>441</v>
      </c>
      <c r="X8" s="519"/>
      <c r="Y8" s="520"/>
      <c r="Z8" s="520"/>
      <c r="AA8" s="520"/>
      <c r="AB8" s="522"/>
      <c r="AC8" s="519"/>
      <c r="AD8" s="519"/>
      <c r="AE8" s="519"/>
      <c r="AF8" s="544"/>
      <c r="AG8" s="523"/>
      <c r="AH8" s="524"/>
    </row>
    <row r="9" spans="1:114" s="471" customFormat="1" ht="26.25" thickBot="1" x14ac:dyDescent="0.25">
      <c r="A9" s="513" t="s">
        <v>209</v>
      </c>
      <c r="B9" s="514" t="s">
        <v>442</v>
      </c>
      <c r="C9" s="505">
        <f t="array" ref="C9:AF9">TRANSPOSE(B10:B39)</f>
        <v>45596</v>
      </c>
      <c r="D9" s="506">
        <v>45565</v>
      </c>
      <c r="E9" s="506">
        <v>45535</v>
      </c>
      <c r="F9" s="506">
        <v>45504</v>
      </c>
      <c r="G9" s="506">
        <v>45473</v>
      </c>
      <c r="H9" s="506">
        <v>45443</v>
      </c>
      <c r="I9" s="506">
        <v>45412</v>
      </c>
      <c r="J9" s="506">
        <v>45382</v>
      </c>
      <c r="K9" s="506">
        <v>45351</v>
      </c>
      <c r="L9" s="506">
        <v>45322</v>
      </c>
      <c r="M9" s="506">
        <v>45291</v>
      </c>
      <c r="N9" s="506">
        <v>45260</v>
      </c>
      <c r="O9" s="507">
        <v>45230</v>
      </c>
      <c r="P9" s="506">
        <v>45199</v>
      </c>
      <c r="Q9" s="507">
        <v>45169</v>
      </c>
      <c r="R9" s="506">
        <v>45138</v>
      </c>
      <c r="S9" s="507">
        <v>45107</v>
      </c>
      <c r="T9" s="507">
        <v>45077</v>
      </c>
      <c r="U9" s="507">
        <v>45046</v>
      </c>
      <c r="V9" s="506">
        <v>45016</v>
      </c>
      <c r="W9" s="507">
        <v>44985</v>
      </c>
      <c r="X9" s="507">
        <v>44957</v>
      </c>
      <c r="Y9" s="507">
        <v>44926</v>
      </c>
      <c r="Z9" s="506">
        <v>44895</v>
      </c>
      <c r="AA9" s="507">
        <v>44865</v>
      </c>
      <c r="AB9" s="506">
        <v>44834</v>
      </c>
      <c r="AC9" s="507">
        <v>44804</v>
      </c>
      <c r="AD9" s="507">
        <v>44773</v>
      </c>
      <c r="AE9" s="506">
        <v>44742</v>
      </c>
      <c r="AF9" s="545">
        <v>44712</v>
      </c>
      <c r="AG9" s="504" t="s">
        <v>449</v>
      </c>
      <c r="AH9" s="508" t="s">
        <v>443</v>
      </c>
    </row>
    <row r="10" spans="1:114" s="471" customFormat="1" x14ac:dyDescent="0.2">
      <c r="A10" s="494">
        <v>1</v>
      </c>
      <c r="B10" s="537">
        <f>EOMONTH(B11,1)</f>
        <v>45596</v>
      </c>
      <c r="C10" s="482">
        <v>1785321.82</v>
      </c>
      <c r="D10" s="482">
        <v>17236044</v>
      </c>
      <c r="E10" s="482">
        <v>5595757.9500000011</v>
      </c>
      <c r="F10" s="482">
        <v>1151967.1600000001</v>
      </c>
      <c r="G10" s="482">
        <v>1097220.57</v>
      </c>
      <c r="H10" s="482">
        <v>1129902.81</v>
      </c>
      <c r="I10" s="482">
        <v>1234640.93</v>
      </c>
      <c r="J10" s="482">
        <v>1178064.4099999999</v>
      </c>
      <c r="K10" s="482">
        <v>1068492.19</v>
      </c>
      <c r="L10" s="482">
        <v>950263.29999999993</v>
      </c>
      <c r="M10" s="482">
        <v>692752.48</v>
      </c>
      <c r="N10" s="482">
        <v>806188.28999999992</v>
      </c>
      <c r="O10" s="482">
        <v>973149.74</v>
      </c>
      <c r="P10" s="482">
        <v>1041864.1</v>
      </c>
      <c r="Q10" s="482">
        <v>1047314.8300000002</v>
      </c>
      <c r="R10" s="482">
        <v>1016976.59</v>
      </c>
      <c r="S10" s="482">
        <v>1019482.74</v>
      </c>
      <c r="T10" s="482">
        <v>716397.59</v>
      </c>
      <c r="U10" s="482">
        <v>860001.77</v>
      </c>
      <c r="V10" s="482">
        <v>0</v>
      </c>
      <c r="W10" s="482">
        <v>0</v>
      </c>
      <c r="X10" s="482">
        <v>0</v>
      </c>
      <c r="Y10" s="482">
        <v>0</v>
      </c>
      <c r="Z10" s="482">
        <v>0</v>
      </c>
      <c r="AA10" s="482">
        <v>0</v>
      </c>
      <c r="AB10" s="482">
        <v>0</v>
      </c>
      <c r="AC10" s="482">
        <v>0</v>
      </c>
      <c r="AD10" s="482">
        <v>0</v>
      </c>
      <c r="AE10" s="482">
        <v>0</v>
      </c>
      <c r="AF10" s="532">
        <v>0</v>
      </c>
      <c r="AG10" s="531">
        <v>0</v>
      </c>
      <c r="AH10" s="493">
        <f t="shared" ref="AH10:AH38" si="0">SUM(C10:AG10)</f>
        <v>40601803.270000018</v>
      </c>
    </row>
    <row r="11" spans="1:114" s="471" customFormat="1" x14ac:dyDescent="0.2">
      <c r="A11" s="494">
        <v>2</v>
      </c>
      <c r="B11" s="495">
        <f>'Schedule 2_Balance Sheet'!C4</f>
        <v>45565</v>
      </c>
      <c r="C11" s="511"/>
      <c r="D11" s="543">
        <v>114443.15</v>
      </c>
      <c r="E11" s="543">
        <v>14353934.1</v>
      </c>
      <c r="F11" s="543">
        <v>2710342.96</v>
      </c>
      <c r="G11" s="543">
        <v>744741.53</v>
      </c>
      <c r="H11" s="543">
        <v>384639.82999999996</v>
      </c>
      <c r="I11" s="543">
        <v>326715.11</v>
      </c>
      <c r="J11" s="543">
        <v>245189.27</v>
      </c>
      <c r="K11" s="543">
        <v>181937.81000000003</v>
      </c>
      <c r="L11" s="543">
        <v>93777.94</v>
      </c>
      <c r="M11" s="543">
        <v>298899.24</v>
      </c>
      <c r="N11" s="543">
        <v>281402.19</v>
      </c>
      <c r="O11" s="543">
        <v>342478.67</v>
      </c>
      <c r="P11" s="543">
        <v>433212.52999999997</v>
      </c>
      <c r="Q11" s="543">
        <v>522066.19999999995</v>
      </c>
      <c r="R11" s="543">
        <v>490714.79999999993</v>
      </c>
      <c r="S11" s="543">
        <v>456659.87999999995</v>
      </c>
      <c r="T11" s="543">
        <v>432203.38</v>
      </c>
      <c r="U11" s="543">
        <v>326754.02</v>
      </c>
      <c r="V11" s="543">
        <v>0</v>
      </c>
      <c r="W11" s="543">
        <v>0</v>
      </c>
      <c r="X11" s="543">
        <v>0</v>
      </c>
      <c r="Y11" s="543">
        <v>0</v>
      </c>
      <c r="Z11" s="543">
        <v>0</v>
      </c>
      <c r="AA11" s="543">
        <v>0</v>
      </c>
      <c r="AB11" s="543">
        <v>0</v>
      </c>
      <c r="AC11" s="543">
        <v>0</v>
      </c>
      <c r="AD11" s="543">
        <v>0</v>
      </c>
      <c r="AE11" s="543">
        <v>0</v>
      </c>
      <c r="AF11" s="533">
        <v>0</v>
      </c>
      <c r="AG11" s="529">
        <v>0</v>
      </c>
      <c r="AH11" s="493">
        <f t="shared" si="0"/>
        <v>22740112.609999999</v>
      </c>
    </row>
    <row r="12" spans="1:114" s="470" customFormat="1" ht="15" customHeight="1" x14ac:dyDescent="0.2">
      <c r="A12" s="494">
        <v>3</v>
      </c>
      <c r="B12" s="495">
        <f>EOMONTH(B11,-1)</f>
        <v>45535</v>
      </c>
      <c r="C12" s="511"/>
      <c r="D12" s="511"/>
      <c r="E12" s="483">
        <v>850721.16</v>
      </c>
      <c r="F12" s="483">
        <v>17092777.609999999</v>
      </c>
      <c r="G12" s="483">
        <v>6113603.0899999999</v>
      </c>
      <c r="H12" s="483">
        <v>980250.77</v>
      </c>
      <c r="I12" s="483">
        <v>761038.04</v>
      </c>
      <c r="J12" s="483">
        <v>402406.56</v>
      </c>
      <c r="K12" s="483">
        <v>242247.94</v>
      </c>
      <c r="L12" s="483">
        <v>216988.74000000002</v>
      </c>
      <c r="M12" s="483">
        <v>236266.22999999998</v>
      </c>
      <c r="N12" s="483">
        <v>268291.78999999998</v>
      </c>
      <c r="O12" s="483">
        <v>520075.06</v>
      </c>
      <c r="P12" s="483">
        <v>495698.11</v>
      </c>
      <c r="Q12" s="483">
        <v>386662.45999999996</v>
      </c>
      <c r="R12" s="483">
        <v>247718.55</v>
      </c>
      <c r="S12" s="483">
        <v>216034.57</v>
      </c>
      <c r="T12" s="483">
        <v>146621.38</v>
      </c>
      <c r="U12" s="483">
        <v>182842.33000000002</v>
      </c>
      <c r="V12" s="483">
        <v>0</v>
      </c>
      <c r="W12" s="483">
        <v>0</v>
      </c>
      <c r="X12" s="483">
        <v>0</v>
      </c>
      <c r="Y12" s="483">
        <v>0</v>
      </c>
      <c r="Z12" s="483">
        <v>0</v>
      </c>
      <c r="AA12" s="483">
        <v>0</v>
      </c>
      <c r="AB12" s="483">
        <v>0</v>
      </c>
      <c r="AC12" s="483">
        <v>0</v>
      </c>
      <c r="AD12" s="483">
        <v>0</v>
      </c>
      <c r="AE12" s="483">
        <v>0</v>
      </c>
      <c r="AF12" s="525">
        <v>0</v>
      </c>
      <c r="AG12" s="529">
        <v>0</v>
      </c>
      <c r="AH12" s="493">
        <f t="shared" si="0"/>
        <v>29360244.389999993</v>
      </c>
    </row>
    <row r="13" spans="1:114" s="470" customFormat="1" ht="15" customHeight="1" x14ac:dyDescent="0.2">
      <c r="A13" s="494">
        <v>4</v>
      </c>
      <c r="B13" s="495">
        <f t="shared" ref="B13:B39" si="1">EOMONTH(B12,-1)</f>
        <v>45504</v>
      </c>
      <c r="C13" s="511"/>
      <c r="D13" s="509"/>
      <c r="E13" s="511"/>
      <c r="F13" s="483">
        <v>104440.01999999999</v>
      </c>
      <c r="G13" s="483">
        <v>11488541.1</v>
      </c>
      <c r="H13" s="483">
        <v>3390485.0300000003</v>
      </c>
      <c r="I13" s="483">
        <v>618726.23</v>
      </c>
      <c r="J13" s="483">
        <v>297272.50000000006</v>
      </c>
      <c r="K13" s="483">
        <v>228463.84000000003</v>
      </c>
      <c r="L13" s="483">
        <v>155035</v>
      </c>
      <c r="M13" s="483">
        <v>58531.15</v>
      </c>
      <c r="N13" s="483">
        <v>101834.46</v>
      </c>
      <c r="O13" s="483">
        <v>132830.76999999999</v>
      </c>
      <c r="P13" s="483">
        <v>183962.47</v>
      </c>
      <c r="Q13" s="483">
        <v>112420.28</v>
      </c>
      <c r="R13" s="483">
        <v>24630.66</v>
      </c>
      <c r="S13" s="484">
        <v>24613.5</v>
      </c>
      <c r="T13" s="484">
        <v>30016.48</v>
      </c>
      <c r="U13" s="484">
        <v>20585.87</v>
      </c>
      <c r="V13" s="483">
        <v>0</v>
      </c>
      <c r="W13" s="483">
        <v>0</v>
      </c>
      <c r="X13" s="484">
        <v>0</v>
      </c>
      <c r="Y13" s="484">
        <v>0</v>
      </c>
      <c r="Z13" s="483">
        <v>0</v>
      </c>
      <c r="AA13" s="483">
        <v>0</v>
      </c>
      <c r="AB13" s="483">
        <v>0</v>
      </c>
      <c r="AC13" s="483">
        <v>0</v>
      </c>
      <c r="AD13" s="483">
        <v>0</v>
      </c>
      <c r="AE13" s="483">
        <v>0</v>
      </c>
      <c r="AF13" s="525">
        <v>0</v>
      </c>
      <c r="AG13" s="527">
        <v>0</v>
      </c>
      <c r="AH13" s="493">
        <f t="shared" si="0"/>
        <v>16972389.360000003</v>
      </c>
    </row>
    <row r="14" spans="1:114" s="470" customFormat="1" ht="15" customHeight="1" x14ac:dyDescent="0.2">
      <c r="A14" s="494">
        <v>5</v>
      </c>
      <c r="B14" s="495">
        <f t="shared" si="1"/>
        <v>45473</v>
      </c>
      <c r="C14" s="511"/>
      <c r="D14" s="509"/>
      <c r="E14" s="509"/>
      <c r="F14" s="511"/>
      <c r="G14" s="483">
        <v>279297.51</v>
      </c>
      <c r="H14" s="483">
        <v>14834911.810000001</v>
      </c>
      <c r="I14" s="483">
        <v>2561969.4400000004</v>
      </c>
      <c r="J14" s="483">
        <v>787943.3899999999</v>
      </c>
      <c r="K14" s="483">
        <v>373165.51999999996</v>
      </c>
      <c r="L14" s="483">
        <v>149236.29999999999</v>
      </c>
      <c r="M14" s="483">
        <v>265429.49</v>
      </c>
      <c r="N14" s="483">
        <v>334044.81</v>
      </c>
      <c r="O14" s="483">
        <v>193739.62000000002</v>
      </c>
      <c r="P14" s="483">
        <v>161963.43</v>
      </c>
      <c r="Q14" s="483">
        <v>126860.53</v>
      </c>
      <c r="R14" s="483">
        <v>144311.6</v>
      </c>
      <c r="S14" s="484">
        <v>117448.35999999999</v>
      </c>
      <c r="T14" s="484">
        <v>103150.51</v>
      </c>
      <c r="U14" s="484">
        <v>82538.080000000002</v>
      </c>
      <c r="V14" s="483">
        <v>0</v>
      </c>
      <c r="W14" s="483">
        <v>0</v>
      </c>
      <c r="X14" s="484">
        <v>0</v>
      </c>
      <c r="Y14" s="484">
        <v>0</v>
      </c>
      <c r="Z14" s="483">
        <v>0</v>
      </c>
      <c r="AA14" s="483">
        <v>0</v>
      </c>
      <c r="AB14" s="483">
        <v>0</v>
      </c>
      <c r="AC14" s="483">
        <v>0</v>
      </c>
      <c r="AD14" s="483">
        <v>0</v>
      </c>
      <c r="AE14" s="483">
        <v>0</v>
      </c>
      <c r="AF14" s="525">
        <v>0</v>
      </c>
      <c r="AG14" s="528">
        <v>0</v>
      </c>
      <c r="AH14" s="493">
        <f t="shared" si="0"/>
        <v>20516010.400000002</v>
      </c>
    </row>
    <row r="15" spans="1:114" s="470" customFormat="1" ht="15" customHeight="1" x14ac:dyDescent="0.2">
      <c r="A15" s="494">
        <v>6</v>
      </c>
      <c r="B15" s="495">
        <f t="shared" si="1"/>
        <v>45443</v>
      </c>
      <c r="C15" s="511"/>
      <c r="D15" s="509"/>
      <c r="E15" s="509"/>
      <c r="F15" s="509"/>
      <c r="G15" s="511"/>
      <c r="H15" s="483">
        <v>1278325.71</v>
      </c>
      <c r="I15" s="483">
        <v>16140154.879999999</v>
      </c>
      <c r="J15" s="483">
        <v>5035768</v>
      </c>
      <c r="K15" s="483">
        <v>943947.5</v>
      </c>
      <c r="L15" s="483">
        <v>645874.87</v>
      </c>
      <c r="M15" s="483">
        <v>266110.67</v>
      </c>
      <c r="N15" s="483">
        <v>222230.52000000002</v>
      </c>
      <c r="O15" s="483">
        <v>173153.57</v>
      </c>
      <c r="P15" s="483">
        <v>180137.52000000002</v>
      </c>
      <c r="Q15" s="483">
        <v>157515.65999999997</v>
      </c>
      <c r="R15" s="483">
        <v>152384.61000000002</v>
      </c>
      <c r="S15" s="484">
        <v>120040.94</v>
      </c>
      <c r="T15" s="484">
        <v>170196.05</v>
      </c>
      <c r="U15" s="484">
        <v>108386.83000000002</v>
      </c>
      <c r="V15" s="483">
        <v>0</v>
      </c>
      <c r="W15" s="483">
        <v>0</v>
      </c>
      <c r="X15" s="484">
        <v>0</v>
      </c>
      <c r="Y15" s="484">
        <v>0</v>
      </c>
      <c r="Z15" s="483">
        <v>0</v>
      </c>
      <c r="AA15" s="483">
        <v>0</v>
      </c>
      <c r="AB15" s="483">
        <v>0</v>
      </c>
      <c r="AC15" s="483">
        <v>0</v>
      </c>
      <c r="AD15" s="483">
        <v>0</v>
      </c>
      <c r="AE15" s="483">
        <v>0</v>
      </c>
      <c r="AF15" s="525">
        <v>0</v>
      </c>
      <c r="AG15" s="528">
        <v>0</v>
      </c>
      <c r="AH15" s="493">
        <f t="shared" si="0"/>
        <v>25594227.330000002</v>
      </c>
    </row>
    <row r="16" spans="1:114" s="470" customFormat="1" ht="15" customHeight="1" x14ac:dyDescent="0.2">
      <c r="A16" s="494">
        <v>7</v>
      </c>
      <c r="B16" s="495">
        <f t="shared" si="1"/>
        <v>45412</v>
      </c>
      <c r="C16" s="511"/>
      <c r="D16" s="509"/>
      <c r="E16" s="509"/>
      <c r="F16" s="512"/>
      <c r="G16" s="509"/>
      <c r="H16" s="511"/>
      <c r="I16" s="483">
        <v>134783.35</v>
      </c>
      <c r="J16" s="483">
        <v>13964213.379999999</v>
      </c>
      <c r="K16" s="483">
        <v>4575690.29</v>
      </c>
      <c r="L16" s="483">
        <v>777518.94000000006</v>
      </c>
      <c r="M16" s="483">
        <v>348582.77999999997</v>
      </c>
      <c r="N16" s="483">
        <v>192821.81999999998</v>
      </c>
      <c r="O16" s="483">
        <v>131464.93</v>
      </c>
      <c r="P16" s="483">
        <v>152453.25</v>
      </c>
      <c r="Q16" s="483">
        <v>136969.50999999998</v>
      </c>
      <c r="R16" s="483">
        <v>117343.70000000001</v>
      </c>
      <c r="S16" s="484">
        <v>132427.63</v>
      </c>
      <c r="T16" s="484">
        <v>101773.99</v>
      </c>
      <c r="U16" s="484">
        <v>97583.7</v>
      </c>
      <c r="V16" s="483">
        <v>264.87</v>
      </c>
      <c r="W16" s="483">
        <v>184.44</v>
      </c>
      <c r="X16" s="484">
        <v>0</v>
      </c>
      <c r="Y16" s="484">
        <v>1107.79</v>
      </c>
      <c r="Z16" s="483">
        <v>0</v>
      </c>
      <c r="AA16" s="483">
        <v>0</v>
      </c>
      <c r="AB16" s="483">
        <v>0</v>
      </c>
      <c r="AC16" s="483">
        <v>82.29</v>
      </c>
      <c r="AD16" s="483">
        <v>0</v>
      </c>
      <c r="AE16" s="483">
        <v>0</v>
      </c>
      <c r="AF16" s="525">
        <v>0</v>
      </c>
      <c r="AG16" s="528">
        <v>0</v>
      </c>
      <c r="AH16" s="493">
        <f t="shared" si="0"/>
        <v>20865266.66</v>
      </c>
    </row>
    <row r="17" spans="1:34" s="470" customFormat="1" ht="15" customHeight="1" x14ac:dyDescent="0.2">
      <c r="A17" s="494">
        <v>8</v>
      </c>
      <c r="B17" s="495">
        <f t="shared" si="1"/>
        <v>45382</v>
      </c>
      <c r="C17" s="511"/>
      <c r="D17" s="509"/>
      <c r="E17" s="509"/>
      <c r="F17" s="509"/>
      <c r="G17" s="509"/>
      <c r="H17" s="509"/>
      <c r="I17" s="511"/>
      <c r="J17" s="483">
        <v>415227.6</v>
      </c>
      <c r="K17" s="483">
        <v>11895325.23</v>
      </c>
      <c r="L17" s="483">
        <v>2908765.4299999997</v>
      </c>
      <c r="M17" s="483">
        <v>677900.18</v>
      </c>
      <c r="N17" s="483">
        <v>336519.75</v>
      </c>
      <c r="O17" s="483">
        <v>297288.26</v>
      </c>
      <c r="P17" s="483">
        <v>163852.07</v>
      </c>
      <c r="Q17" s="483">
        <v>189507.02</v>
      </c>
      <c r="R17" s="483">
        <v>180144.29</v>
      </c>
      <c r="S17" s="484">
        <v>180148.8</v>
      </c>
      <c r="T17" s="484">
        <v>160154.32</v>
      </c>
      <c r="U17" s="484">
        <v>107126.54999999999</v>
      </c>
      <c r="V17" s="483">
        <v>5912.18</v>
      </c>
      <c r="W17" s="483">
        <v>3708.16</v>
      </c>
      <c r="X17" s="484">
        <v>3111.5</v>
      </c>
      <c r="Y17" s="484">
        <v>9007.4</v>
      </c>
      <c r="Z17" s="483">
        <v>3468.14</v>
      </c>
      <c r="AA17" s="483">
        <v>6254.7900000000009</v>
      </c>
      <c r="AB17" s="483">
        <v>5833.53</v>
      </c>
      <c r="AC17" s="483">
        <v>8612.2800000000007</v>
      </c>
      <c r="AD17" s="483">
        <v>6156.9</v>
      </c>
      <c r="AE17" s="483">
        <v>85.45</v>
      </c>
      <c r="AF17" s="525">
        <v>1625.2</v>
      </c>
      <c r="AG17" s="528">
        <v>0</v>
      </c>
      <c r="AH17" s="493">
        <f t="shared" si="0"/>
        <v>17565735.029999997</v>
      </c>
    </row>
    <row r="18" spans="1:34" s="470" customFormat="1" ht="15" customHeight="1" x14ac:dyDescent="0.2">
      <c r="A18" s="494">
        <v>9</v>
      </c>
      <c r="B18" s="495">
        <f t="shared" si="1"/>
        <v>45351</v>
      </c>
      <c r="C18" s="511"/>
      <c r="D18" s="509"/>
      <c r="E18" s="509"/>
      <c r="F18" s="509"/>
      <c r="G18" s="509"/>
      <c r="H18" s="509"/>
      <c r="I18" s="509"/>
      <c r="J18" s="511"/>
      <c r="K18" s="483">
        <v>688604.74</v>
      </c>
      <c r="L18" s="483">
        <v>16196543.23</v>
      </c>
      <c r="M18" s="483">
        <v>2287334.8899999997</v>
      </c>
      <c r="N18" s="483">
        <v>720982.65999999992</v>
      </c>
      <c r="O18" s="483">
        <v>309390.21999999997</v>
      </c>
      <c r="P18" s="483">
        <v>224505.60000000001</v>
      </c>
      <c r="Q18" s="483">
        <v>221855.09999999998</v>
      </c>
      <c r="R18" s="483">
        <v>229795.06</v>
      </c>
      <c r="S18" s="484">
        <v>139427.15000000002</v>
      </c>
      <c r="T18" s="484">
        <v>159715.51</v>
      </c>
      <c r="U18" s="484">
        <v>123352.83</v>
      </c>
      <c r="V18" s="483">
        <v>3137.0699999999997</v>
      </c>
      <c r="W18" s="483">
        <v>7901.4600000000009</v>
      </c>
      <c r="X18" s="484">
        <v>15759.32</v>
      </c>
      <c r="Y18" s="484">
        <v>15631.54</v>
      </c>
      <c r="Z18" s="483">
        <v>10783.25</v>
      </c>
      <c r="AA18" s="483">
        <v>10053.460000000001</v>
      </c>
      <c r="AB18" s="483">
        <v>458.74</v>
      </c>
      <c r="AC18" s="483">
        <v>13939.35</v>
      </c>
      <c r="AD18" s="483">
        <v>11713.17</v>
      </c>
      <c r="AE18" s="483">
        <v>0</v>
      </c>
      <c r="AF18" s="525">
        <v>0</v>
      </c>
      <c r="AG18" s="528">
        <v>0</v>
      </c>
      <c r="AH18" s="493">
        <f t="shared" si="0"/>
        <v>21390884.350000001</v>
      </c>
    </row>
    <row r="19" spans="1:34" s="470" customFormat="1" ht="15" customHeight="1" x14ac:dyDescent="0.2">
      <c r="A19" s="494">
        <v>10</v>
      </c>
      <c r="B19" s="495">
        <f t="shared" si="1"/>
        <v>45322</v>
      </c>
      <c r="C19" s="511"/>
      <c r="D19" s="509"/>
      <c r="E19" s="509"/>
      <c r="F19" s="509"/>
      <c r="G19" s="509"/>
      <c r="H19" s="509"/>
      <c r="I19" s="509"/>
      <c r="J19" s="509"/>
      <c r="K19" s="511"/>
      <c r="L19" s="483">
        <v>0</v>
      </c>
      <c r="M19" s="483">
        <v>13879239.01</v>
      </c>
      <c r="N19" s="483">
        <v>3630077.4799999995</v>
      </c>
      <c r="O19" s="483">
        <v>1100728.33</v>
      </c>
      <c r="P19" s="483">
        <v>495058.13</v>
      </c>
      <c r="Q19" s="483">
        <v>336926.42</v>
      </c>
      <c r="R19" s="483">
        <v>184253.29000000004</v>
      </c>
      <c r="S19" s="484">
        <v>204326.51</v>
      </c>
      <c r="T19" s="484">
        <v>317331.56</v>
      </c>
      <c r="U19" s="484">
        <v>302946.64</v>
      </c>
      <c r="V19" s="483">
        <v>44706.66</v>
      </c>
      <c r="W19" s="483">
        <v>12491.05</v>
      </c>
      <c r="X19" s="484">
        <v>8128.8</v>
      </c>
      <c r="Y19" s="484">
        <v>8070.6</v>
      </c>
      <c r="Z19" s="483">
        <v>9859.39</v>
      </c>
      <c r="AA19" s="483">
        <v>7812.63</v>
      </c>
      <c r="AB19" s="483">
        <v>4047.81</v>
      </c>
      <c r="AC19" s="483">
        <v>2784.43</v>
      </c>
      <c r="AD19" s="483">
        <v>2415.21</v>
      </c>
      <c r="AE19" s="483">
        <v>1091.8699999999999</v>
      </c>
      <c r="AF19" s="525">
        <v>328.17</v>
      </c>
      <c r="AG19" s="528">
        <v>22547.54</v>
      </c>
      <c r="AH19" s="493">
        <f t="shared" si="0"/>
        <v>20575171.530000005</v>
      </c>
    </row>
    <row r="20" spans="1:34" s="470" customFormat="1" ht="15" customHeight="1" x14ac:dyDescent="0.2">
      <c r="A20" s="494">
        <v>11</v>
      </c>
      <c r="B20" s="495">
        <f t="shared" si="1"/>
        <v>45291</v>
      </c>
      <c r="C20" s="511"/>
      <c r="D20" s="509"/>
      <c r="E20" s="509"/>
      <c r="F20" s="509"/>
      <c r="G20" s="509"/>
      <c r="H20" s="509"/>
      <c r="I20" s="509"/>
      <c r="J20" s="509"/>
      <c r="K20" s="509"/>
      <c r="L20" s="511"/>
      <c r="M20" s="483">
        <v>468421.43999999994</v>
      </c>
      <c r="N20" s="483">
        <v>12267066.099999998</v>
      </c>
      <c r="O20" s="483">
        <v>3311507.1399999997</v>
      </c>
      <c r="P20" s="483">
        <v>1889487.54</v>
      </c>
      <c r="Q20" s="483">
        <v>1892532.61</v>
      </c>
      <c r="R20" s="483">
        <v>1890614.31</v>
      </c>
      <c r="S20" s="484">
        <v>1890285.8399999999</v>
      </c>
      <c r="T20" s="484">
        <v>1748844.0400000003</v>
      </c>
      <c r="U20" s="484">
        <v>1797319.48</v>
      </c>
      <c r="V20" s="483">
        <v>6337.88</v>
      </c>
      <c r="W20" s="483">
        <v>15827.34</v>
      </c>
      <c r="X20" s="484">
        <v>13620.77</v>
      </c>
      <c r="Y20" s="484">
        <v>31573.940000000002</v>
      </c>
      <c r="Z20" s="483">
        <v>23330.47</v>
      </c>
      <c r="AA20" s="483">
        <v>30531.16</v>
      </c>
      <c r="AB20" s="483">
        <v>21523.71</v>
      </c>
      <c r="AC20" s="483">
        <v>27943.06</v>
      </c>
      <c r="AD20" s="483">
        <v>7743.2200000000012</v>
      </c>
      <c r="AE20" s="483">
        <v>8388.2999999999993</v>
      </c>
      <c r="AF20" s="525">
        <v>12656.32</v>
      </c>
      <c r="AG20" s="528">
        <v>174013.90000000002</v>
      </c>
      <c r="AH20" s="493">
        <f t="shared" si="0"/>
        <v>27529568.569999989</v>
      </c>
    </row>
    <row r="21" spans="1:34" s="470" customFormat="1" ht="15" customHeight="1" x14ac:dyDescent="0.2">
      <c r="A21" s="494">
        <v>12</v>
      </c>
      <c r="B21" s="495">
        <f t="shared" si="1"/>
        <v>45260</v>
      </c>
      <c r="C21" s="511"/>
      <c r="D21" s="509"/>
      <c r="E21" s="509"/>
      <c r="F21" s="509"/>
      <c r="G21" s="509"/>
      <c r="H21" s="509"/>
      <c r="I21" s="509"/>
      <c r="J21" s="509"/>
      <c r="K21" s="509"/>
      <c r="L21" s="509"/>
      <c r="M21" s="511"/>
      <c r="N21" s="483">
        <v>1020599.24</v>
      </c>
      <c r="O21" s="483">
        <v>14310812.600000001</v>
      </c>
      <c r="P21" s="483">
        <v>4096162.3499999996</v>
      </c>
      <c r="Q21" s="483">
        <v>1211511.9500000002</v>
      </c>
      <c r="R21" s="483">
        <v>1273014.17</v>
      </c>
      <c r="S21" s="484">
        <v>1298278.45</v>
      </c>
      <c r="T21" s="484">
        <v>1257252.73</v>
      </c>
      <c r="U21" s="484">
        <v>1265631.6400000001</v>
      </c>
      <c r="V21" s="483">
        <v>13969.66</v>
      </c>
      <c r="W21" s="483">
        <v>46681.439999999995</v>
      </c>
      <c r="X21" s="484">
        <v>28558.41</v>
      </c>
      <c r="Y21" s="484">
        <v>8249.67</v>
      </c>
      <c r="Z21" s="483">
        <v>40977.700000000004</v>
      </c>
      <c r="AA21" s="483">
        <v>60365.16</v>
      </c>
      <c r="AB21" s="483">
        <v>22076.91</v>
      </c>
      <c r="AC21" s="483">
        <v>11411.109999999999</v>
      </c>
      <c r="AD21" s="483">
        <v>0</v>
      </c>
      <c r="AE21" s="483">
        <v>480.61</v>
      </c>
      <c r="AF21" s="525">
        <v>407.13</v>
      </c>
      <c r="AG21" s="528">
        <v>69603.95</v>
      </c>
      <c r="AH21" s="493">
        <f t="shared" si="0"/>
        <v>26036044.880000003</v>
      </c>
    </row>
    <row r="22" spans="1:34" s="470" customFormat="1" ht="15" customHeight="1" x14ac:dyDescent="0.2">
      <c r="A22" s="494">
        <v>13</v>
      </c>
      <c r="B22" s="495">
        <f t="shared" si="1"/>
        <v>45230</v>
      </c>
      <c r="C22" s="511"/>
      <c r="D22" s="509"/>
      <c r="E22" s="509"/>
      <c r="F22" s="509"/>
      <c r="G22" s="509"/>
      <c r="H22" s="509"/>
      <c r="I22" s="509"/>
      <c r="J22" s="509"/>
      <c r="K22" s="509"/>
      <c r="L22" s="509"/>
      <c r="M22" s="509"/>
      <c r="N22" s="511"/>
      <c r="O22" s="483">
        <v>122287.51999999999</v>
      </c>
      <c r="P22" s="483">
        <v>10190756.83</v>
      </c>
      <c r="Q22" s="483">
        <v>3744187.65</v>
      </c>
      <c r="R22" s="483">
        <v>2407786.12</v>
      </c>
      <c r="S22" s="484">
        <v>2203872.1300000004</v>
      </c>
      <c r="T22" s="484">
        <v>2104785.7400000002</v>
      </c>
      <c r="U22" s="484">
        <v>1965229.09</v>
      </c>
      <c r="V22" s="483">
        <v>27437.949999999997</v>
      </c>
      <c r="W22" s="483">
        <v>12228.23</v>
      </c>
      <c r="X22" s="484">
        <v>8415.35</v>
      </c>
      <c r="Y22" s="484">
        <v>3690.25</v>
      </c>
      <c r="Z22" s="483">
        <v>1163.55</v>
      </c>
      <c r="AA22" s="483">
        <v>1119.1399999999999</v>
      </c>
      <c r="AB22" s="483">
        <v>4966.1200000000008</v>
      </c>
      <c r="AC22" s="483">
        <v>15785.119999999999</v>
      </c>
      <c r="AD22" s="483">
        <v>5029.8</v>
      </c>
      <c r="AE22" s="483">
        <v>302.31</v>
      </c>
      <c r="AF22" s="525">
        <v>414.93</v>
      </c>
      <c r="AG22" s="528">
        <v>17959.41</v>
      </c>
      <c r="AH22" s="493">
        <f t="shared" si="0"/>
        <v>22837417.240000006</v>
      </c>
    </row>
    <row r="23" spans="1:34" s="470" customFormat="1" ht="15" customHeight="1" x14ac:dyDescent="0.2">
      <c r="A23" s="494">
        <v>14</v>
      </c>
      <c r="B23" s="495">
        <f t="shared" si="1"/>
        <v>45199</v>
      </c>
      <c r="C23" s="511"/>
      <c r="D23" s="509"/>
      <c r="E23" s="509"/>
      <c r="F23" s="509"/>
      <c r="G23" s="509"/>
      <c r="H23" s="509"/>
      <c r="I23" s="509"/>
      <c r="J23" s="509"/>
      <c r="K23" s="509"/>
      <c r="L23" s="509"/>
      <c r="M23" s="509"/>
      <c r="N23" s="509"/>
      <c r="O23" s="511"/>
      <c r="P23" s="483">
        <v>243638.24</v>
      </c>
      <c r="Q23" s="483">
        <v>10922104.610000001</v>
      </c>
      <c r="R23" s="483">
        <v>2327626.1</v>
      </c>
      <c r="S23" s="484">
        <v>1447885.5</v>
      </c>
      <c r="T23" s="484">
        <v>1528063.15</v>
      </c>
      <c r="U23" s="484">
        <v>1321497.6499999999</v>
      </c>
      <c r="V23" s="483">
        <v>254000.37</v>
      </c>
      <c r="W23" s="483">
        <v>41774.479999999996</v>
      </c>
      <c r="X23" s="484">
        <v>12658.449999999999</v>
      </c>
      <c r="Y23" s="484">
        <v>14161.47</v>
      </c>
      <c r="Z23" s="483">
        <v>13480.439999999999</v>
      </c>
      <c r="AA23" s="483">
        <v>12348.58</v>
      </c>
      <c r="AB23" s="483">
        <v>23217.91</v>
      </c>
      <c r="AC23" s="483">
        <v>9298.9599999999991</v>
      </c>
      <c r="AD23" s="483">
        <v>9072.07</v>
      </c>
      <c r="AE23" s="483">
        <v>7.1</v>
      </c>
      <c r="AF23" s="525">
        <v>0</v>
      </c>
      <c r="AG23" s="528">
        <v>321357</v>
      </c>
      <c r="AH23" s="493">
        <f t="shared" si="0"/>
        <v>18502192.080000002</v>
      </c>
    </row>
    <row r="24" spans="1:34" s="470" customFormat="1" ht="15" customHeight="1" x14ac:dyDescent="0.2">
      <c r="A24" s="494">
        <v>15</v>
      </c>
      <c r="B24" s="495">
        <f t="shared" si="1"/>
        <v>45169</v>
      </c>
      <c r="C24" s="511"/>
      <c r="D24" s="509"/>
      <c r="E24" s="509"/>
      <c r="F24" s="509"/>
      <c r="G24" s="509"/>
      <c r="H24" s="509"/>
      <c r="I24" s="509"/>
      <c r="J24" s="509"/>
      <c r="K24" s="509"/>
      <c r="L24" s="509"/>
      <c r="M24" s="509"/>
      <c r="N24" s="509"/>
      <c r="O24" s="511"/>
      <c r="P24" s="511"/>
      <c r="Q24" s="483">
        <v>882643.14000000013</v>
      </c>
      <c r="R24" s="483">
        <v>9165395.3300000001</v>
      </c>
      <c r="S24" s="484">
        <v>3543362.23</v>
      </c>
      <c r="T24" s="484">
        <v>1458098.27</v>
      </c>
      <c r="U24" s="484">
        <v>1245195.71</v>
      </c>
      <c r="V24" s="483">
        <v>161136.38</v>
      </c>
      <c r="W24" s="483">
        <v>57997.440000000002</v>
      </c>
      <c r="X24" s="484">
        <v>43456.12</v>
      </c>
      <c r="Y24" s="484">
        <v>25644.2</v>
      </c>
      <c r="Z24" s="483">
        <v>27588.530000000002</v>
      </c>
      <c r="AA24" s="483">
        <v>53405.02</v>
      </c>
      <c r="AB24" s="483">
        <v>77390.52</v>
      </c>
      <c r="AC24" s="483">
        <v>29643.260000000002</v>
      </c>
      <c r="AD24" s="483">
        <v>28260.17</v>
      </c>
      <c r="AE24" s="483">
        <v>52005.57</v>
      </c>
      <c r="AF24" s="525">
        <v>19864.189999999999</v>
      </c>
      <c r="AG24" s="528">
        <v>795080.2</v>
      </c>
      <c r="AH24" s="493">
        <f t="shared" si="0"/>
        <v>17666166.279999997</v>
      </c>
    </row>
    <row r="25" spans="1:34" s="470" customFormat="1" ht="15" customHeight="1" x14ac:dyDescent="0.2">
      <c r="A25" s="494">
        <v>16</v>
      </c>
      <c r="B25" s="495">
        <f t="shared" si="1"/>
        <v>45138</v>
      </c>
      <c r="C25" s="511"/>
      <c r="D25" s="509"/>
      <c r="E25" s="509"/>
      <c r="F25" s="509"/>
      <c r="G25" s="509"/>
      <c r="H25" s="509"/>
      <c r="I25" s="509"/>
      <c r="J25" s="509"/>
      <c r="K25" s="509"/>
      <c r="L25" s="509"/>
      <c r="M25" s="509"/>
      <c r="N25" s="509"/>
      <c r="O25" s="510"/>
      <c r="P25" s="509"/>
      <c r="Q25" s="511"/>
      <c r="R25" s="483">
        <v>45489.1</v>
      </c>
      <c r="S25" s="484">
        <v>6272861.8300000001</v>
      </c>
      <c r="T25" s="484">
        <v>1630708.06</v>
      </c>
      <c r="U25" s="484">
        <v>701530.86</v>
      </c>
      <c r="V25" s="483">
        <v>423918.35</v>
      </c>
      <c r="W25" s="483">
        <v>250522.49000000002</v>
      </c>
      <c r="X25" s="484">
        <v>98791.42</v>
      </c>
      <c r="Y25" s="484">
        <v>49395.06</v>
      </c>
      <c r="Z25" s="483">
        <v>19296.11</v>
      </c>
      <c r="AA25" s="483">
        <v>92147.87999999999</v>
      </c>
      <c r="AB25" s="483">
        <v>64406.33</v>
      </c>
      <c r="AC25" s="483">
        <v>10410.09</v>
      </c>
      <c r="AD25" s="483">
        <v>60175.23</v>
      </c>
      <c r="AE25" s="483">
        <v>5887.28</v>
      </c>
      <c r="AF25" s="525">
        <v>598.20000000000005</v>
      </c>
      <c r="AG25" s="528">
        <v>97097.9</v>
      </c>
      <c r="AH25" s="493">
        <f t="shared" si="0"/>
        <v>9823236.1899999995</v>
      </c>
    </row>
    <row r="26" spans="1:34" s="470" customFormat="1" ht="15" customHeight="1" x14ac:dyDescent="0.2">
      <c r="A26" s="494">
        <v>17</v>
      </c>
      <c r="B26" s="495">
        <f t="shared" si="1"/>
        <v>45107</v>
      </c>
      <c r="C26" s="511"/>
      <c r="D26" s="509"/>
      <c r="E26" s="509"/>
      <c r="F26" s="509"/>
      <c r="G26" s="509"/>
      <c r="H26" s="509"/>
      <c r="I26" s="509"/>
      <c r="J26" s="509"/>
      <c r="K26" s="509"/>
      <c r="L26" s="509"/>
      <c r="M26" s="509"/>
      <c r="N26" s="509"/>
      <c r="O26" s="510"/>
      <c r="P26" s="509"/>
      <c r="Q26" s="509"/>
      <c r="R26" s="511"/>
      <c r="S26" s="484">
        <v>237662.12999999998</v>
      </c>
      <c r="T26" s="484">
        <v>7711556.4699999997</v>
      </c>
      <c r="U26" s="484">
        <v>5231028.79</v>
      </c>
      <c r="V26" s="483">
        <v>1623118.87</v>
      </c>
      <c r="W26" s="483">
        <v>161002.91999999998</v>
      </c>
      <c r="X26" s="484">
        <v>225600.69</v>
      </c>
      <c r="Y26" s="484">
        <v>143236.81999999998</v>
      </c>
      <c r="Z26" s="483">
        <v>58717.11</v>
      </c>
      <c r="AA26" s="483">
        <v>89084.71</v>
      </c>
      <c r="AB26" s="483">
        <v>68240.81</v>
      </c>
      <c r="AC26" s="483">
        <v>65073.719999999994</v>
      </c>
      <c r="AD26" s="483">
        <v>57846.33</v>
      </c>
      <c r="AE26" s="483">
        <v>81282.78</v>
      </c>
      <c r="AF26" s="533">
        <v>68002.570000000007</v>
      </c>
      <c r="AG26" s="528">
        <v>340402.39</v>
      </c>
      <c r="AH26" s="493">
        <f t="shared" si="0"/>
        <v>16161857.110000003</v>
      </c>
    </row>
    <row r="27" spans="1:34" s="470" customFormat="1" ht="15" customHeight="1" x14ac:dyDescent="0.2">
      <c r="A27" s="494">
        <v>18</v>
      </c>
      <c r="B27" s="495">
        <f t="shared" si="1"/>
        <v>45077</v>
      </c>
      <c r="C27" s="511"/>
      <c r="D27" s="509"/>
      <c r="E27" s="509"/>
      <c r="F27" s="509"/>
      <c r="G27" s="509"/>
      <c r="H27" s="509"/>
      <c r="I27" s="509"/>
      <c r="J27" s="509"/>
      <c r="K27" s="509"/>
      <c r="L27" s="509"/>
      <c r="M27" s="509"/>
      <c r="N27" s="509"/>
      <c r="O27" s="510"/>
      <c r="P27" s="509"/>
      <c r="Q27" s="510"/>
      <c r="R27" s="509"/>
      <c r="S27" s="511"/>
      <c r="T27" s="484">
        <v>46103.03</v>
      </c>
      <c r="U27" s="484">
        <v>3236681.9099999997</v>
      </c>
      <c r="V27" s="483">
        <v>4183016.27</v>
      </c>
      <c r="W27" s="483">
        <v>796507.36</v>
      </c>
      <c r="X27" s="484">
        <v>497508.97000000003</v>
      </c>
      <c r="Y27" s="484">
        <v>178038.91000000003</v>
      </c>
      <c r="Z27" s="483">
        <v>175820.18000000002</v>
      </c>
      <c r="AA27" s="483">
        <v>107159.21</v>
      </c>
      <c r="AB27" s="483">
        <v>31398.02</v>
      </c>
      <c r="AC27" s="483">
        <v>30023.390000000003</v>
      </c>
      <c r="AD27" s="483">
        <v>43518.85</v>
      </c>
      <c r="AE27" s="483">
        <v>66873.820000000007</v>
      </c>
      <c r="AF27" s="525">
        <v>3777.1499999999996</v>
      </c>
      <c r="AG27" s="534">
        <v>217887.25999999992</v>
      </c>
      <c r="AH27" s="493">
        <f t="shared" si="0"/>
        <v>9614314.3300000001</v>
      </c>
    </row>
    <row r="28" spans="1:34" s="470" customFormat="1" ht="15" customHeight="1" x14ac:dyDescent="0.2">
      <c r="A28" s="494">
        <v>19</v>
      </c>
      <c r="B28" s="495">
        <f t="shared" si="1"/>
        <v>45046</v>
      </c>
      <c r="C28" s="511"/>
      <c r="D28" s="509"/>
      <c r="E28" s="509"/>
      <c r="F28" s="509"/>
      <c r="G28" s="509"/>
      <c r="H28" s="509"/>
      <c r="I28" s="509"/>
      <c r="J28" s="509"/>
      <c r="K28" s="509"/>
      <c r="L28" s="509"/>
      <c r="M28" s="509"/>
      <c r="N28" s="509"/>
      <c r="O28" s="510"/>
      <c r="P28" s="509"/>
      <c r="Q28" s="510"/>
      <c r="R28" s="509"/>
      <c r="S28" s="509"/>
      <c r="T28" s="511"/>
      <c r="U28" s="484">
        <v>27273.15</v>
      </c>
      <c r="V28" s="483">
        <v>12893462.23</v>
      </c>
      <c r="W28" s="483">
        <v>3214982.73</v>
      </c>
      <c r="X28" s="484">
        <v>820888.08000000007</v>
      </c>
      <c r="Y28" s="484">
        <v>256912.25</v>
      </c>
      <c r="Z28" s="483">
        <v>149613.63</v>
      </c>
      <c r="AA28" s="483">
        <v>214048.15000000002</v>
      </c>
      <c r="AB28" s="483">
        <v>127406.13999999998</v>
      </c>
      <c r="AC28" s="483">
        <v>32156.69</v>
      </c>
      <c r="AD28" s="483">
        <v>31923.300000000003</v>
      </c>
      <c r="AE28" s="483">
        <v>37246.520000000004</v>
      </c>
      <c r="AF28" s="525">
        <v>62801.01</v>
      </c>
      <c r="AG28" s="529">
        <v>132605.26</v>
      </c>
      <c r="AH28" s="493">
        <f t="shared" si="0"/>
        <v>18001319.140000004</v>
      </c>
    </row>
    <row r="29" spans="1:34" s="470" customFormat="1" ht="15" customHeight="1" x14ac:dyDescent="0.2">
      <c r="A29" s="494">
        <v>20</v>
      </c>
      <c r="B29" s="495">
        <f t="shared" si="1"/>
        <v>45016</v>
      </c>
      <c r="C29" s="511"/>
      <c r="D29" s="509"/>
      <c r="E29" s="509"/>
      <c r="F29" s="509"/>
      <c r="G29" s="509"/>
      <c r="H29" s="509"/>
      <c r="I29" s="509"/>
      <c r="J29" s="509"/>
      <c r="K29" s="509"/>
      <c r="L29" s="509"/>
      <c r="M29" s="509"/>
      <c r="N29" s="509"/>
      <c r="O29" s="510"/>
      <c r="P29" s="509"/>
      <c r="Q29" s="510"/>
      <c r="R29" s="509"/>
      <c r="S29" s="510"/>
      <c r="T29" s="509"/>
      <c r="U29" s="511"/>
      <c r="V29" s="483">
        <v>361514.46</v>
      </c>
      <c r="W29" s="483">
        <v>13033981.209999999</v>
      </c>
      <c r="X29" s="484">
        <v>7479739.6099999994</v>
      </c>
      <c r="Y29" s="484">
        <v>665075.78</v>
      </c>
      <c r="Z29" s="483">
        <v>268074.58</v>
      </c>
      <c r="AA29" s="483">
        <v>282697.42</v>
      </c>
      <c r="AB29" s="483">
        <v>106588.62000000001</v>
      </c>
      <c r="AC29" s="483">
        <v>73560.429999999993</v>
      </c>
      <c r="AD29" s="483">
        <v>11840.38</v>
      </c>
      <c r="AE29" s="483">
        <v>-51970.38</v>
      </c>
      <c r="AF29" s="525">
        <v>39895.72</v>
      </c>
      <c r="AG29" s="528">
        <v>-385617.18999999989</v>
      </c>
      <c r="AH29" s="493">
        <f t="shared" si="0"/>
        <v>21885380.640000001</v>
      </c>
    </row>
    <row r="30" spans="1:34" s="470" customFormat="1" ht="15" customHeight="1" x14ac:dyDescent="0.2">
      <c r="A30" s="494">
        <v>21</v>
      </c>
      <c r="B30" s="495">
        <f t="shared" si="1"/>
        <v>44985</v>
      </c>
      <c r="C30" s="511"/>
      <c r="D30" s="509"/>
      <c r="E30" s="509"/>
      <c r="F30" s="509"/>
      <c r="G30" s="509"/>
      <c r="H30" s="509"/>
      <c r="I30" s="509"/>
      <c r="J30" s="509"/>
      <c r="K30" s="509"/>
      <c r="L30" s="509"/>
      <c r="M30" s="509"/>
      <c r="N30" s="509"/>
      <c r="O30" s="510"/>
      <c r="P30" s="509"/>
      <c r="Q30" s="510"/>
      <c r="R30" s="509"/>
      <c r="S30" s="510"/>
      <c r="T30" s="510"/>
      <c r="U30" s="510"/>
      <c r="V30" s="509"/>
      <c r="W30" s="483">
        <v>628.02</v>
      </c>
      <c r="X30" s="484">
        <v>9201619.4800000004</v>
      </c>
      <c r="Y30" s="484">
        <v>5100620.07</v>
      </c>
      <c r="Z30" s="483">
        <v>567376.43000000005</v>
      </c>
      <c r="AA30" s="483">
        <v>479696.42000000004</v>
      </c>
      <c r="AB30" s="483">
        <v>349410.80000000005</v>
      </c>
      <c r="AC30" s="483">
        <v>330244.33999999997</v>
      </c>
      <c r="AD30" s="483">
        <v>134648.87</v>
      </c>
      <c r="AE30" s="483">
        <v>56064.39</v>
      </c>
      <c r="AF30" s="525">
        <v>29344.589999999997</v>
      </c>
      <c r="AG30" s="528">
        <v>98269.34</v>
      </c>
      <c r="AH30" s="493">
        <f t="shared" si="0"/>
        <v>16347922.75</v>
      </c>
    </row>
    <row r="31" spans="1:34" s="470" customFormat="1" ht="15" customHeight="1" x14ac:dyDescent="0.2">
      <c r="A31" s="494">
        <v>22</v>
      </c>
      <c r="B31" s="495">
        <f t="shared" si="1"/>
        <v>44957</v>
      </c>
      <c r="C31" s="511"/>
      <c r="D31" s="509"/>
      <c r="E31" s="509"/>
      <c r="F31" s="509"/>
      <c r="G31" s="509"/>
      <c r="H31" s="509"/>
      <c r="I31" s="509"/>
      <c r="J31" s="509"/>
      <c r="K31" s="509"/>
      <c r="L31" s="509"/>
      <c r="M31" s="509"/>
      <c r="N31" s="509"/>
      <c r="O31" s="510"/>
      <c r="P31" s="509"/>
      <c r="Q31" s="510"/>
      <c r="R31" s="509"/>
      <c r="S31" s="510"/>
      <c r="T31" s="510"/>
      <c r="U31" s="510"/>
      <c r="V31" s="509"/>
      <c r="W31" s="509"/>
      <c r="X31" s="484">
        <v>12366.939999999999</v>
      </c>
      <c r="Y31" s="484">
        <v>10663946.529999999</v>
      </c>
      <c r="Z31" s="483">
        <v>7308996.1600000001</v>
      </c>
      <c r="AA31" s="483">
        <v>807791.47</v>
      </c>
      <c r="AB31" s="483">
        <v>351839.64</v>
      </c>
      <c r="AC31" s="483">
        <v>158588.62</v>
      </c>
      <c r="AD31" s="483">
        <v>107795.52</v>
      </c>
      <c r="AE31" s="483">
        <v>51236.13</v>
      </c>
      <c r="AF31" s="525">
        <v>47352.15</v>
      </c>
      <c r="AG31" s="528">
        <v>32653.200000000004</v>
      </c>
      <c r="AH31" s="493">
        <f t="shared" si="0"/>
        <v>19542566.359999996</v>
      </c>
    </row>
    <row r="32" spans="1:34" s="470" customFormat="1" ht="15" customHeight="1" x14ac:dyDescent="0.2">
      <c r="A32" s="494">
        <v>23</v>
      </c>
      <c r="B32" s="495">
        <f t="shared" si="1"/>
        <v>44926</v>
      </c>
      <c r="C32" s="511"/>
      <c r="D32" s="509"/>
      <c r="E32" s="509"/>
      <c r="F32" s="509"/>
      <c r="G32" s="509"/>
      <c r="H32" s="509"/>
      <c r="I32" s="509"/>
      <c r="J32" s="509"/>
      <c r="K32" s="509"/>
      <c r="L32" s="509"/>
      <c r="M32" s="509"/>
      <c r="N32" s="509"/>
      <c r="O32" s="510"/>
      <c r="P32" s="509"/>
      <c r="Q32" s="510"/>
      <c r="R32" s="509"/>
      <c r="S32" s="510"/>
      <c r="T32" s="510"/>
      <c r="U32" s="510"/>
      <c r="V32" s="509"/>
      <c r="W32" s="510"/>
      <c r="X32" s="509"/>
      <c r="Y32" s="484">
        <v>0</v>
      </c>
      <c r="Z32" s="483">
        <v>9201919.6400000006</v>
      </c>
      <c r="AA32" s="483">
        <v>5561316.6100000003</v>
      </c>
      <c r="AB32" s="483">
        <v>723436.02</v>
      </c>
      <c r="AC32" s="483">
        <v>277094.82</v>
      </c>
      <c r="AD32" s="483">
        <v>120630.63</v>
      </c>
      <c r="AE32" s="483">
        <v>95038.079999999987</v>
      </c>
      <c r="AF32" s="525">
        <v>54574.96</v>
      </c>
      <c r="AG32" s="528">
        <v>310815.10000000003</v>
      </c>
      <c r="AH32" s="493">
        <f t="shared" si="0"/>
        <v>16344825.860000001</v>
      </c>
    </row>
    <row r="33" spans="1:79" s="470" customFormat="1" ht="15" customHeight="1" x14ac:dyDescent="0.2">
      <c r="A33" s="494">
        <v>24</v>
      </c>
      <c r="B33" s="495">
        <f t="shared" si="1"/>
        <v>44895</v>
      </c>
      <c r="C33" s="511"/>
      <c r="D33" s="509"/>
      <c r="E33" s="509"/>
      <c r="F33" s="509"/>
      <c r="G33" s="509"/>
      <c r="H33" s="509"/>
      <c r="I33" s="509"/>
      <c r="J33" s="509"/>
      <c r="K33" s="509"/>
      <c r="L33" s="509"/>
      <c r="M33" s="509"/>
      <c r="N33" s="509"/>
      <c r="O33" s="510"/>
      <c r="P33" s="509"/>
      <c r="Q33" s="510"/>
      <c r="R33" s="509"/>
      <c r="S33" s="510"/>
      <c r="T33" s="510"/>
      <c r="U33" s="510"/>
      <c r="V33" s="509"/>
      <c r="W33" s="510"/>
      <c r="X33" s="510"/>
      <c r="Y33" s="509"/>
      <c r="Z33" s="483">
        <v>3438.92</v>
      </c>
      <c r="AA33" s="483">
        <v>8643892.6300000008</v>
      </c>
      <c r="AB33" s="483">
        <v>2462398.2000000002</v>
      </c>
      <c r="AC33" s="483">
        <v>609997.96</v>
      </c>
      <c r="AD33" s="483">
        <v>227901.19</v>
      </c>
      <c r="AE33" s="483">
        <v>112238.22</v>
      </c>
      <c r="AF33" s="525">
        <v>87244.17</v>
      </c>
      <c r="AG33" s="528">
        <v>268614.55</v>
      </c>
      <c r="AH33" s="493">
        <f t="shared" si="0"/>
        <v>12415725.840000002</v>
      </c>
    </row>
    <row r="34" spans="1:79" s="470" customFormat="1" ht="15" customHeight="1" x14ac:dyDescent="0.2">
      <c r="A34" s="494">
        <v>25</v>
      </c>
      <c r="B34" s="495">
        <f t="shared" si="1"/>
        <v>44865</v>
      </c>
      <c r="C34" s="511"/>
      <c r="D34" s="509"/>
      <c r="E34" s="509"/>
      <c r="F34" s="509"/>
      <c r="G34" s="509"/>
      <c r="H34" s="509"/>
      <c r="I34" s="509"/>
      <c r="J34" s="509"/>
      <c r="K34" s="509"/>
      <c r="L34" s="509"/>
      <c r="M34" s="509"/>
      <c r="N34" s="509"/>
      <c r="O34" s="510"/>
      <c r="P34" s="509"/>
      <c r="Q34" s="510"/>
      <c r="R34" s="509"/>
      <c r="S34" s="510"/>
      <c r="T34" s="510"/>
      <c r="U34" s="510"/>
      <c r="V34" s="509"/>
      <c r="W34" s="510"/>
      <c r="X34" s="510"/>
      <c r="Y34" s="510"/>
      <c r="Z34" s="509"/>
      <c r="AA34" s="483">
        <v>1154961.25</v>
      </c>
      <c r="AB34" s="483">
        <v>11753305.630000001</v>
      </c>
      <c r="AC34" s="483">
        <v>2435929.1100000003</v>
      </c>
      <c r="AD34" s="483">
        <v>513639.29000000004</v>
      </c>
      <c r="AE34" s="483">
        <v>298467.74</v>
      </c>
      <c r="AF34" s="525">
        <v>197264.07</v>
      </c>
      <c r="AG34" s="528">
        <v>223039.69</v>
      </c>
      <c r="AH34" s="493">
        <f t="shared" si="0"/>
        <v>16576606.780000001</v>
      </c>
    </row>
    <row r="35" spans="1:79" s="470" customFormat="1" ht="15" customHeight="1" x14ac:dyDescent="0.2">
      <c r="A35" s="494">
        <v>26</v>
      </c>
      <c r="B35" s="495">
        <f t="shared" si="1"/>
        <v>44834</v>
      </c>
      <c r="C35" s="511"/>
      <c r="D35" s="509"/>
      <c r="E35" s="509"/>
      <c r="F35" s="509"/>
      <c r="G35" s="509"/>
      <c r="H35" s="509"/>
      <c r="I35" s="509"/>
      <c r="J35" s="509"/>
      <c r="K35" s="509"/>
      <c r="L35" s="509"/>
      <c r="M35" s="509"/>
      <c r="N35" s="509"/>
      <c r="O35" s="510"/>
      <c r="P35" s="509"/>
      <c r="Q35" s="510"/>
      <c r="R35" s="509"/>
      <c r="S35" s="510"/>
      <c r="T35" s="510"/>
      <c r="U35" s="510"/>
      <c r="V35" s="509"/>
      <c r="W35" s="510"/>
      <c r="X35" s="510"/>
      <c r="Y35" s="510"/>
      <c r="Z35" s="509"/>
      <c r="AA35" s="509"/>
      <c r="AB35" s="483">
        <v>1586354.21</v>
      </c>
      <c r="AC35" s="483">
        <v>13238078.700000001</v>
      </c>
      <c r="AD35" s="483">
        <v>2521329.87</v>
      </c>
      <c r="AE35" s="483">
        <v>1122906.43</v>
      </c>
      <c r="AF35" s="525">
        <v>624597.81000000006</v>
      </c>
      <c r="AG35" s="528">
        <v>948646.04</v>
      </c>
      <c r="AH35" s="493">
        <f t="shared" si="0"/>
        <v>20041913.059999999</v>
      </c>
    </row>
    <row r="36" spans="1:79" s="470" customFormat="1" ht="15" customHeight="1" x14ac:dyDescent="0.2">
      <c r="A36" s="494">
        <v>27</v>
      </c>
      <c r="B36" s="495">
        <f t="shared" si="1"/>
        <v>44804</v>
      </c>
      <c r="C36" s="511"/>
      <c r="D36" s="509"/>
      <c r="E36" s="509"/>
      <c r="F36" s="509"/>
      <c r="G36" s="509"/>
      <c r="H36" s="509"/>
      <c r="I36" s="509"/>
      <c r="J36" s="509"/>
      <c r="K36" s="509"/>
      <c r="L36" s="509"/>
      <c r="M36" s="509"/>
      <c r="N36" s="509"/>
      <c r="O36" s="510"/>
      <c r="P36" s="509"/>
      <c r="Q36" s="510"/>
      <c r="R36" s="509"/>
      <c r="S36" s="510"/>
      <c r="T36" s="510"/>
      <c r="U36" s="510"/>
      <c r="V36" s="509"/>
      <c r="W36" s="510"/>
      <c r="X36" s="510"/>
      <c r="Y36" s="510"/>
      <c r="Z36" s="509"/>
      <c r="AA36" s="510"/>
      <c r="AB36" s="509"/>
      <c r="AC36" s="483">
        <v>889314.41</v>
      </c>
      <c r="AD36" s="483">
        <v>11545156.66</v>
      </c>
      <c r="AE36" s="483">
        <v>3841437.59</v>
      </c>
      <c r="AF36" s="525">
        <v>1724618.4</v>
      </c>
      <c r="AG36" s="528">
        <v>2133784.84</v>
      </c>
      <c r="AH36" s="493">
        <f t="shared" si="0"/>
        <v>20134311.899999999</v>
      </c>
    </row>
    <row r="37" spans="1:79" s="470" customFormat="1" ht="15" customHeight="1" x14ac:dyDescent="0.2">
      <c r="A37" s="494">
        <v>28</v>
      </c>
      <c r="B37" s="495">
        <f t="shared" si="1"/>
        <v>44773</v>
      </c>
      <c r="C37" s="511"/>
      <c r="D37" s="509"/>
      <c r="E37" s="509"/>
      <c r="F37" s="509"/>
      <c r="G37" s="509"/>
      <c r="H37" s="509"/>
      <c r="I37" s="509"/>
      <c r="J37" s="509"/>
      <c r="K37" s="509"/>
      <c r="L37" s="509"/>
      <c r="M37" s="509"/>
      <c r="N37" s="509"/>
      <c r="O37" s="510"/>
      <c r="P37" s="509"/>
      <c r="Q37" s="510"/>
      <c r="R37" s="509"/>
      <c r="S37" s="510"/>
      <c r="T37" s="510"/>
      <c r="U37" s="510"/>
      <c r="V37" s="509"/>
      <c r="W37" s="510"/>
      <c r="X37" s="510"/>
      <c r="Y37" s="510"/>
      <c r="Z37" s="509"/>
      <c r="AA37" s="510"/>
      <c r="AB37" s="509"/>
      <c r="AC37" s="509"/>
      <c r="AD37" s="483">
        <v>1016714.53</v>
      </c>
      <c r="AE37" s="483">
        <v>9728855.2400000002</v>
      </c>
      <c r="AF37" s="525">
        <v>1937253.82</v>
      </c>
      <c r="AG37" s="528">
        <v>1862135.3800000001</v>
      </c>
      <c r="AH37" s="493">
        <f t="shared" si="0"/>
        <v>14544958.970000001</v>
      </c>
    </row>
    <row r="38" spans="1:79" s="470" customFormat="1" ht="15" customHeight="1" x14ac:dyDescent="0.2">
      <c r="A38" s="494">
        <v>29</v>
      </c>
      <c r="B38" s="495">
        <f t="shared" si="1"/>
        <v>44742</v>
      </c>
      <c r="C38" s="511"/>
      <c r="D38" s="509"/>
      <c r="E38" s="509"/>
      <c r="F38" s="509"/>
      <c r="G38" s="509"/>
      <c r="H38" s="509"/>
      <c r="I38" s="509"/>
      <c r="J38" s="509"/>
      <c r="K38" s="509"/>
      <c r="L38" s="509"/>
      <c r="M38" s="509"/>
      <c r="N38" s="509"/>
      <c r="O38" s="510"/>
      <c r="P38" s="509"/>
      <c r="Q38" s="510"/>
      <c r="R38" s="509"/>
      <c r="S38" s="510"/>
      <c r="T38" s="510"/>
      <c r="U38" s="510"/>
      <c r="V38" s="509"/>
      <c r="W38" s="510"/>
      <c r="X38" s="510"/>
      <c r="Y38" s="510"/>
      <c r="Z38" s="509"/>
      <c r="AA38" s="510"/>
      <c r="AB38" s="509"/>
      <c r="AC38" s="509"/>
      <c r="AD38" s="509"/>
      <c r="AE38" s="483">
        <v>2130994.92</v>
      </c>
      <c r="AF38" s="525">
        <v>11483413</v>
      </c>
      <c r="AG38" s="528">
        <v>5304219.32</v>
      </c>
      <c r="AH38" s="493">
        <f t="shared" si="0"/>
        <v>18918627.240000002</v>
      </c>
    </row>
    <row r="39" spans="1:79" s="470" customFormat="1" ht="15" customHeight="1" x14ac:dyDescent="0.2">
      <c r="A39" s="494">
        <v>30</v>
      </c>
      <c r="B39" s="495">
        <f t="shared" si="1"/>
        <v>44712</v>
      </c>
      <c r="C39" s="511"/>
      <c r="D39" s="509"/>
      <c r="E39" s="509"/>
      <c r="F39" s="509"/>
      <c r="G39" s="509"/>
      <c r="H39" s="509"/>
      <c r="I39" s="509"/>
      <c r="J39" s="509"/>
      <c r="K39" s="509"/>
      <c r="L39" s="509"/>
      <c r="M39" s="509"/>
      <c r="N39" s="509"/>
      <c r="O39" s="510"/>
      <c r="P39" s="509"/>
      <c r="Q39" s="510"/>
      <c r="R39" s="509"/>
      <c r="S39" s="510"/>
      <c r="T39" s="510"/>
      <c r="U39" s="510"/>
      <c r="V39" s="509"/>
      <c r="W39" s="510"/>
      <c r="X39" s="510"/>
      <c r="Y39" s="510"/>
      <c r="Z39" s="509"/>
      <c r="AA39" s="510"/>
      <c r="AB39" s="509"/>
      <c r="AC39" s="509"/>
      <c r="AD39" s="509"/>
      <c r="AE39" s="509"/>
      <c r="AF39" s="525">
        <v>921302.38</v>
      </c>
      <c r="AG39" s="528">
        <v>15638499.299999999</v>
      </c>
      <c r="AH39" s="493">
        <f>SUM(C39:AG39)</f>
        <v>16559801.68</v>
      </c>
    </row>
    <row r="40" spans="1:79" s="470" customFormat="1" ht="31.35" customHeight="1" thickBot="1" x14ac:dyDescent="0.25">
      <c r="A40" s="494">
        <v>31</v>
      </c>
      <c r="B40" s="495" t="s">
        <v>449</v>
      </c>
      <c r="C40" s="536"/>
      <c r="D40" s="511"/>
      <c r="E40" s="509"/>
      <c r="F40" s="509"/>
      <c r="G40" s="509"/>
      <c r="H40" s="509"/>
      <c r="I40" s="509"/>
      <c r="J40" s="509"/>
      <c r="K40" s="509"/>
      <c r="L40" s="509"/>
      <c r="M40" s="509"/>
      <c r="N40" s="509"/>
      <c r="O40" s="509"/>
      <c r="P40" s="510"/>
      <c r="Q40" s="509"/>
      <c r="R40" s="510"/>
      <c r="S40" s="509"/>
      <c r="T40" s="510"/>
      <c r="U40" s="510"/>
      <c r="V40" s="510"/>
      <c r="W40" s="509"/>
      <c r="X40" s="510"/>
      <c r="Y40" s="510"/>
      <c r="Z40" s="510"/>
      <c r="AA40" s="509"/>
      <c r="AB40" s="510"/>
      <c r="AC40" s="509"/>
      <c r="AD40" s="509"/>
      <c r="AE40" s="509"/>
      <c r="AF40" s="546"/>
      <c r="AG40" s="527">
        <v>236717621.06000009</v>
      </c>
      <c r="AH40" s="493">
        <f>SUM(C40:AG40)</f>
        <v>236717621.06000009</v>
      </c>
    </row>
    <row r="41" spans="1:79" s="470" customFormat="1" ht="40.35" customHeight="1" x14ac:dyDescent="0.2">
      <c r="A41" s="496">
        <v>32</v>
      </c>
      <c r="B41" s="497" t="s">
        <v>1182</v>
      </c>
      <c r="C41" s="515">
        <f>SUM(C10:C40)</f>
        <v>1785321.82</v>
      </c>
      <c r="D41" s="515">
        <f>SUM(D10:D40)</f>
        <v>17350487.149999999</v>
      </c>
      <c r="E41" s="515">
        <f t="shared" ref="E41:AC41" si="2">SUM(E10:E40)</f>
        <v>20800413.210000001</v>
      </c>
      <c r="F41" s="515">
        <f t="shared" si="2"/>
        <v>21059527.75</v>
      </c>
      <c r="G41" s="515">
        <f t="shared" si="2"/>
        <v>19723403.800000001</v>
      </c>
      <c r="H41" s="515">
        <f t="shared" si="2"/>
        <v>21998515.960000001</v>
      </c>
      <c r="I41" s="515">
        <f t="shared" si="2"/>
        <v>21778027.98</v>
      </c>
      <c r="J41" s="515">
        <f t="shared" si="2"/>
        <v>22326085.109999999</v>
      </c>
      <c r="K41" s="515">
        <f t="shared" si="2"/>
        <v>20197875.059999999</v>
      </c>
      <c r="L41" s="515">
        <f t="shared" si="2"/>
        <v>22094003.75</v>
      </c>
      <c r="M41" s="515">
        <f t="shared" si="2"/>
        <v>19479467.559999999</v>
      </c>
      <c r="N41" s="515">
        <f t="shared" si="2"/>
        <v>20182059.109999996</v>
      </c>
      <c r="O41" s="515">
        <f t="shared" si="2"/>
        <v>21918906.43</v>
      </c>
      <c r="P41" s="515">
        <f t="shared" si="2"/>
        <v>19952752.169999998</v>
      </c>
      <c r="Q41" s="515">
        <f t="shared" si="2"/>
        <v>21891077.970000003</v>
      </c>
      <c r="R41" s="515">
        <f t="shared" si="2"/>
        <v>19898198.280000001</v>
      </c>
      <c r="S41" s="515">
        <f t="shared" si="2"/>
        <v>19504818.190000001</v>
      </c>
      <c r="T41" s="515">
        <f t="shared" si="2"/>
        <v>19822972.260000002</v>
      </c>
      <c r="U41" s="515">
        <f t="shared" si="2"/>
        <v>19003506.899999999</v>
      </c>
      <c r="V41" s="515">
        <f t="shared" si="2"/>
        <v>20001933.200000003</v>
      </c>
      <c r="W41" s="515">
        <f t="shared" si="2"/>
        <v>17656418.77</v>
      </c>
      <c r="X41" s="515">
        <f t="shared" si="2"/>
        <v>18470223.91</v>
      </c>
      <c r="Y41" s="515">
        <f t="shared" si="2"/>
        <v>17174362.280000001</v>
      </c>
      <c r="Z41" s="515">
        <f t="shared" si="2"/>
        <v>17883904.230000004</v>
      </c>
      <c r="AA41" s="515">
        <f t="shared" si="2"/>
        <v>17614685.690000001</v>
      </c>
      <c r="AB41" s="515">
        <f t="shared" si="2"/>
        <v>17784299.670000002</v>
      </c>
      <c r="AC41" s="515">
        <f t="shared" si="2"/>
        <v>18269972.140000001</v>
      </c>
      <c r="AD41" s="515">
        <f>SUM(AD10:AD40)</f>
        <v>16463511.189999999</v>
      </c>
      <c r="AE41" s="515">
        <f>SUM(AE10:AE40)</f>
        <v>17638919.969999999</v>
      </c>
      <c r="AF41" s="515">
        <f>SUM(AF10:AF40)</f>
        <v>17317335.940000001</v>
      </c>
      <c r="AG41" s="538">
        <f>SUM(AG10:AG40)</f>
        <v>265341235.44000009</v>
      </c>
      <c r="AH41" s="516">
        <f>SUM(AH10:AH40)</f>
        <v>832384222.88999999</v>
      </c>
    </row>
    <row r="42" spans="1:79" s="470" customFormat="1" ht="40.35" customHeight="1" x14ac:dyDescent="0.2">
      <c r="A42" s="498">
        <v>33</v>
      </c>
      <c r="B42" s="499" t="s">
        <v>1252</v>
      </c>
      <c r="C42" s="485">
        <v>0</v>
      </c>
      <c r="D42" s="483">
        <v>0</v>
      </c>
      <c r="E42" s="483">
        <v>0</v>
      </c>
      <c r="F42" s="483">
        <v>0</v>
      </c>
      <c r="G42" s="486">
        <v>0</v>
      </c>
      <c r="H42" s="483">
        <v>0</v>
      </c>
      <c r="I42" s="483">
        <v>0</v>
      </c>
      <c r="J42" s="483">
        <v>0</v>
      </c>
      <c r="K42" s="483">
        <v>0</v>
      </c>
      <c r="L42" s="483">
        <v>0</v>
      </c>
      <c r="M42" s="483">
        <v>0</v>
      </c>
      <c r="N42" s="483">
        <v>0</v>
      </c>
      <c r="O42" s="484">
        <v>0</v>
      </c>
      <c r="P42" s="483">
        <v>0</v>
      </c>
      <c r="Q42" s="484">
        <v>0</v>
      </c>
      <c r="R42" s="483">
        <v>0</v>
      </c>
      <c r="S42" s="484">
        <v>0</v>
      </c>
      <c r="T42" s="484">
        <v>0</v>
      </c>
      <c r="U42" s="484">
        <v>0</v>
      </c>
      <c r="V42" s="483">
        <v>0</v>
      </c>
      <c r="W42" s="484">
        <v>0</v>
      </c>
      <c r="X42" s="484">
        <v>0</v>
      </c>
      <c r="Y42" s="484">
        <v>0</v>
      </c>
      <c r="Z42" s="483">
        <v>0</v>
      </c>
      <c r="AA42" s="484">
        <v>0</v>
      </c>
      <c r="AB42" s="483">
        <v>0</v>
      </c>
      <c r="AC42" s="484">
        <v>0</v>
      </c>
      <c r="AD42" s="484">
        <v>0</v>
      </c>
      <c r="AE42" s="483">
        <v>0</v>
      </c>
      <c r="AF42" s="548">
        <v>0</v>
      </c>
      <c r="AG42" s="486">
        <v>0</v>
      </c>
      <c r="AH42" s="493">
        <f>SUM(C42:AG42)</f>
        <v>0</v>
      </c>
    </row>
    <row r="43" spans="1:79" s="470" customFormat="1" ht="40.35" customHeight="1" x14ac:dyDescent="0.2">
      <c r="A43" s="498">
        <v>34</v>
      </c>
      <c r="B43" s="499" t="s">
        <v>444</v>
      </c>
      <c r="C43" s="472"/>
      <c r="D43" s="473"/>
      <c r="E43" s="473"/>
      <c r="F43" s="473"/>
      <c r="G43" s="473"/>
      <c r="H43" s="473"/>
      <c r="I43" s="473"/>
      <c r="J43" s="473"/>
      <c r="K43" s="473"/>
      <c r="L43" s="473"/>
      <c r="M43" s="473"/>
      <c r="N43" s="473"/>
      <c r="O43" s="474"/>
      <c r="P43" s="473"/>
      <c r="Q43" s="474"/>
      <c r="R43" s="473"/>
      <c r="S43" s="474"/>
      <c r="T43" s="474"/>
      <c r="U43" s="474"/>
      <c r="V43" s="473"/>
      <c r="W43" s="474"/>
      <c r="X43" s="474"/>
      <c r="Y43" s="474"/>
      <c r="Z43" s="473"/>
      <c r="AA43" s="474"/>
      <c r="AB43" s="473"/>
      <c r="AC43" s="474"/>
      <c r="AD43" s="530"/>
      <c r="AE43" s="599"/>
      <c r="AF43" s="549"/>
      <c r="AG43" s="547"/>
      <c r="AH43" s="475"/>
    </row>
    <row r="44" spans="1:79" s="470" customFormat="1" ht="40.35" customHeight="1" x14ac:dyDescent="0.2">
      <c r="A44" s="498">
        <v>35</v>
      </c>
      <c r="B44" s="500" t="s">
        <v>1208</v>
      </c>
      <c r="C44" s="485">
        <v>0</v>
      </c>
      <c r="D44" s="483">
        <v>0</v>
      </c>
      <c r="E44" s="483">
        <v>0</v>
      </c>
      <c r="F44" s="483">
        <v>0</v>
      </c>
      <c r="G44" s="486">
        <v>0</v>
      </c>
      <c r="H44" s="483">
        <v>0</v>
      </c>
      <c r="I44" s="483">
        <v>0</v>
      </c>
      <c r="J44" s="483">
        <v>0</v>
      </c>
      <c r="K44" s="483">
        <v>0</v>
      </c>
      <c r="L44" s="483">
        <v>0</v>
      </c>
      <c r="M44" s="483">
        <v>0</v>
      </c>
      <c r="N44" s="483">
        <v>0</v>
      </c>
      <c r="O44" s="484">
        <v>0</v>
      </c>
      <c r="P44" s="483">
        <v>0</v>
      </c>
      <c r="Q44" s="484">
        <v>0</v>
      </c>
      <c r="R44" s="483">
        <v>0</v>
      </c>
      <c r="S44" s="484">
        <v>0</v>
      </c>
      <c r="T44" s="484">
        <v>0</v>
      </c>
      <c r="U44" s="484">
        <v>0</v>
      </c>
      <c r="V44" s="483">
        <v>0</v>
      </c>
      <c r="W44" s="484">
        <v>0</v>
      </c>
      <c r="X44" s="484">
        <v>0</v>
      </c>
      <c r="Y44" s="484">
        <v>0</v>
      </c>
      <c r="Z44" s="483">
        <v>0</v>
      </c>
      <c r="AA44" s="484">
        <v>63.539999999999978</v>
      </c>
      <c r="AB44" s="483">
        <v>35.629999999999967</v>
      </c>
      <c r="AC44" s="484">
        <v>-546.41999999999996</v>
      </c>
      <c r="AD44" s="484">
        <v>-435.43</v>
      </c>
      <c r="AE44" s="483">
        <v>-1749.5500000000002</v>
      </c>
      <c r="AF44" s="548">
        <v>-1306.8800000000001</v>
      </c>
      <c r="AG44" s="486">
        <v>0</v>
      </c>
      <c r="AH44" s="489">
        <f>SUM(C44:AG44)</f>
        <v>-3939.1100000000006</v>
      </c>
    </row>
    <row r="45" spans="1:79" s="470" customFormat="1" ht="53.85" customHeight="1" x14ac:dyDescent="0.2">
      <c r="A45" s="498">
        <v>36</v>
      </c>
      <c r="B45" s="501" t="s">
        <v>1251</v>
      </c>
      <c r="C45" s="487">
        <f>SUM(C41:C44)</f>
        <v>1785321.82</v>
      </c>
      <c r="D45" s="487">
        <f>SUM(D41:D44)</f>
        <v>17350487.149999999</v>
      </c>
      <c r="E45" s="488">
        <f t="shared" ref="E45:AB45" si="3">SUM(E41:E44)</f>
        <v>20800413.210000001</v>
      </c>
      <c r="F45" s="488">
        <f>SUM(F41:F44)</f>
        <v>21059527.75</v>
      </c>
      <c r="G45" s="488">
        <f t="shared" si="3"/>
        <v>19723403.800000001</v>
      </c>
      <c r="H45" s="488">
        <f t="shared" si="3"/>
        <v>21998515.960000001</v>
      </c>
      <c r="I45" s="488">
        <f t="shared" si="3"/>
        <v>21778027.98</v>
      </c>
      <c r="J45" s="488">
        <f t="shared" si="3"/>
        <v>22326085.109999999</v>
      </c>
      <c r="K45" s="488">
        <f t="shared" si="3"/>
        <v>20197875.059999999</v>
      </c>
      <c r="L45" s="488">
        <f t="shared" si="3"/>
        <v>22094003.75</v>
      </c>
      <c r="M45" s="488">
        <f t="shared" si="3"/>
        <v>19479467.559999999</v>
      </c>
      <c r="N45" s="488">
        <f t="shared" si="3"/>
        <v>20182059.109999996</v>
      </c>
      <c r="O45" s="488">
        <f t="shared" si="3"/>
        <v>21918906.43</v>
      </c>
      <c r="P45" s="488">
        <f t="shared" si="3"/>
        <v>19952752.169999998</v>
      </c>
      <c r="Q45" s="488">
        <f t="shared" si="3"/>
        <v>21891077.970000003</v>
      </c>
      <c r="R45" s="488">
        <f t="shared" si="3"/>
        <v>19898198.280000001</v>
      </c>
      <c r="S45" s="488">
        <f t="shared" si="3"/>
        <v>19504818.190000001</v>
      </c>
      <c r="T45" s="488">
        <f t="shared" si="3"/>
        <v>19822972.260000002</v>
      </c>
      <c r="U45" s="488">
        <f t="shared" si="3"/>
        <v>19003506.899999999</v>
      </c>
      <c r="V45" s="488">
        <f t="shared" si="3"/>
        <v>20001933.200000003</v>
      </c>
      <c r="W45" s="488">
        <f t="shared" si="3"/>
        <v>17656418.77</v>
      </c>
      <c r="X45" s="488">
        <f t="shared" si="3"/>
        <v>18470223.91</v>
      </c>
      <c r="Y45" s="488">
        <f t="shared" si="3"/>
        <v>17174362.280000001</v>
      </c>
      <c r="Z45" s="488">
        <f t="shared" si="3"/>
        <v>17883904.230000004</v>
      </c>
      <c r="AA45" s="488">
        <f t="shared" si="3"/>
        <v>17614749.23</v>
      </c>
      <c r="AB45" s="488">
        <f t="shared" si="3"/>
        <v>17784335.300000001</v>
      </c>
      <c r="AC45" s="488">
        <f t="shared" ref="AC45:AH45" si="4">SUM(AC41:AC44)</f>
        <v>18269425.719999999</v>
      </c>
      <c r="AD45" s="488">
        <f t="shared" si="4"/>
        <v>16463075.76</v>
      </c>
      <c r="AE45" s="488">
        <f t="shared" si="4"/>
        <v>17637170.419999998</v>
      </c>
      <c r="AF45" s="488">
        <f t="shared" si="4"/>
        <v>17316029.060000002</v>
      </c>
      <c r="AG45" s="490">
        <f t="shared" si="4"/>
        <v>265341235.44000009</v>
      </c>
      <c r="AH45" s="489">
        <f t="shared" si="4"/>
        <v>832380283.77999997</v>
      </c>
    </row>
    <row r="46" spans="1:79" s="470" customFormat="1" ht="53.25" customHeight="1" x14ac:dyDescent="0.2">
      <c r="A46" s="498">
        <v>37</v>
      </c>
      <c r="B46" s="501" t="s">
        <v>445</v>
      </c>
      <c r="C46" s="485">
        <v>22394728.576198813</v>
      </c>
      <c r="D46" s="483">
        <v>7813194.8515535835</v>
      </c>
      <c r="E46" s="483">
        <v>2899742.3498377916</v>
      </c>
      <c r="F46" s="483">
        <v>1442360.1336978346</v>
      </c>
      <c r="G46" s="486">
        <v>943182.84873772901</v>
      </c>
      <c r="H46" s="483">
        <v>774321.22116710921</v>
      </c>
      <c r="I46" s="483">
        <v>696883.45028983965</v>
      </c>
      <c r="J46" s="483">
        <v>573562.58375374298</v>
      </c>
      <c r="K46" s="483">
        <v>511552.94235235272</v>
      </c>
      <c r="L46" s="483">
        <v>437939.66180830187</v>
      </c>
      <c r="M46" s="483">
        <v>235853.72329305101</v>
      </c>
      <c r="N46" s="483">
        <v>118764.92434615381</v>
      </c>
      <c r="O46" s="484">
        <v>72363.862751034088</v>
      </c>
      <c r="P46" s="483">
        <v>111644.37815457965</v>
      </c>
      <c r="Q46" s="484">
        <v>16417.418764494836</v>
      </c>
      <c r="R46" s="483">
        <v>4553.0263883188945</v>
      </c>
      <c r="S46" s="484">
        <v>-7470.233598598852</v>
      </c>
      <c r="T46" s="484">
        <v>-16527.429473980403</v>
      </c>
      <c r="U46" s="484">
        <v>-74601.402672927055</v>
      </c>
      <c r="V46" s="483">
        <v>101033.58459999172</v>
      </c>
      <c r="W46" s="484">
        <v>37854.741802264696</v>
      </c>
      <c r="X46" s="484">
        <v>62942.026268381378</v>
      </c>
      <c r="Y46" s="484">
        <v>19563.778927765587</v>
      </c>
      <c r="Z46" s="483">
        <v>19980.974778775213</v>
      </c>
      <c r="AA46" s="484">
        <v>66006.729653653572</v>
      </c>
      <c r="AB46" s="483">
        <v>4056.7903440933051</v>
      </c>
      <c r="AC46" s="484">
        <v>-5165.916618432273</v>
      </c>
      <c r="AD46" s="484">
        <v>16990.681439813106</v>
      </c>
      <c r="AE46" s="483">
        <v>4811.3055974789204</v>
      </c>
      <c r="AF46" s="548">
        <v>15493.964949433011</v>
      </c>
      <c r="AG46" s="486">
        <v>0</v>
      </c>
      <c r="AH46" s="489">
        <f>SUM(C46:AG46)</f>
        <v>39292035.549092472</v>
      </c>
    </row>
    <row r="47" spans="1:79" s="470" customFormat="1" ht="40.35" customHeight="1" thickBot="1" x14ac:dyDescent="0.25">
      <c r="A47" s="502">
        <v>38</v>
      </c>
      <c r="B47" s="503" t="s">
        <v>1229</v>
      </c>
      <c r="C47" s="491">
        <f>SUM(C45:C46)</f>
        <v>24180050.396198813</v>
      </c>
      <c r="D47" s="491">
        <f t="shared" ref="D47:AC47" si="5">SUM(D45:D46)</f>
        <v>25163682.00155358</v>
      </c>
      <c r="E47" s="491">
        <f t="shared" si="5"/>
        <v>23700155.559837792</v>
      </c>
      <c r="F47" s="491">
        <f t="shared" si="5"/>
        <v>22501887.883697834</v>
      </c>
      <c r="G47" s="491">
        <f t="shared" si="5"/>
        <v>20666586.648737729</v>
      </c>
      <c r="H47" s="491">
        <f t="shared" si="5"/>
        <v>22772837.181167111</v>
      </c>
      <c r="I47" s="491">
        <f t="shared" si="5"/>
        <v>22474911.430289838</v>
      </c>
      <c r="J47" s="491">
        <f t="shared" si="5"/>
        <v>22899647.693753742</v>
      </c>
      <c r="K47" s="491">
        <f t="shared" si="5"/>
        <v>20709428.002352353</v>
      </c>
      <c r="L47" s="491">
        <f t="shared" si="5"/>
        <v>22531943.411808301</v>
      </c>
      <c r="M47" s="491">
        <f t="shared" si="5"/>
        <v>19715321.28329305</v>
      </c>
      <c r="N47" s="491">
        <f t="shared" si="5"/>
        <v>20300824.034346148</v>
      </c>
      <c r="O47" s="491">
        <f t="shared" si="5"/>
        <v>21991270.292751033</v>
      </c>
      <c r="P47" s="491">
        <f t="shared" si="5"/>
        <v>20064396.548154578</v>
      </c>
      <c r="Q47" s="491">
        <f t="shared" si="5"/>
        <v>21907495.388764497</v>
      </c>
      <c r="R47" s="491">
        <f t="shared" si="5"/>
        <v>19902751.306388319</v>
      </c>
      <c r="S47" s="491">
        <f t="shared" si="5"/>
        <v>19497347.956401404</v>
      </c>
      <c r="T47" s="491">
        <f t="shared" si="5"/>
        <v>19806444.83052602</v>
      </c>
      <c r="U47" s="491">
        <f t="shared" si="5"/>
        <v>18928905.497327071</v>
      </c>
      <c r="V47" s="491">
        <f t="shared" si="5"/>
        <v>20102966.784599993</v>
      </c>
      <c r="W47" s="491">
        <f t="shared" si="5"/>
        <v>17694273.511802264</v>
      </c>
      <c r="X47" s="491">
        <f t="shared" si="5"/>
        <v>18533165.936268382</v>
      </c>
      <c r="Y47" s="491">
        <f t="shared" si="5"/>
        <v>17193926.058927767</v>
      </c>
      <c r="Z47" s="491">
        <f t="shared" si="5"/>
        <v>17903885.204778779</v>
      </c>
      <c r="AA47" s="491">
        <f t="shared" si="5"/>
        <v>17680755.959653653</v>
      </c>
      <c r="AB47" s="491">
        <f t="shared" si="5"/>
        <v>17788392.090344094</v>
      </c>
      <c r="AC47" s="491">
        <f t="shared" si="5"/>
        <v>18264259.803381566</v>
      </c>
      <c r="AD47" s="491">
        <f>SUM(AD45:AD46)</f>
        <v>16480066.441439813</v>
      </c>
      <c r="AE47" s="491">
        <f>SUM(AE45:AE46)</f>
        <v>17641981.725597478</v>
      </c>
      <c r="AF47" s="491">
        <f>SUM(AF45:AF46)</f>
        <v>17331523.024949435</v>
      </c>
      <c r="AG47" s="526">
        <f>SUM(AG45:AG46)</f>
        <v>265341235.44000009</v>
      </c>
      <c r="AH47" s="492">
        <f>SUM(AH45:AH46)</f>
        <v>871672319.3290925</v>
      </c>
    </row>
    <row r="48" spans="1:79" x14ac:dyDescent="0.2">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row>
    <row r="49" spans="33:79" x14ac:dyDescent="0.2">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row>
    <row r="50" spans="33:79" x14ac:dyDescent="0.2">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row>
    <row r="51" spans="33:79" x14ac:dyDescent="0.2">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row>
    <row r="52" spans="33:79" x14ac:dyDescent="0.2">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row>
    <row r="53" spans="33:79" x14ac:dyDescent="0.2">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row>
    <row r="54" spans="33:79" x14ac:dyDescent="0.2">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c r="BJ54" s="468"/>
      <c r="BK54" s="468"/>
      <c r="BL54" s="468"/>
      <c r="BM54" s="468"/>
      <c r="BN54" s="468"/>
      <c r="BO54" s="468"/>
      <c r="BP54" s="468"/>
      <c r="BQ54" s="468"/>
      <c r="BR54" s="468"/>
      <c r="BS54" s="468"/>
      <c r="BT54" s="468"/>
      <c r="BU54" s="468"/>
      <c r="BV54" s="468"/>
      <c r="BW54" s="468"/>
      <c r="BX54" s="468"/>
      <c r="BY54" s="468"/>
      <c r="BZ54" s="468"/>
      <c r="CA54" s="468"/>
    </row>
    <row r="55" spans="33:79" x14ac:dyDescent="0.2">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c r="BJ55" s="468"/>
      <c r="BK55" s="468"/>
      <c r="BL55" s="468"/>
      <c r="BM55" s="468"/>
      <c r="BN55" s="468"/>
      <c r="BO55" s="468"/>
      <c r="BP55" s="468"/>
      <c r="BQ55" s="468"/>
      <c r="BR55" s="468"/>
      <c r="BS55" s="468"/>
      <c r="BT55" s="468"/>
      <c r="BU55" s="468"/>
      <c r="BV55" s="468"/>
      <c r="BW55" s="468"/>
      <c r="BX55" s="468"/>
      <c r="BY55" s="468"/>
      <c r="BZ55" s="468"/>
      <c r="CA55" s="468"/>
    </row>
    <row r="56" spans="33:79" x14ac:dyDescent="0.2">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c r="BK56" s="468"/>
      <c r="BL56" s="468"/>
      <c r="BM56" s="468"/>
      <c r="BN56" s="468"/>
      <c r="BO56" s="468"/>
      <c r="BP56" s="468"/>
      <c r="BQ56" s="468"/>
      <c r="BR56" s="468"/>
      <c r="BS56" s="468"/>
      <c r="BT56" s="468"/>
      <c r="BU56" s="468"/>
      <c r="BV56" s="468"/>
      <c r="BW56" s="468"/>
      <c r="BX56" s="468"/>
      <c r="BY56" s="468"/>
      <c r="BZ56" s="468"/>
      <c r="CA56" s="468"/>
    </row>
    <row r="57" spans="33:79" x14ac:dyDescent="0.2">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c r="BK57" s="468"/>
      <c r="BL57" s="468"/>
      <c r="BM57" s="468"/>
      <c r="BN57" s="468"/>
      <c r="BO57" s="468"/>
      <c r="BP57" s="468"/>
      <c r="BQ57" s="468"/>
      <c r="BR57" s="468"/>
      <c r="BS57" s="468"/>
      <c r="BT57" s="468"/>
      <c r="BU57" s="468"/>
      <c r="BV57" s="468"/>
      <c r="BW57" s="468"/>
      <c r="BX57" s="468"/>
      <c r="BY57" s="468"/>
      <c r="BZ57" s="468"/>
      <c r="CA57" s="468"/>
    </row>
    <row r="58" spans="33:79" x14ac:dyDescent="0.2">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c r="BK58" s="468"/>
      <c r="BL58" s="468"/>
      <c r="BM58" s="468"/>
      <c r="BN58" s="468"/>
      <c r="BO58" s="468"/>
      <c r="BP58" s="468"/>
      <c r="BQ58" s="468"/>
      <c r="BR58" s="468"/>
      <c r="BS58" s="468"/>
      <c r="BT58" s="468"/>
      <c r="BU58" s="468"/>
      <c r="BV58" s="468"/>
      <c r="BW58" s="468"/>
      <c r="BX58" s="468"/>
      <c r="BY58" s="468"/>
      <c r="BZ58" s="468"/>
      <c r="CA58" s="468"/>
    </row>
    <row r="59" spans="33:79" x14ac:dyDescent="0.2">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c r="BZ59" s="468"/>
      <c r="CA59" s="468"/>
    </row>
    <row r="60" spans="33:79" x14ac:dyDescent="0.2">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c r="BK60" s="468"/>
      <c r="BL60" s="468"/>
      <c r="BM60" s="468"/>
      <c r="BN60" s="468"/>
      <c r="BO60" s="468"/>
      <c r="BP60" s="468"/>
      <c r="BQ60" s="468"/>
      <c r="BR60" s="468"/>
      <c r="BS60" s="468"/>
      <c r="BT60" s="468"/>
      <c r="BU60" s="468"/>
      <c r="BV60" s="468"/>
      <c r="BW60" s="468"/>
      <c r="BX60" s="468"/>
      <c r="BY60" s="468"/>
      <c r="BZ60" s="468"/>
      <c r="CA60" s="468"/>
    </row>
    <row r="61" spans="33:79" x14ac:dyDescent="0.2">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c r="BK61" s="468"/>
      <c r="BL61" s="468"/>
      <c r="BM61" s="468"/>
      <c r="BN61" s="468"/>
      <c r="BO61" s="468"/>
      <c r="BP61" s="468"/>
      <c r="BQ61" s="468"/>
      <c r="BR61" s="468"/>
      <c r="BS61" s="468"/>
      <c r="BT61" s="468"/>
      <c r="BU61" s="468"/>
      <c r="BV61" s="468"/>
      <c r="BW61" s="468"/>
      <c r="BX61" s="468"/>
      <c r="BY61" s="468"/>
      <c r="BZ61" s="468"/>
      <c r="CA61" s="468"/>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C46" sqref="C46:AG46"/>
    </sheetView>
  </sheetViews>
  <sheetFormatPr defaultColWidth="8" defaultRowHeight="12.75" x14ac:dyDescent="0.2"/>
  <cols>
    <col min="1" max="1" width="6.5703125" style="467" bestFit="1" customWidth="1"/>
    <col min="2" max="2" width="24.5703125" style="476" customWidth="1"/>
    <col min="3" max="3" width="16.5703125" style="476" customWidth="1"/>
    <col min="4" max="28" width="16.5703125" style="466" customWidth="1"/>
    <col min="29" max="32" width="16.5703125" style="467" customWidth="1"/>
    <col min="33" max="33" width="23.42578125" style="469" bestFit="1" customWidth="1"/>
    <col min="34" max="34" width="16.5703125" style="469" customWidth="1"/>
    <col min="35" max="16384" width="8" style="469"/>
  </cols>
  <sheetData>
    <row r="1" spans="1:114" ht="15.75" x14ac:dyDescent="0.25">
      <c r="A1" s="435" t="s">
        <v>1180</v>
      </c>
      <c r="B1" s="464"/>
      <c r="C1" s="465"/>
      <c r="D1" s="438"/>
      <c r="E1" s="465"/>
      <c r="F1" s="465"/>
      <c r="AB1" s="467"/>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c r="CK1" s="468"/>
      <c r="CL1" s="468"/>
      <c r="CM1" s="468"/>
      <c r="CN1" s="468"/>
      <c r="CO1" s="468"/>
      <c r="CP1" s="468"/>
      <c r="CQ1" s="468"/>
      <c r="CR1" s="468"/>
      <c r="CS1" s="468"/>
      <c r="CT1" s="468"/>
      <c r="CU1" s="468"/>
      <c r="CV1" s="468"/>
      <c r="CW1" s="468"/>
      <c r="CX1" s="468"/>
      <c r="CY1" s="468"/>
      <c r="CZ1" s="468"/>
      <c r="DA1" s="468"/>
      <c r="DB1" s="468"/>
      <c r="DC1" s="468"/>
      <c r="DD1" s="468"/>
      <c r="DE1" s="468"/>
      <c r="DF1" s="468"/>
      <c r="DG1" s="468"/>
      <c r="DH1" s="468"/>
      <c r="DI1" s="468"/>
      <c r="DJ1" s="468"/>
    </row>
    <row r="2" spans="1:114" x14ac:dyDescent="0.2">
      <c r="A2" s="180" t="s">
        <v>26</v>
      </c>
      <c r="B2" s="180"/>
      <c r="C2" s="408" t="str">
        <f>'Schedule 2_Balance Sheet'!C2</f>
        <v>CCA One Care-Commonwealth Care Alliance</v>
      </c>
      <c r="D2" s="409"/>
      <c r="E2" s="409"/>
      <c r="F2" s="410"/>
      <c r="AB2" s="467"/>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c r="CK2" s="468"/>
      <c r="CL2" s="468"/>
      <c r="CM2" s="468"/>
      <c r="CN2" s="468"/>
      <c r="CO2" s="468"/>
      <c r="CP2" s="468"/>
      <c r="CQ2" s="468"/>
      <c r="CR2" s="468"/>
      <c r="CS2" s="468"/>
      <c r="CT2" s="468"/>
      <c r="CU2" s="468"/>
      <c r="CV2" s="468"/>
      <c r="CW2" s="468"/>
      <c r="CX2" s="468"/>
      <c r="CY2" s="468"/>
      <c r="CZ2" s="468"/>
      <c r="DA2" s="468"/>
      <c r="DB2" s="468"/>
      <c r="DC2" s="468"/>
      <c r="DD2" s="468"/>
      <c r="DE2" s="468"/>
      <c r="DF2" s="468"/>
      <c r="DG2" s="468"/>
      <c r="DH2" s="468"/>
      <c r="DI2" s="468"/>
      <c r="DJ2" s="468"/>
    </row>
    <row r="3" spans="1:114" x14ac:dyDescent="0.2">
      <c r="A3" s="180" t="s">
        <v>0</v>
      </c>
      <c r="B3" s="180"/>
      <c r="C3" s="539" t="str">
        <f>'Schedule 2_Balance Sheet'!C3</f>
        <v>January 2024-September 2024</v>
      </c>
      <c r="D3" s="540"/>
      <c r="E3" s="540"/>
      <c r="F3" s="541"/>
      <c r="AB3" s="467"/>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row>
    <row r="4" spans="1:114" x14ac:dyDescent="0.2">
      <c r="A4" s="180" t="s">
        <v>27</v>
      </c>
      <c r="B4" s="180"/>
      <c r="C4" s="411">
        <f>'Schedule 2_Balance Sheet'!C4</f>
        <v>45565</v>
      </c>
      <c r="D4" s="409"/>
      <c r="E4" s="409"/>
      <c r="F4" s="410"/>
      <c r="AB4" s="467"/>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468"/>
      <c r="BO4" s="468"/>
      <c r="BP4" s="468"/>
      <c r="BQ4" s="468"/>
      <c r="BR4" s="468"/>
      <c r="BS4" s="468"/>
      <c r="BT4" s="468"/>
      <c r="BU4" s="468"/>
      <c r="BV4" s="468"/>
      <c r="BW4" s="468"/>
      <c r="BX4" s="468"/>
      <c r="BY4" s="468"/>
      <c r="BZ4" s="468"/>
      <c r="CA4" s="468"/>
      <c r="CB4" s="468"/>
      <c r="CC4" s="468"/>
      <c r="CD4" s="468"/>
      <c r="CE4" s="468"/>
      <c r="CF4" s="468"/>
      <c r="CG4" s="468"/>
      <c r="CH4" s="468"/>
      <c r="CI4" s="468"/>
      <c r="CJ4" s="468"/>
      <c r="CK4" s="468"/>
      <c r="CL4" s="468"/>
      <c r="CM4" s="468"/>
      <c r="CN4" s="468"/>
      <c r="CO4" s="468"/>
      <c r="CP4" s="468"/>
      <c r="CQ4" s="468"/>
      <c r="CR4" s="468"/>
      <c r="CS4" s="468"/>
      <c r="CT4" s="468"/>
      <c r="CU4" s="468"/>
      <c r="CV4" s="468"/>
      <c r="CW4" s="468"/>
      <c r="CX4" s="468"/>
      <c r="CY4" s="468"/>
      <c r="CZ4" s="468"/>
      <c r="DA4" s="468"/>
      <c r="DB4" s="468"/>
      <c r="DC4" s="468"/>
      <c r="DD4" s="468"/>
      <c r="DE4" s="468"/>
      <c r="DF4" s="468"/>
      <c r="DG4" s="468"/>
      <c r="DH4" s="468"/>
      <c r="DI4" s="468"/>
      <c r="DJ4" s="468"/>
    </row>
    <row r="5" spans="1:114" x14ac:dyDescent="0.2">
      <c r="A5" s="180" t="s">
        <v>28</v>
      </c>
      <c r="B5" s="180"/>
      <c r="C5" s="408" t="str">
        <f>'Schedule 2_Balance Sheet'!C5</f>
        <v>CCA</v>
      </c>
      <c r="D5" s="409"/>
      <c r="E5" s="409"/>
      <c r="F5" s="410"/>
      <c r="AB5" s="467"/>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row>
    <row r="6" spans="1:114" x14ac:dyDescent="0.2">
      <c r="A6" s="180" t="s">
        <v>29</v>
      </c>
      <c r="B6" s="180"/>
      <c r="C6" s="411">
        <f>'Schedule 2_Balance Sheet'!C6</f>
        <v>45623</v>
      </c>
      <c r="D6" s="409"/>
      <c r="E6" s="409"/>
      <c r="F6" s="410"/>
      <c r="AB6" s="467"/>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468"/>
      <c r="BO6" s="468"/>
      <c r="BP6" s="468"/>
      <c r="BQ6" s="468"/>
      <c r="BR6" s="468"/>
      <c r="BS6" s="468"/>
      <c r="BT6" s="468"/>
      <c r="BU6" s="468"/>
      <c r="BV6" s="468"/>
      <c r="BW6" s="468"/>
      <c r="BX6" s="468"/>
      <c r="BY6" s="468"/>
      <c r="BZ6" s="468"/>
      <c r="CA6" s="468"/>
      <c r="CB6" s="468"/>
      <c r="CC6" s="468"/>
      <c r="CD6" s="468"/>
      <c r="CE6" s="468"/>
      <c r="CF6" s="468"/>
      <c r="CG6" s="468"/>
      <c r="CH6" s="468"/>
      <c r="CI6" s="468"/>
      <c r="CJ6" s="468"/>
      <c r="CK6" s="468"/>
      <c r="CL6" s="468"/>
      <c r="CM6" s="468"/>
      <c r="CN6" s="468"/>
      <c r="CO6" s="468"/>
      <c r="CP6" s="468"/>
      <c r="CQ6" s="468"/>
      <c r="CR6" s="468"/>
      <c r="CS6" s="468"/>
      <c r="CT6" s="468"/>
      <c r="CU6" s="468"/>
      <c r="CV6" s="468"/>
      <c r="CW6" s="468"/>
      <c r="CX6" s="468"/>
      <c r="CY6" s="468"/>
      <c r="CZ6" s="468"/>
      <c r="DA6" s="468"/>
      <c r="DB6" s="468"/>
      <c r="DC6" s="468"/>
      <c r="DD6" s="468"/>
      <c r="DE6" s="468"/>
      <c r="DF6" s="468"/>
      <c r="DG6" s="468"/>
      <c r="DH6" s="468"/>
      <c r="DI6" s="468"/>
      <c r="DJ6" s="468"/>
    </row>
    <row r="7" spans="1:114" ht="13.5" thickBot="1" x14ac:dyDescent="0.25">
      <c r="A7" s="178" t="s">
        <v>462</v>
      </c>
      <c r="B7" s="352"/>
      <c r="C7" s="352"/>
      <c r="D7" s="352"/>
      <c r="E7" s="352"/>
      <c r="F7" s="352"/>
      <c r="G7" s="352"/>
      <c r="H7" s="352"/>
      <c r="AB7" s="467"/>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468"/>
      <c r="BO7" s="468"/>
      <c r="BP7" s="468"/>
      <c r="BQ7" s="468"/>
      <c r="BR7" s="468"/>
      <c r="BS7" s="468"/>
      <c r="BT7" s="468"/>
      <c r="BU7" s="468"/>
      <c r="BV7" s="468"/>
      <c r="BW7" s="468"/>
      <c r="BX7" s="468"/>
      <c r="BY7" s="468"/>
      <c r="BZ7" s="468"/>
      <c r="CA7" s="468"/>
      <c r="CB7" s="468"/>
      <c r="CC7" s="468"/>
      <c r="CD7" s="468"/>
      <c r="CE7" s="468"/>
      <c r="CF7" s="468"/>
      <c r="CG7" s="468"/>
      <c r="CH7" s="468"/>
      <c r="CI7" s="468"/>
      <c r="CJ7" s="468"/>
      <c r="CK7" s="468"/>
      <c r="CL7" s="468"/>
      <c r="CM7" s="468"/>
      <c r="CN7" s="468"/>
      <c r="CO7" s="468"/>
      <c r="CP7" s="468"/>
      <c r="CQ7" s="468"/>
      <c r="CR7" s="468"/>
      <c r="CS7" s="468"/>
      <c r="CT7" s="468"/>
      <c r="CU7" s="468"/>
      <c r="CV7" s="468"/>
      <c r="CW7" s="468"/>
      <c r="CX7" s="468"/>
      <c r="CY7" s="468"/>
      <c r="CZ7" s="468"/>
      <c r="DA7" s="468"/>
      <c r="DB7" s="468"/>
      <c r="DC7" s="468"/>
      <c r="DD7" s="468"/>
      <c r="DE7" s="468"/>
      <c r="DF7" s="468"/>
      <c r="DG7" s="468"/>
      <c r="DH7" s="468"/>
      <c r="DI7" s="468"/>
      <c r="DJ7" s="468"/>
    </row>
    <row r="8" spans="1:114" s="470" customFormat="1" ht="16.5" customHeight="1" thickBot="1" x14ac:dyDescent="0.25">
      <c r="A8" s="517"/>
      <c r="B8" s="518"/>
      <c r="C8" s="519" t="s">
        <v>441</v>
      </c>
      <c r="D8" s="519"/>
      <c r="E8" s="520"/>
      <c r="F8" s="520"/>
      <c r="G8" s="520"/>
      <c r="H8" s="519"/>
      <c r="I8" s="519"/>
      <c r="J8" s="520"/>
      <c r="K8" s="520"/>
      <c r="L8" s="521"/>
      <c r="M8" s="519" t="s">
        <v>441</v>
      </c>
      <c r="N8" s="519"/>
      <c r="O8" s="520"/>
      <c r="P8" s="521"/>
      <c r="Q8" s="520"/>
      <c r="R8" s="519"/>
      <c r="S8" s="519"/>
      <c r="T8" s="520"/>
      <c r="U8" s="520"/>
      <c r="V8" s="521"/>
      <c r="W8" s="519" t="s">
        <v>441</v>
      </c>
      <c r="X8" s="519"/>
      <c r="Y8" s="520"/>
      <c r="Z8" s="520"/>
      <c r="AA8" s="520"/>
      <c r="AB8" s="522"/>
      <c r="AC8" s="519"/>
      <c r="AD8" s="519"/>
      <c r="AE8" s="519"/>
      <c r="AF8" s="544"/>
      <c r="AG8" s="523"/>
      <c r="AH8" s="524"/>
    </row>
    <row r="9" spans="1:114" s="471" customFormat="1" ht="26.25" thickBot="1" x14ac:dyDescent="0.25">
      <c r="A9" s="513" t="s">
        <v>209</v>
      </c>
      <c r="B9" s="514" t="s">
        <v>442</v>
      </c>
      <c r="C9" s="505">
        <f t="array" ref="C9:AF9">TRANSPOSE(B10:B39)</f>
        <v>45596</v>
      </c>
      <c r="D9" s="506">
        <v>45565</v>
      </c>
      <c r="E9" s="506">
        <v>45535</v>
      </c>
      <c r="F9" s="506">
        <v>45504</v>
      </c>
      <c r="G9" s="506">
        <v>45473</v>
      </c>
      <c r="H9" s="506">
        <v>45443</v>
      </c>
      <c r="I9" s="506">
        <v>45412</v>
      </c>
      <c r="J9" s="506">
        <v>45382</v>
      </c>
      <c r="K9" s="506">
        <v>45351</v>
      </c>
      <c r="L9" s="506">
        <v>45322</v>
      </c>
      <c r="M9" s="506">
        <v>45291</v>
      </c>
      <c r="N9" s="506">
        <v>45260</v>
      </c>
      <c r="O9" s="507">
        <v>45230</v>
      </c>
      <c r="P9" s="506">
        <v>45199</v>
      </c>
      <c r="Q9" s="507">
        <v>45169</v>
      </c>
      <c r="R9" s="506">
        <v>45138</v>
      </c>
      <c r="S9" s="507">
        <v>45107</v>
      </c>
      <c r="T9" s="507">
        <v>45077</v>
      </c>
      <c r="U9" s="507">
        <v>45046</v>
      </c>
      <c r="V9" s="506">
        <v>45016</v>
      </c>
      <c r="W9" s="507">
        <v>44985</v>
      </c>
      <c r="X9" s="507">
        <v>44957</v>
      </c>
      <c r="Y9" s="507">
        <v>44926</v>
      </c>
      <c r="Z9" s="506">
        <v>44895</v>
      </c>
      <c r="AA9" s="507">
        <v>44865</v>
      </c>
      <c r="AB9" s="506">
        <v>44834</v>
      </c>
      <c r="AC9" s="507">
        <v>44804</v>
      </c>
      <c r="AD9" s="507">
        <v>44773</v>
      </c>
      <c r="AE9" s="506">
        <v>44742</v>
      </c>
      <c r="AF9" s="545">
        <v>44712</v>
      </c>
      <c r="AG9" s="504" t="s">
        <v>449</v>
      </c>
      <c r="AH9" s="508" t="s">
        <v>443</v>
      </c>
    </row>
    <row r="10" spans="1:114" s="471" customFormat="1" x14ac:dyDescent="0.2">
      <c r="A10" s="494">
        <v>1</v>
      </c>
      <c r="B10" s="537">
        <f>EOMONTH(B11,1)</f>
        <v>45596</v>
      </c>
      <c r="C10" s="482">
        <v>35644220.600000001</v>
      </c>
      <c r="D10" s="482">
        <v>713573.09000000008</v>
      </c>
      <c r="E10" s="482">
        <v>84432.78</v>
      </c>
      <c r="F10" s="482">
        <v>83445.94</v>
      </c>
      <c r="G10" s="482">
        <v>22195.86</v>
      </c>
      <c r="H10" s="482">
        <v>94176.88</v>
      </c>
      <c r="I10" s="482">
        <v>155691.72999999998</v>
      </c>
      <c r="J10" s="482">
        <v>75093.19</v>
      </c>
      <c r="K10" s="482">
        <v>127655.51000000001</v>
      </c>
      <c r="L10" s="482">
        <v>92224.92</v>
      </c>
      <c r="M10" s="482">
        <v>116726.64</v>
      </c>
      <c r="N10" s="482">
        <v>112336.4</v>
      </c>
      <c r="O10" s="482">
        <v>130963.51999999999</v>
      </c>
      <c r="P10" s="482">
        <v>108133.33</v>
      </c>
      <c r="Q10" s="482">
        <v>97778.4</v>
      </c>
      <c r="R10" s="482">
        <v>94918.06</v>
      </c>
      <c r="S10" s="482">
        <v>81239.429999999993</v>
      </c>
      <c r="T10" s="482">
        <v>93752.71</v>
      </c>
      <c r="U10" s="482">
        <v>117731.24</v>
      </c>
      <c r="V10" s="482">
        <v>0</v>
      </c>
      <c r="W10" s="482">
        <v>0</v>
      </c>
      <c r="X10" s="482">
        <v>0</v>
      </c>
      <c r="Y10" s="482">
        <v>0</v>
      </c>
      <c r="Z10" s="482">
        <v>0</v>
      </c>
      <c r="AA10" s="482">
        <v>0</v>
      </c>
      <c r="AB10" s="482">
        <v>0</v>
      </c>
      <c r="AC10" s="482">
        <v>0</v>
      </c>
      <c r="AD10" s="482">
        <v>0</v>
      </c>
      <c r="AE10" s="482">
        <v>0</v>
      </c>
      <c r="AF10" s="532">
        <v>0</v>
      </c>
      <c r="AG10" s="531">
        <v>0</v>
      </c>
      <c r="AH10" s="493">
        <f t="shared" ref="AH10:AH38" si="0">SUM(C10:AG10)</f>
        <v>38046290.230000004</v>
      </c>
    </row>
    <row r="11" spans="1:114" s="471" customFormat="1" x14ac:dyDescent="0.2">
      <c r="A11" s="494">
        <v>2</v>
      </c>
      <c r="B11" s="495">
        <f>'Schedule 2_Balance Sheet'!C4</f>
        <v>45565</v>
      </c>
      <c r="C11" s="511"/>
      <c r="D11" s="543">
        <v>32315731.649999999</v>
      </c>
      <c r="E11" s="543">
        <v>490003.55</v>
      </c>
      <c r="F11" s="543">
        <v>65463.6</v>
      </c>
      <c r="G11" s="543">
        <v>13825.97</v>
      </c>
      <c r="H11" s="543">
        <v>5968.52</v>
      </c>
      <c r="I11" s="543">
        <v>4060.5</v>
      </c>
      <c r="J11" s="543">
        <v>4320.93</v>
      </c>
      <c r="K11" s="543">
        <v>16695.79</v>
      </c>
      <c r="L11" s="543">
        <v>1626.74</v>
      </c>
      <c r="M11" s="543">
        <v>4335.9400000000005</v>
      </c>
      <c r="N11" s="543">
        <v>8429.2000000000007</v>
      </c>
      <c r="O11" s="543">
        <v>10646.16</v>
      </c>
      <c r="P11" s="543">
        <v>5183.04</v>
      </c>
      <c r="Q11" s="543">
        <v>3945.35</v>
      </c>
      <c r="R11" s="543">
        <v>717.97</v>
      </c>
      <c r="S11" s="543">
        <v>4.4000000000000004</v>
      </c>
      <c r="T11" s="543">
        <v>0</v>
      </c>
      <c r="U11" s="543">
        <v>19708.87</v>
      </c>
      <c r="V11" s="543">
        <v>0</v>
      </c>
      <c r="W11" s="543">
        <v>0</v>
      </c>
      <c r="X11" s="543">
        <v>0</v>
      </c>
      <c r="Y11" s="543">
        <v>0</v>
      </c>
      <c r="Z11" s="543">
        <v>0</v>
      </c>
      <c r="AA11" s="543">
        <v>0</v>
      </c>
      <c r="AB11" s="543">
        <v>0</v>
      </c>
      <c r="AC11" s="543">
        <v>0</v>
      </c>
      <c r="AD11" s="543">
        <v>0</v>
      </c>
      <c r="AE11" s="543">
        <v>0</v>
      </c>
      <c r="AF11" s="533">
        <v>0</v>
      </c>
      <c r="AG11" s="529">
        <v>0</v>
      </c>
      <c r="AH11" s="493">
        <f t="shared" si="0"/>
        <v>32970668.179999996</v>
      </c>
    </row>
    <row r="12" spans="1:114" s="470" customFormat="1" ht="15" customHeight="1" x14ac:dyDescent="0.2">
      <c r="A12" s="494">
        <v>3</v>
      </c>
      <c r="B12" s="495">
        <f>EOMONTH(B11,-1)</f>
        <v>45535</v>
      </c>
      <c r="C12" s="511"/>
      <c r="D12" s="511"/>
      <c r="E12" s="483">
        <v>31683104.349999998</v>
      </c>
      <c r="F12" s="483">
        <v>614213.55999999994</v>
      </c>
      <c r="G12" s="483">
        <v>103067.21</v>
      </c>
      <c r="H12" s="483">
        <v>48307.31</v>
      </c>
      <c r="I12" s="483">
        <v>23248.199999999997</v>
      </c>
      <c r="J12" s="483">
        <v>28834.32</v>
      </c>
      <c r="K12" s="483">
        <v>15019.990000000002</v>
      </c>
      <c r="L12" s="483">
        <v>4519.2700000000004</v>
      </c>
      <c r="M12" s="483">
        <v>4615.3599999999997</v>
      </c>
      <c r="N12" s="483">
        <v>8337.7099999999991</v>
      </c>
      <c r="O12" s="483">
        <v>3948.1400000000003</v>
      </c>
      <c r="P12" s="483">
        <v>9884.7100000000009</v>
      </c>
      <c r="Q12" s="483">
        <v>4286.51</v>
      </c>
      <c r="R12" s="483">
        <v>8322.31</v>
      </c>
      <c r="S12" s="483">
        <v>7249.64</v>
      </c>
      <c r="T12" s="483">
        <v>5597</v>
      </c>
      <c r="U12" s="483">
        <v>5430.8</v>
      </c>
      <c r="V12" s="483">
        <v>0</v>
      </c>
      <c r="W12" s="483">
        <v>0</v>
      </c>
      <c r="X12" s="483">
        <v>0</v>
      </c>
      <c r="Y12" s="483">
        <v>0</v>
      </c>
      <c r="Z12" s="483">
        <v>0</v>
      </c>
      <c r="AA12" s="483">
        <v>0</v>
      </c>
      <c r="AB12" s="483">
        <v>0</v>
      </c>
      <c r="AC12" s="483">
        <v>0</v>
      </c>
      <c r="AD12" s="483">
        <v>0</v>
      </c>
      <c r="AE12" s="483">
        <v>0</v>
      </c>
      <c r="AF12" s="525">
        <v>0</v>
      </c>
      <c r="AG12" s="529">
        <v>0</v>
      </c>
      <c r="AH12" s="493">
        <f t="shared" si="0"/>
        <v>32577986.389999997</v>
      </c>
    </row>
    <row r="13" spans="1:114" s="470" customFormat="1" ht="15" customHeight="1" x14ac:dyDescent="0.2">
      <c r="A13" s="494">
        <v>4</v>
      </c>
      <c r="B13" s="495">
        <f t="shared" ref="B13:B39" si="1">EOMONTH(B12,-1)</f>
        <v>45504</v>
      </c>
      <c r="C13" s="511"/>
      <c r="D13" s="509"/>
      <c r="E13" s="511"/>
      <c r="F13" s="483">
        <v>34445068.369999997</v>
      </c>
      <c r="G13" s="483">
        <v>615801.9</v>
      </c>
      <c r="H13" s="483">
        <v>123524.35</v>
      </c>
      <c r="I13" s="483">
        <v>13483.79</v>
      </c>
      <c r="J13" s="483">
        <v>22122.420000000002</v>
      </c>
      <c r="K13" s="483">
        <v>2340.5</v>
      </c>
      <c r="L13" s="483">
        <v>3462.75</v>
      </c>
      <c r="M13" s="483">
        <v>20656.05</v>
      </c>
      <c r="N13" s="483">
        <v>34075.200000000004</v>
      </c>
      <c r="O13" s="483">
        <v>39616.71</v>
      </c>
      <c r="P13" s="483">
        <v>13599.960000000001</v>
      </c>
      <c r="Q13" s="483">
        <v>13368.7</v>
      </c>
      <c r="R13" s="483">
        <v>11008.06</v>
      </c>
      <c r="S13" s="484">
        <v>5252.87</v>
      </c>
      <c r="T13" s="484">
        <v>5474.97</v>
      </c>
      <c r="U13" s="484">
        <v>8273.2999999999993</v>
      </c>
      <c r="V13" s="483">
        <v>0</v>
      </c>
      <c r="W13" s="483">
        <v>0</v>
      </c>
      <c r="X13" s="484">
        <v>0</v>
      </c>
      <c r="Y13" s="484">
        <v>0</v>
      </c>
      <c r="Z13" s="483">
        <v>0</v>
      </c>
      <c r="AA13" s="483">
        <v>0</v>
      </c>
      <c r="AB13" s="483">
        <v>0</v>
      </c>
      <c r="AC13" s="483">
        <v>0</v>
      </c>
      <c r="AD13" s="483">
        <v>0</v>
      </c>
      <c r="AE13" s="483">
        <v>0</v>
      </c>
      <c r="AF13" s="525">
        <v>0</v>
      </c>
      <c r="AG13" s="527">
        <v>0</v>
      </c>
      <c r="AH13" s="493">
        <f t="shared" si="0"/>
        <v>35377129.899999999</v>
      </c>
    </row>
    <row r="14" spans="1:114" s="470" customFormat="1" ht="15" customHeight="1" x14ac:dyDescent="0.2">
      <c r="A14" s="494">
        <v>5</v>
      </c>
      <c r="B14" s="495">
        <f t="shared" si="1"/>
        <v>45473</v>
      </c>
      <c r="C14" s="511"/>
      <c r="D14" s="509"/>
      <c r="E14" s="509"/>
      <c r="F14" s="511"/>
      <c r="G14" s="483">
        <v>30146554.779999997</v>
      </c>
      <c r="H14" s="483">
        <v>479111.98000000004</v>
      </c>
      <c r="I14" s="483">
        <v>40390.75</v>
      </c>
      <c r="J14" s="483">
        <v>50812.53</v>
      </c>
      <c r="K14" s="483">
        <v>5153.46</v>
      </c>
      <c r="L14" s="483">
        <v>4675.2</v>
      </c>
      <c r="M14" s="483">
        <v>7257.18</v>
      </c>
      <c r="N14" s="483">
        <v>2578.8900000000003</v>
      </c>
      <c r="O14" s="483">
        <v>1387.36</v>
      </c>
      <c r="P14" s="483">
        <v>90.6</v>
      </c>
      <c r="Q14" s="483">
        <v>9.23</v>
      </c>
      <c r="R14" s="483">
        <v>6.86</v>
      </c>
      <c r="S14" s="484">
        <v>1571.6799999999998</v>
      </c>
      <c r="T14" s="484">
        <v>3245.27</v>
      </c>
      <c r="U14" s="484">
        <v>302.32</v>
      </c>
      <c r="V14" s="483">
        <v>0</v>
      </c>
      <c r="W14" s="483">
        <v>0</v>
      </c>
      <c r="X14" s="484">
        <v>0</v>
      </c>
      <c r="Y14" s="484">
        <v>0</v>
      </c>
      <c r="Z14" s="483">
        <v>0</v>
      </c>
      <c r="AA14" s="483">
        <v>0</v>
      </c>
      <c r="AB14" s="483">
        <v>0</v>
      </c>
      <c r="AC14" s="483">
        <v>0</v>
      </c>
      <c r="AD14" s="483">
        <v>0</v>
      </c>
      <c r="AE14" s="483">
        <v>0</v>
      </c>
      <c r="AF14" s="525">
        <v>0</v>
      </c>
      <c r="AG14" s="528">
        <v>0</v>
      </c>
      <c r="AH14" s="493">
        <f t="shared" si="0"/>
        <v>30743148.09</v>
      </c>
    </row>
    <row r="15" spans="1:114" s="470" customFormat="1" ht="15" customHeight="1" x14ac:dyDescent="0.2">
      <c r="A15" s="494">
        <v>6</v>
      </c>
      <c r="B15" s="495">
        <f t="shared" si="1"/>
        <v>45443</v>
      </c>
      <c r="C15" s="511"/>
      <c r="D15" s="509"/>
      <c r="E15" s="509"/>
      <c r="F15" s="509"/>
      <c r="G15" s="511"/>
      <c r="H15" s="483">
        <v>32130961.25</v>
      </c>
      <c r="I15" s="483">
        <v>553715.05000000005</v>
      </c>
      <c r="J15" s="483">
        <v>77528.42</v>
      </c>
      <c r="K15" s="483">
        <v>34700.810000000005</v>
      </c>
      <c r="L15" s="483">
        <v>18212.14</v>
      </c>
      <c r="M15" s="483">
        <v>14114.060000000001</v>
      </c>
      <c r="N15" s="483">
        <v>18569.14</v>
      </c>
      <c r="O15" s="483">
        <v>18011.95</v>
      </c>
      <c r="P15" s="483">
        <v>1600.93</v>
      </c>
      <c r="Q15" s="483">
        <v>2271.23</v>
      </c>
      <c r="R15" s="483">
        <v>1776.31</v>
      </c>
      <c r="S15" s="484">
        <v>753.72</v>
      </c>
      <c r="T15" s="484">
        <v>3149.84</v>
      </c>
      <c r="U15" s="484">
        <v>579.41999999999996</v>
      </c>
      <c r="V15" s="483">
        <v>0</v>
      </c>
      <c r="W15" s="483">
        <v>0</v>
      </c>
      <c r="X15" s="484">
        <v>0</v>
      </c>
      <c r="Y15" s="484">
        <v>0</v>
      </c>
      <c r="Z15" s="483">
        <v>0</v>
      </c>
      <c r="AA15" s="483">
        <v>0</v>
      </c>
      <c r="AB15" s="483">
        <v>0</v>
      </c>
      <c r="AC15" s="483">
        <v>0</v>
      </c>
      <c r="AD15" s="483">
        <v>0</v>
      </c>
      <c r="AE15" s="483">
        <v>0</v>
      </c>
      <c r="AF15" s="525">
        <v>0</v>
      </c>
      <c r="AG15" s="528">
        <v>0</v>
      </c>
      <c r="AH15" s="493">
        <f t="shared" si="0"/>
        <v>32875944.27</v>
      </c>
    </row>
    <row r="16" spans="1:114" s="470" customFormat="1" ht="15" customHeight="1" x14ac:dyDescent="0.2">
      <c r="A16" s="494">
        <v>7</v>
      </c>
      <c r="B16" s="495">
        <f t="shared" si="1"/>
        <v>45412</v>
      </c>
      <c r="C16" s="511"/>
      <c r="D16" s="509"/>
      <c r="E16" s="509"/>
      <c r="F16" s="512"/>
      <c r="G16" s="509"/>
      <c r="H16" s="511"/>
      <c r="I16" s="483">
        <v>32395942.559999999</v>
      </c>
      <c r="J16" s="483">
        <v>624947.52</v>
      </c>
      <c r="K16" s="483">
        <v>152789.44</v>
      </c>
      <c r="L16" s="483">
        <v>17636.809999999998</v>
      </c>
      <c r="M16" s="483">
        <v>5404.31</v>
      </c>
      <c r="N16" s="483">
        <v>8635.69</v>
      </c>
      <c r="O16" s="483">
        <v>6943.12</v>
      </c>
      <c r="P16" s="483">
        <v>3998.45</v>
      </c>
      <c r="Q16" s="483">
        <v>2812.28</v>
      </c>
      <c r="R16" s="483">
        <v>893.53</v>
      </c>
      <c r="S16" s="484">
        <v>2996.3</v>
      </c>
      <c r="T16" s="484">
        <v>2178.4</v>
      </c>
      <c r="U16" s="484">
        <v>844.03</v>
      </c>
      <c r="V16" s="483">
        <v>0</v>
      </c>
      <c r="W16" s="483">
        <v>0</v>
      </c>
      <c r="X16" s="484">
        <v>0</v>
      </c>
      <c r="Y16" s="484">
        <v>0</v>
      </c>
      <c r="Z16" s="483">
        <v>0</v>
      </c>
      <c r="AA16" s="483">
        <v>0</v>
      </c>
      <c r="AB16" s="483">
        <v>0</v>
      </c>
      <c r="AC16" s="483">
        <v>0</v>
      </c>
      <c r="AD16" s="483">
        <v>0</v>
      </c>
      <c r="AE16" s="483">
        <v>0</v>
      </c>
      <c r="AF16" s="525">
        <v>0</v>
      </c>
      <c r="AG16" s="528">
        <v>0</v>
      </c>
      <c r="AH16" s="493">
        <f t="shared" si="0"/>
        <v>33226022.440000001</v>
      </c>
    </row>
    <row r="17" spans="1:34" s="470" customFormat="1" ht="15" customHeight="1" x14ac:dyDescent="0.2">
      <c r="A17" s="494">
        <v>8</v>
      </c>
      <c r="B17" s="495">
        <f t="shared" si="1"/>
        <v>45382</v>
      </c>
      <c r="C17" s="511"/>
      <c r="D17" s="509"/>
      <c r="E17" s="509"/>
      <c r="F17" s="509"/>
      <c r="G17" s="509"/>
      <c r="H17" s="509"/>
      <c r="I17" s="511"/>
      <c r="J17" s="483">
        <v>30995441.760000002</v>
      </c>
      <c r="K17" s="483">
        <v>414653.96</v>
      </c>
      <c r="L17" s="483">
        <v>44428.86</v>
      </c>
      <c r="M17" s="483">
        <v>20352.84</v>
      </c>
      <c r="N17" s="483">
        <v>7569.62</v>
      </c>
      <c r="O17" s="483">
        <v>5321.6100000000006</v>
      </c>
      <c r="P17" s="483">
        <v>1807.14</v>
      </c>
      <c r="Q17" s="483">
        <v>3439.05</v>
      </c>
      <c r="R17" s="483">
        <v>5551.4100000000008</v>
      </c>
      <c r="S17" s="484">
        <v>3330.5600000000004</v>
      </c>
      <c r="T17" s="484">
        <v>5890.91</v>
      </c>
      <c r="U17" s="484">
        <v>3333.84</v>
      </c>
      <c r="V17" s="483">
        <v>0</v>
      </c>
      <c r="W17" s="483">
        <v>0</v>
      </c>
      <c r="X17" s="484">
        <v>0</v>
      </c>
      <c r="Y17" s="484">
        <v>0</v>
      </c>
      <c r="Z17" s="483">
        <v>0</v>
      </c>
      <c r="AA17" s="483">
        <v>0</v>
      </c>
      <c r="AB17" s="483">
        <v>0</v>
      </c>
      <c r="AC17" s="483">
        <v>0</v>
      </c>
      <c r="AD17" s="483">
        <v>0</v>
      </c>
      <c r="AE17" s="483">
        <v>8.9</v>
      </c>
      <c r="AF17" s="525">
        <v>0</v>
      </c>
      <c r="AG17" s="528">
        <v>0</v>
      </c>
      <c r="AH17" s="493">
        <f t="shared" si="0"/>
        <v>31511130.460000001</v>
      </c>
    </row>
    <row r="18" spans="1:34" s="470" customFormat="1" ht="15" customHeight="1" x14ac:dyDescent="0.2">
      <c r="A18" s="494">
        <v>9</v>
      </c>
      <c r="B18" s="495">
        <f t="shared" si="1"/>
        <v>45351</v>
      </c>
      <c r="C18" s="511"/>
      <c r="D18" s="509"/>
      <c r="E18" s="509"/>
      <c r="F18" s="509"/>
      <c r="G18" s="509"/>
      <c r="H18" s="509"/>
      <c r="I18" s="509"/>
      <c r="J18" s="511"/>
      <c r="K18" s="483">
        <v>29850070.399999999</v>
      </c>
      <c r="L18" s="483">
        <v>546079.17000000004</v>
      </c>
      <c r="M18" s="483">
        <v>44778.51</v>
      </c>
      <c r="N18" s="483">
        <v>32335.17</v>
      </c>
      <c r="O18" s="483">
        <v>6814.07</v>
      </c>
      <c r="P18" s="483">
        <v>1828.0500000000002</v>
      </c>
      <c r="Q18" s="483">
        <v>1157.24</v>
      </c>
      <c r="R18" s="483">
        <v>5887.1799999999994</v>
      </c>
      <c r="S18" s="484">
        <v>6345.1399999999994</v>
      </c>
      <c r="T18" s="484">
        <v>5891.3899999999994</v>
      </c>
      <c r="U18" s="484">
        <v>3531.64</v>
      </c>
      <c r="V18" s="483">
        <v>1.17</v>
      </c>
      <c r="W18" s="483">
        <v>0</v>
      </c>
      <c r="X18" s="484">
        <v>0</v>
      </c>
      <c r="Y18" s="484">
        <v>0</v>
      </c>
      <c r="Z18" s="483">
        <v>0</v>
      </c>
      <c r="AA18" s="483">
        <v>0</v>
      </c>
      <c r="AB18" s="483">
        <v>0</v>
      </c>
      <c r="AC18" s="483">
        <v>0</v>
      </c>
      <c r="AD18" s="483">
        <v>0</v>
      </c>
      <c r="AE18" s="483">
        <v>0</v>
      </c>
      <c r="AF18" s="525">
        <v>0</v>
      </c>
      <c r="AG18" s="528">
        <v>0</v>
      </c>
      <c r="AH18" s="493">
        <f t="shared" si="0"/>
        <v>30504719.130000006</v>
      </c>
    </row>
    <row r="19" spans="1:34" s="470" customFormat="1" ht="15" customHeight="1" x14ac:dyDescent="0.2">
      <c r="A19" s="494">
        <v>10</v>
      </c>
      <c r="B19" s="495">
        <f t="shared" si="1"/>
        <v>45322</v>
      </c>
      <c r="C19" s="511"/>
      <c r="D19" s="509"/>
      <c r="E19" s="509"/>
      <c r="F19" s="509"/>
      <c r="G19" s="509"/>
      <c r="H19" s="509"/>
      <c r="I19" s="509"/>
      <c r="J19" s="509"/>
      <c r="K19" s="511"/>
      <c r="L19" s="483">
        <v>32143632.699999999</v>
      </c>
      <c r="M19" s="483">
        <v>563031.57999999996</v>
      </c>
      <c r="N19" s="483">
        <v>85779.37</v>
      </c>
      <c r="O19" s="483">
        <v>59006.37</v>
      </c>
      <c r="P19" s="483">
        <v>32605.53</v>
      </c>
      <c r="Q19" s="483">
        <v>20351.100000000002</v>
      </c>
      <c r="R19" s="483">
        <v>12652.7</v>
      </c>
      <c r="S19" s="484">
        <v>9359.2199999999993</v>
      </c>
      <c r="T19" s="484">
        <v>10896.91</v>
      </c>
      <c r="U19" s="484">
        <v>15602.22</v>
      </c>
      <c r="V19" s="483">
        <v>0</v>
      </c>
      <c r="W19" s="483">
        <v>0</v>
      </c>
      <c r="X19" s="484">
        <v>0</v>
      </c>
      <c r="Y19" s="484">
        <v>0</v>
      </c>
      <c r="Z19" s="483">
        <v>15568.67</v>
      </c>
      <c r="AA19" s="483">
        <v>5143.82</v>
      </c>
      <c r="AB19" s="483">
        <v>5045.26</v>
      </c>
      <c r="AC19" s="483">
        <v>0</v>
      </c>
      <c r="AD19" s="483">
        <v>0</v>
      </c>
      <c r="AE19" s="483">
        <v>0</v>
      </c>
      <c r="AF19" s="525">
        <v>1324.8</v>
      </c>
      <c r="AG19" s="528">
        <v>0</v>
      </c>
      <c r="AH19" s="493">
        <f t="shared" si="0"/>
        <v>32980000.250000004</v>
      </c>
    </row>
    <row r="20" spans="1:34" s="470" customFormat="1" ht="15" customHeight="1" x14ac:dyDescent="0.2">
      <c r="A20" s="494">
        <v>11</v>
      </c>
      <c r="B20" s="495">
        <f t="shared" si="1"/>
        <v>45291</v>
      </c>
      <c r="C20" s="511"/>
      <c r="D20" s="509"/>
      <c r="E20" s="509"/>
      <c r="F20" s="509"/>
      <c r="G20" s="509"/>
      <c r="H20" s="509"/>
      <c r="I20" s="509"/>
      <c r="J20" s="509"/>
      <c r="K20" s="509"/>
      <c r="L20" s="511"/>
      <c r="M20" s="483">
        <v>30343896.889999997</v>
      </c>
      <c r="N20" s="483">
        <v>493685.82</v>
      </c>
      <c r="O20" s="483">
        <v>149603.66</v>
      </c>
      <c r="P20" s="483">
        <v>27482.43</v>
      </c>
      <c r="Q20" s="483">
        <v>7104.26</v>
      </c>
      <c r="R20" s="483">
        <v>11513.52</v>
      </c>
      <c r="S20" s="484">
        <v>16141.27</v>
      </c>
      <c r="T20" s="484">
        <v>15783.130000000001</v>
      </c>
      <c r="U20" s="484">
        <v>17238.099999999999</v>
      </c>
      <c r="V20" s="483">
        <v>0</v>
      </c>
      <c r="W20" s="483">
        <v>0</v>
      </c>
      <c r="X20" s="484">
        <v>0</v>
      </c>
      <c r="Y20" s="484">
        <v>2571.91</v>
      </c>
      <c r="Z20" s="483">
        <v>0</v>
      </c>
      <c r="AA20" s="483">
        <v>0</v>
      </c>
      <c r="AB20" s="483">
        <v>0</v>
      </c>
      <c r="AC20" s="483">
        <v>0</v>
      </c>
      <c r="AD20" s="483">
        <v>0</v>
      </c>
      <c r="AE20" s="483">
        <v>0</v>
      </c>
      <c r="AF20" s="525">
        <v>0</v>
      </c>
      <c r="AG20" s="528">
        <v>0</v>
      </c>
      <c r="AH20" s="493">
        <f t="shared" si="0"/>
        <v>31085020.989999998</v>
      </c>
    </row>
    <row r="21" spans="1:34" s="470" customFormat="1" ht="15" customHeight="1" x14ac:dyDescent="0.2">
      <c r="A21" s="494">
        <v>12</v>
      </c>
      <c r="B21" s="495">
        <f t="shared" si="1"/>
        <v>45260</v>
      </c>
      <c r="C21" s="511"/>
      <c r="D21" s="509"/>
      <c r="E21" s="509"/>
      <c r="F21" s="509"/>
      <c r="G21" s="509"/>
      <c r="H21" s="509"/>
      <c r="I21" s="509"/>
      <c r="J21" s="509"/>
      <c r="K21" s="509"/>
      <c r="L21" s="509"/>
      <c r="M21" s="511"/>
      <c r="N21" s="483">
        <v>30840023.149999999</v>
      </c>
      <c r="O21" s="483">
        <v>386469.34</v>
      </c>
      <c r="P21" s="483">
        <v>162112.47</v>
      </c>
      <c r="Q21" s="483">
        <v>32985.03</v>
      </c>
      <c r="R21" s="483">
        <v>31585.91</v>
      </c>
      <c r="S21" s="484">
        <v>43365.320000000007</v>
      </c>
      <c r="T21" s="484">
        <v>46876.329999999994</v>
      </c>
      <c r="U21" s="484">
        <v>34988.870000000003</v>
      </c>
      <c r="V21" s="483">
        <v>1218.24</v>
      </c>
      <c r="W21" s="483">
        <v>1350</v>
      </c>
      <c r="X21" s="484">
        <v>8338.4</v>
      </c>
      <c r="Y21" s="484">
        <v>1.1299999999999999</v>
      </c>
      <c r="Z21" s="483">
        <v>829.4</v>
      </c>
      <c r="AA21" s="483">
        <v>0</v>
      </c>
      <c r="AB21" s="483">
        <v>21.18</v>
      </c>
      <c r="AC21" s="483">
        <v>0</v>
      </c>
      <c r="AD21" s="483">
        <v>0</v>
      </c>
      <c r="AE21" s="483">
        <v>3663</v>
      </c>
      <c r="AF21" s="525">
        <v>0</v>
      </c>
      <c r="AG21" s="528">
        <v>0</v>
      </c>
      <c r="AH21" s="493">
        <f t="shared" si="0"/>
        <v>31593827.769999992</v>
      </c>
    </row>
    <row r="22" spans="1:34" s="470" customFormat="1" ht="15" customHeight="1" x14ac:dyDescent="0.2">
      <c r="A22" s="494">
        <v>13</v>
      </c>
      <c r="B22" s="495">
        <f t="shared" si="1"/>
        <v>45230</v>
      </c>
      <c r="C22" s="511"/>
      <c r="D22" s="509"/>
      <c r="E22" s="509"/>
      <c r="F22" s="509"/>
      <c r="G22" s="509"/>
      <c r="H22" s="509"/>
      <c r="I22" s="509"/>
      <c r="J22" s="509"/>
      <c r="K22" s="509"/>
      <c r="L22" s="509"/>
      <c r="M22" s="509"/>
      <c r="N22" s="511"/>
      <c r="O22" s="483">
        <v>32230802.189999998</v>
      </c>
      <c r="P22" s="483">
        <v>448505.23</v>
      </c>
      <c r="Q22" s="483">
        <v>168375.8</v>
      </c>
      <c r="R22" s="483">
        <v>93591.49</v>
      </c>
      <c r="S22" s="484">
        <v>204209.07</v>
      </c>
      <c r="T22" s="484">
        <v>126112.06</v>
      </c>
      <c r="U22" s="484">
        <v>121186.15000000001</v>
      </c>
      <c r="V22" s="483">
        <v>541.99</v>
      </c>
      <c r="W22" s="483">
        <v>2117.96</v>
      </c>
      <c r="X22" s="484">
        <v>8.48</v>
      </c>
      <c r="Y22" s="484">
        <v>1672.25</v>
      </c>
      <c r="Z22" s="483">
        <v>28.05</v>
      </c>
      <c r="AA22" s="483">
        <v>0</v>
      </c>
      <c r="AB22" s="483">
        <v>0</v>
      </c>
      <c r="AC22" s="483">
        <v>0</v>
      </c>
      <c r="AD22" s="483">
        <v>0</v>
      </c>
      <c r="AE22" s="483">
        <v>0</v>
      </c>
      <c r="AF22" s="525">
        <v>0</v>
      </c>
      <c r="AG22" s="528">
        <v>0</v>
      </c>
      <c r="AH22" s="493">
        <f t="shared" si="0"/>
        <v>33397150.719999995</v>
      </c>
    </row>
    <row r="23" spans="1:34" s="470" customFormat="1" ht="15" customHeight="1" x14ac:dyDescent="0.2">
      <c r="A23" s="494">
        <v>14</v>
      </c>
      <c r="B23" s="495">
        <f t="shared" si="1"/>
        <v>45199</v>
      </c>
      <c r="C23" s="511"/>
      <c r="D23" s="509"/>
      <c r="E23" s="509"/>
      <c r="F23" s="509"/>
      <c r="G23" s="509"/>
      <c r="H23" s="509"/>
      <c r="I23" s="509"/>
      <c r="J23" s="509"/>
      <c r="K23" s="509"/>
      <c r="L23" s="509"/>
      <c r="M23" s="509"/>
      <c r="N23" s="509"/>
      <c r="O23" s="511"/>
      <c r="P23" s="483">
        <v>28772138.440000001</v>
      </c>
      <c r="Q23" s="483">
        <v>464617.45</v>
      </c>
      <c r="R23" s="483">
        <v>72393.75</v>
      </c>
      <c r="S23" s="484">
        <v>37873.189999999995</v>
      </c>
      <c r="T23" s="484">
        <v>64496.84</v>
      </c>
      <c r="U23" s="484">
        <v>14963.05</v>
      </c>
      <c r="V23" s="483">
        <v>504.1</v>
      </c>
      <c r="W23" s="483">
        <v>0</v>
      </c>
      <c r="X23" s="484">
        <v>1305.77</v>
      </c>
      <c r="Y23" s="484">
        <v>0</v>
      </c>
      <c r="Z23" s="483">
        <v>0</v>
      </c>
      <c r="AA23" s="483">
        <v>0</v>
      </c>
      <c r="AB23" s="483">
        <v>0</v>
      </c>
      <c r="AC23" s="483">
        <v>0</v>
      </c>
      <c r="AD23" s="483">
        <v>0</v>
      </c>
      <c r="AE23" s="483">
        <v>0</v>
      </c>
      <c r="AF23" s="525">
        <v>0</v>
      </c>
      <c r="AG23" s="528">
        <v>0</v>
      </c>
      <c r="AH23" s="493">
        <f t="shared" si="0"/>
        <v>29428292.590000004</v>
      </c>
    </row>
    <row r="24" spans="1:34" s="470" customFormat="1" ht="15" customHeight="1" x14ac:dyDescent="0.2">
      <c r="A24" s="494">
        <v>15</v>
      </c>
      <c r="B24" s="495">
        <f t="shared" si="1"/>
        <v>45169</v>
      </c>
      <c r="C24" s="511"/>
      <c r="D24" s="509"/>
      <c r="E24" s="509"/>
      <c r="F24" s="509"/>
      <c r="G24" s="509"/>
      <c r="H24" s="509"/>
      <c r="I24" s="509"/>
      <c r="J24" s="509"/>
      <c r="K24" s="509"/>
      <c r="L24" s="509"/>
      <c r="M24" s="509"/>
      <c r="N24" s="509"/>
      <c r="O24" s="511"/>
      <c r="P24" s="511"/>
      <c r="Q24" s="483">
        <v>31823360.829999998</v>
      </c>
      <c r="R24" s="483">
        <v>315405.44</v>
      </c>
      <c r="S24" s="484">
        <v>166520.43000000002</v>
      </c>
      <c r="T24" s="484">
        <v>26785.84</v>
      </c>
      <c r="U24" s="484">
        <v>20112.830000000002</v>
      </c>
      <c r="V24" s="483">
        <v>1758.23</v>
      </c>
      <c r="W24" s="483">
        <v>179.33</v>
      </c>
      <c r="X24" s="484">
        <v>4314.1000000000004</v>
      </c>
      <c r="Y24" s="484">
        <v>24.13</v>
      </c>
      <c r="Z24" s="483">
        <v>1272.5999999999999</v>
      </c>
      <c r="AA24" s="483">
        <v>1362.23</v>
      </c>
      <c r="AB24" s="483">
        <v>1282.6300000000001</v>
      </c>
      <c r="AC24" s="483">
        <v>305.38</v>
      </c>
      <c r="AD24" s="483">
        <v>5.61</v>
      </c>
      <c r="AE24" s="483">
        <v>19193.169999999998</v>
      </c>
      <c r="AF24" s="525">
        <v>13929.27</v>
      </c>
      <c r="AG24" s="528">
        <v>2016.1</v>
      </c>
      <c r="AH24" s="493">
        <f t="shared" si="0"/>
        <v>32397828.149999999</v>
      </c>
    </row>
    <row r="25" spans="1:34" s="470" customFormat="1" ht="15" customHeight="1" x14ac:dyDescent="0.2">
      <c r="A25" s="494">
        <v>16</v>
      </c>
      <c r="B25" s="495">
        <f t="shared" si="1"/>
        <v>45138</v>
      </c>
      <c r="C25" s="511"/>
      <c r="D25" s="509"/>
      <c r="E25" s="509"/>
      <c r="F25" s="509"/>
      <c r="G25" s="509"/>
      <c r="H25" s="509"/>
      <c r="I25" s="509"/>
      <c r="J25" s="509"/>
      <c r="K25" s="509"/>
      <c r="L25" s="509"/>
      <c r="M25" s="509"/>
      <c r="N25" s="509"/>
      <c r="O25" s="510"/>
      <c r="P25" s="509"/>
      <c r="Q25" s="511"/>
      <c r="R25" s="483">
        <v>29198315.970000003</v>
      </c>
      <c r="S25" s="484">
        <v>269452.52999999997</v>
      </c>
      <c r="T25" s="484">
        <v>109386.76000000001</v>
      </c>
      <c r="U25" s="484">
        <v>94495.01999999999</v>
      </c>
      <c r="V25" s="483">
        <v>4945.9799999999996</v>
      </c>
      <c r="W25" s="483">
        <v>7560.01</v>
      </c>
      <c r="X25" s="484">
        <v>1337.86</v>
      </c>
      <c r="Y25" s="484">
        <v>-3774.87</v>
      </c>
      <c r="Z25" s="483">
        <v>-5111.5200000000004</v>
      </c>
      <c r="AA25" s="483">
        <v>2852.51</v>
      </c>
      <c r="AB25" s="483">
        <v>0</v>
      </c>
      <c r="AC25" s="483">
        <v>0</v>
      </c>
      <c r="AD25" s="483">
        <v>0</v>
      </c>
      <c r="AE25" s="483">
        <v>0</v>
      </c>
      <c r="AF25" s="525">
        <v>0</v>
      </c>
      <c r="AG25" s="528">
        <v>50</v>
      </c>
      <c r="AH25" s="493">
        <f t="shared" si="0"/>
        <v>29679510.250000007</v>
      </c>
    </row>
    <row r="26" spans="1:34" s="470" customFormat="1" ht="15" customHeight="1" x14ac:dyDescent="0.2">
      <c r="A26" s="494">
        <v>17</v>
      </c>
      <c r="B26" s="495">
        <f t="shared" si="1"/>
        <v>45107</v>
      </c>
      <c r="C26" s="511"/>
      <c r="D26" s="509"/>
      <c r="E26" s="509"/>
      <c r="F26" s="509"/>
      <c r="G26" s="509"/>
      <c r="H26" s="509"/>
      <c r="I26" s="509"/>
      <c r="J26" s="509"/>
      <c r="K26" s="509"/>
      <c r="L26" s="509"/>
      <c r="M26" s="509"/>
      <c r="N26" s="509"/>
      <c r="O26" s="510"/>
      <c r="P26" s="509"/>
      <c r="Q26" s="509"/>
      <c r="R26" s="511"/>
      <c r="S26" s="484">
        <v>29912336.710000001</v>
      </c>
      <c r="T26" s="484">
        <v>362193.24</v>
      </c>
      <c r="U26" s="484">
        <v>139143.79</v>
      </c>
      <c r="V26" s="483">
        <v>14142.34</v>
      </c>
      <c r="W26" s="483">
        <v>10176.19</v>
      </c>
      <c r="X26" s="484">
        <v>4303.34</v>
      </c>
      <c r="Y26" s="484">
        <v>1531.01</v>
      </c>
      <c r="Z26" s="483">
        <v>911.36</v>
      </c>
      <c r="AA26" s="483">
        <v>1431.46</v>
      </c>
      <c r="AB26" s="483">
        <v>184.68</v>
      </c>
      <c r="AC26" s="483">
        <v>1387.86</v>
      </c>
      <c r="AD26" s="483">
        <v>1298.24</v>
      </c>
      <c r="AE26" s="483">
        <v>241.22</v>
      </c>
      <c r="AF26" s="533">
        <v>241.22</v>
      </c>
      <c r="AG26" s="528">
        <v>1435.36</v>
      </c>
      <c r="AH26" s="493">
        <f t="shared" si="0"/>
        <v>30450958.019999996</v>
      </c>
    </row>
    <row r="27" spans="1:34" s="470" customFormat="1" ht="15" customHeight="1" x14ac:dyDescent="0.2">
      <c r="A27" s="494">
        <v>18</v>
      </c>
      <c r="B27" s="495">
        <f t="shared" si="1"/>
        <v>45077</v>
      </c>
      <c r="C27" s="511"/>
      <c r="D27" s="509"/>
      <c r="E27" s="509"/>
      <c r="F27" s="509"/>
      <c r="G27" s="509"/>
      <c r="H27" s="509"/>
      <c r="I27" s="509"/>
      <c r="J27" s="509"/>
      <c r="K27" s="509"/>
      <c r="L27" s="509"/>
      <c r="M27" s="509"/>
      <c r="N27" s="509"/>
      <c r="O27" s="510"/>
      <c r="P27" s="509"/>
      <c r="Q27" s="510"/>
      <c r="R27" s="509"/>
      <c r="S27" s="511"/>
      <c r="T27" s="484">
        <v>30053360.210000001</v>
      </c>
      <c r="U27" s="484">
        <v>167499.87</v>
      </c>
      <c r="V27" s="483">
        <v>128517.41</v>
      </c>
      <c r="W27" s="483">
        <v>28624.61</v>
      </c>
      <c r="X27" s="484">
        <v>15831.35</v>
      </c>
      <c r="Y27" s="484">
        <v>11807.43</v>
      </c>
      <c r="Z27" s="483">
        <v>469.28</v>
      </c>
      <c r="AA27" s="483">
        <v>8333.09</v>
      </c>
      <c r="AB27" s="483">
        <v>5133.87</v>
      </c>
      <c r="AC27" s="483">
        <v>-3782.01</v>
      </c>
      <c r="AD27" s="483">
        <v>0</v>
      </c>
      <c r="AE27" s="483">
        <v>1813.77</v>
      </c>
      <c r="AF27" s="525">
        <v>0</v>
      </c>
      <c r="AG27" s="534">
        <v>1397.15</v>
      </c>
      <c r="AH27" s="493">
        <f t="shared" si="0"/>
        <v>30419006.030000001</v>
      </c>
    </row>
    <row r="28" spans="1:34" s="470" customFormat="1" ht="15" customHeight="1" x14ac:dyDescent="0.2">
      <c r="A28" s="494">
        <v>19</v>
      </c>
      <c r="B28" s="495">
        <f t="shared" si="1"/>
        <v>45046</v>
      </c>
      <c r="C28" s="511"/>
      <c r="D28" s="509"/>
      <c r="E28" s="509"/>
      <c r="F28" s="509"/>
      <c r="G28" s="509"/>
      <c r="H28" s="509"/>
      <c r="I28" s="509"/>
      <c r="J28" s="509"/>
      <c r="K28" s="509"/>
      <c r="L28" s="509"/>
      <c r="M28" s="509"/>
      <c r="N28" s="509"/>
      <c r="O28" s="510"/>
      <c r="P28" s="509"/>
      <c r="Q28" s="510"/>
      <c r="R28" s="509"/>
      <c r="S28" s="509"/>
      <c r="T28" s="511"/>
      <c r="U28" s="484">
        <v>28020056.09</v>
      </c>
      <c r="V28" s="483">
        <v>593852.5199999999</v>
      </c>
      <c r="W28" s="483">
        <v>56932</v>
      </c>
      <c r="X28" s="484">
        <v>32801.4</v>
      </c>
      <c r="Y28" s="484">
        <v>12473.05</v>
      </c>
      <c r="Z28" s="483">
        <v>13940.46</v>
      </c>
      <c r="AA28" s="483">
        <v>2583.25</v>
      </c>
      <c r="AB28" s="483">
        <v>1310.81</v>
      </c>
      <c r="AC28" s="483">
        <v>0</v>
      </c>
      <c r="AD28" s="483">
        <v>1630.55</v>
      </c>
      <c r="AE28" s="483">
        <v>11.4</v>
      </c>
      <c r="AF28" s="525">
        <v>105.75</v>
      </c>
      <c r="AG28" s="529">
        <v>50964.65</v>
      </c>
      <c r="AH28" s="493">
        <f t="shared" si="0"/>
        <v>28786661.929999996</v>
      </c>
    </row>
    <row r="29" spans="1:34" s="470" customFormat="1" ht="15" customHeight="1" x14ac:dyDescent="0.2">
      <c r="A29" s="494">
        <v>20</v>
      </c>
      <c r="B29" s="495">
        <f t="shared" si="1"/>
        <v>45016</v>
      </c>
      <c r="C29" s="511"/>
      <c r="D29" s="509"/>
      <c r="E29" s="509"/>
      <c r="F29" s="509"/>
      <c r="G29" s="509"/>
      <c r="H29" s="509"/>
      <c r="I29" s="509"/>
      <c r="J29" s="509"/>
      <c r="K29" s="509"/>
      <c r="L29" s="509"/>
      <c r="M29" s="509"/>
      <c r="N29" s="509"/>
      <c r="O29" s="510"/>
      <c r="P29" s="509"/>
      <c r="Q29" s="510"/>
      <c r="R29" s="509"/>
      <c r="S29" s="510"/>
      <c r="T29" s="509"/>
      <c r="U29" s="511"/>
      <c r="V29" s="483">
        <v>30306626.93</v>
      </c>
      <c r="W29" s="483">
        <v>599374.24</v>
      </c>
      <c r="X29" s="484">
        <v>162840.03999999998</v>
      </c>
      <c r="Y29" s="484">
        <v>73089.450000000012</v>
      </c>
      <c r="Z29" s="483">
        <v>14716.060000000001</v>
      </c>
      <c r="AA29" s="483">
        <v>7694.6299999999992</v>
      </c>
      <c r="AB29" s="483">
        <v>4147.4400000000005</v>
      </c>
      <c r="AC29" s="483">
        <v>6359.4699999999993</v>
      </c>
      <c r="AD29" s="483">
        <v>36772.07</v>
      </c>
      <c r="AE29" s="483">
        <v>71958.52</v>
      </c>
      <c r="AF29" s="525">
        <v>1936.11</v>
      </c>
      <c r="AG29" s="528">
        <v>19526.88</v>
      </c>
      <c r="AH29" s="493">
        <f t="shared" si="0"/>
        <v>31305041.839999992</v>
      </c>
    </row>
    <row r="30" spans="1:34" s="470" customFormat="1" ht="15" customHeight="1" x14ac:dyDescent="0.2">
      <c r="A30" s="494">
        <v>21</v>
      </c>
      <c r="B30" s="495">
        <f t="shared" si="1"/>
        <v>44985</v>
      </c>
      <c r="C30" s="511"/>
      <c r="D30" s="509"/>
      <c r="E30" s="509"/>
      <c r="F30" s="509"/>
      <c r="G30" s="509"/>
      <c r="H30" s="509"/>
      <c r="I30" s="509"/>
      <c r="J30" s="509"/>
      <c r="K30" s="509"/>
      <c r="L30" s="509"/>
      <c r="M30" s="509"/>
      <c r="N30" s="509"/>
      <c r="O30" s="510"/>
      <c r="P30" s="509"/>
      <c r="Q30" s="510"/>
      <c r="R30" s="509"/>
      <c r="S30" s="510"/>
      <c r="T30" s="510"/>
      <c r="U30" s="510"/>
      <c r="V30" s="509"/>
      <c r="W30" s="483">
        <v>25987198.829999998</v>
      </c>
      <c r="X30" s="484">
        <v>504980.89</v>
      </c>
      <c r="Y30" s="484">
        <v>111494.92</v>
      </c>
      <c r="Z30" s="483">
        <v>31335.870000000003</v>
      </c>
      <c r="AA30" s="483">
        <v>8286.630000000001</v>
      </c>
      <c r="AB30" s="483">
        <v>9377.7000000000007</v>
      </c>
      <c r="AC30" s="483">
        <v>10252.700000000001</v>
      </c>
      <c r="AD30" s="483">
        <v>8239.2900000000009</v>
      </c>
      <c r="AE30" s="483">
        <v>9538.2800000000007</v>
      </c>
      <c r="AF30" s="525">
        <v>1153.76</v>
      </c>
      <c r="AG30" s="528">
        <v>-10374.24</v>
      </c>
      <c r="AH30" s="493">
        <f t="shared" si="0"/>
        <v>26671484.630000003</v>
      </c>
    </row>
    <row r="31" spans="1:34" s="470" customFormat="1" ht="15" customHeight="1" x14ac:dyDescent="0.2">
      <c r="A31" s="494">
        <v>22</v>
      </c>
      <c r="B31" s="495">
        <f t="shared" si="1"/>
        <v>44957</v>
      </c>
      <c r="C31" s="511"/>
      <c r="D31" s="509"/>
      <c r="E31" s="509"/>
      <c r="F31" s="509"/>
      <c r="G31" s="509"/>
      <c r="H31" s="509"/>
      <c r="I31" s="509"/>
      <c r="J31" s="509"/>
      <c r="K31" s="509"/>
      <c r="L31" s="509"/>
      <c r="M31" s="509"/>
      <c r="N31" s="509"/>
      <c r="O31" s="510"/>
      <c r="P31" s="509"/>
      <c r="Q31" s="510"/>
      <c r="R31" s="509"/>
      <c r="S31" s="510"/>
      <c r="T31" s="510"/>
      <c r="U31" s="510"/>
      <c r="V31" s="509"/>
      <c r="W31" s="509"/>
      <c r="X31" s="484">
        <v>29296315.379999999</v>
      </c>
      <c r="Y31" s="484">
        <v>396728.22000000003</v>
      </c>
      <c r="Z31" s="483">
        <v>166674.64000000001</v>
      </c>
      <c r="AA31" s="483">
        <v>27857.85</v>
      </c>
      <c r="AB31" s="483">
        <v>2564.42</v>
      </c>
      <c r="AC31" s="483">
        <v>38918.44</v>
      </c>
      <c r="AD31" s="483">
        <v>-2423.75</v>
      </c>
      <c r="AE31" s="483">
        <v>467.3</v>
      </c>
      <c r="AF31" s="525">
        <v>15306.95</v>
      </c>
      <c r="AG31" s="528">
        <v>6934.84</v>
      </c>
      <c r="AH31" s="493">
        <f t="shared" si="0"/>
        <v>29949344.290000003</v>
      </c>
    </row>
    <row r="32" spans="1:34" s="470" customFormat="1" ht="15" customHeight="1" x14ac:dyDescent="0.2">
      <c r="A32" s="494">
        <v>23</v>
      </c>
      <c r="B32" s="495">
        <f t="shared" si="1"/>
        <v>44926</v>
      </c>
      <c r="C32" s="511"/>
      <c r="D32" s="509"/>
      <c r="E32" s="509"/>
      <c r="F32" s="509"/>
      <c r="G32" s="509"/>
      <c r="H32" s="509"/>
      <c r="I32" s="509"/>
      <c r="J32" s="509"/>
      <c r="K32" s="509"/>
      <c r="L32" s="509"/>
      <c r="M32" s="509"/>
      <c r="N32" s="509"/>
      <c r="O32" s="510"/>
      <c r="P32" s="509"/>
      <c r="Q32" s="510"/>
      <c r="R32" s="509"/>
      <c r="S32" s="510"/>
      <c r="T32" s="510"/>
      <c r="U32" s="510"/>
      <c r="V32" s="509"/>
      <c r="W32" s="510"/>
      <c r="X32" s="509"/>
      <c r="Y32" s="484">
        <v>26701060.419999998</v>
      </c>
      <c r="Z32" s="483">
        <v>329856.36000000004</v>
      </c>
      <c r="AA32" s="483">
        <v>148308.87000000002</v>
      </c>
      <c r="AB32" s="483">
        <v>24373.82</v>
      </c>
      <c r="AC32" s="483">
        <v>9482.59</v>
      </c>
      <c r="AD32" s="483">
        <v>-2572.59</v>
      </c>
      <c r="AE32" s="483">
        <v>3910.43</v>
      </c>
      <c r="AF32" s="525">
        <v>498.97</v>
      </c>
      <c r="AG32" s="528">
        <v>2486.13</v>
      </c>
      <c r="AH32" s="493">
        <f t="shared" si="0"/>
        <v>27217404.999999996</v>
      </c>
    </row>
    <row r="33" spans="1:79" s="470" customFormat="1" ht="15" customHeight="1" x14ac:dyDescent="0.2">
      <c r="A33" s="494">
        <v>24</v>
      </c>
      <c r="B33" s="495">
        <f t="shared" si="1"/>
        <v>44895</v>
      </c>
      <c r="C33" s="511"/>
      <c r="D33" s="509"/>
      <c r="E33" s="509"/>
      <c r="F33" s="509"/>
      <c r="G33" s="509"/>
      <c r="H33" s="509"/>
      <c r="I33" s="509"/>
      <c r="J33" s="509"/>
      <c r="K33" s="509"/>
      <c r="L33" s="509"/>
      <c r="M33" s="509"/>
      <c r="N33" s="509"/>
      <c r="O33" s="510"/>
      <c r="P33" s="509"/>
      <c r="Q33" s="510"/>
      <c r="R33" s="509"/>
      <c r="S33" s="510"/>
      <c r="T33" s="510"/>
      <c r="U33" s="510"/>
      <c r="V33" s="509"/>
      <c r="W33" s="510"/>
      <c r="X33" s="510"/>
      <c r="Y33" s="509"/>
      <c r="Z33" s="483">
        <v>26474498.350000001</v>
      </c>
      <c r="AA33" s="483">
        <v>300603.25</v>
      </c>
      <c r="AB33" s="483">
        <v>131074.41</v>
      </c>
      <c r="AC33" s="483">
        <v>21601.93</v>
      </c>
      <c r="AD33" s="483">
        <v>14301</v>
      </c>
      <c r="AE33" s="483">
        <v>12933.58</v>
      </c>
      <c r="AF33" s="525">
        <v>1135.78</v>
      </c>
      <c r="AG33" s="528">
        <v>7099.38</v>
      </c>
      <c r="AH33" s="493">
        <f t="shared" si="0"/>
        <v>26963247.68</v>
      </c>
    </row>
    <row r="34" spans="1:79" s="470" customFormat="1" ht="15" customHeight="1" x14ac:dyDescent="0.2">
      <c r="A34" s="494">
        <v>25</v>
      </c>
      <c r="B34" s="495">
        <f t="shared" si="1"/>
        <v>44865</v>
      </c>
      <c r="C34" s="511"/>
      <c r="D34" s="509"/>
      <c r="E34" s="509"/>
      <c r="F34" s="509"/>
      <c r="G34" s="509"/>
      <c r="H34" s="509"/>
      <c r="I34" s="509"/>
      <c r="J34" s="509"/>
      <c r="K34" s="509"/>
      <c r="L34" s="509"/>
      <c r="M34" s="509"/>
      <c r="N34" s="509"/>
      <c r="O34" s="510"/>
      <c r="P34" s="509"/>
      <c r="Q34" s="510"/>
      <c r="R34" s="509"/>
      <c r="S34" s="510"/>
      <c r="T34" s="510"/>
      <c r="U34" s="510"/>
      <c r="V34" s="509"/>
      <c r="W34" s="510"/>
      <c r="X34" s="510"/>
      <c r="Y34" s="510"/>
      <c r="Z34" s="509"/>
      <c r="AA34" s="483">
        <v>26499368.690000001</v>
      </c>
      <c r="AB34" s="483">
        <v>336068.08999999997</v>
      </c>
      <c r="AC34" s="483">
        <v>150278.16999999998</v>
      </c>
      <c r="AD34" s="483">
        <v>18456.32</v>
      </c>
      <c r="AE34" s="483">
        <v>5642.48</v>
      </c>
      <c r="AF34" s="525">
        <v>10573.55</v>
      </c>
      <c r="AG34" s="528">
        <v>792.86000000000058</v>
      </c>
      <c r="AH34" s="493">
        <f t="shared" si="0"/>
        <v>27021180.160000004</v>
      </c>
    </row>
    <row r="35" spans="1:79" s="470" customFormat="1" ht="15" customHeight="1" x14ac:dyDescent="0.2">
      <c r="A35" s="494">
        <v>26</v>
      </c>
      <c r="B35" s="495">
        <f t="shared" si="1"/>
        <v>44834</v>
      </c>
      <c r="C35" s="511"/>
      <c r="D35" s="509"/>
      <c r="E35" s="509"/>
      <c r="F35" s="509"/>
      <c r="G35" s="509"/>
      <c r="H35" s="509"/>
      <c r="I35" s="509"/>
      <c r="J35" s="509"/>
      <c r="K35" s="509"/>
      <c r="L35" s="509"/>
      <c r="M35" s="509"/>
      <c r="N35" s="509"/>
      <c r="O35" s="510"/>
      <c r="P35" s="509"/>
      <c r="Q35" s="510"/>
      <c r="R35" s="509"/>
      <c r="S35" s="510"/>
      <c r="T35" s="510"/>
      <c r="U35" s="510"/>
      <c r="V35" s="509"/>
      <c r="W35" s="510"/>
      <c r="X35" s="510"/>
      <c r="Y35" s="510"/>
      <c r="Z35" s="509"/>
      <c r="AA35" s="509"/>
      <c r="AB35" s="483">
        <v>26254590.869999997</v>
      </c>
      <c r="AC35" s="483">
        <v>401180.49</v>
      </c>
      <c r="AD35" s="483">
        <v>71629.88</v>
      </c>
      <c r="AE35" s="483">
        <v>124659.02</v>
      </c>
      <c r="AF35" s="525">
        <v>24712.36</v>
      </c>
      <c r="AG35" s="528">
        <v>7765.8099999999995</v>
      </c>
      <c r="AH35" s="493">
        <f t="shared" si="0"/>
        <v>26884538.429999992</v>
      </c>
    </row>
    <row r="36" spans="1:79" s="470" customFormat="1" ht="15" customHeight="1" x14ac:dyDescent="0.2">
      <c r="A36" s="494">
        <v>27</v>
      </c>
      <c r="B36" s="495">
        <f t="shared" si="1"/>
        <v>44804</v>
      </c>
      <c r="C36" s="511"/>
      <c r="D36" s="509"/>
      <c r="E36" s="509"/>
      <c r="F36" s="509"/>
      <c r="G36" s="509"/>
      <c r="H36" s="509"/>
      <c r="I36" s="509"/>
      <c r="J36" s="509"/>
      <c r="K36" s="509"/>
      <c r="L36" s="509"/>
      <c r="M36" s="509"/>
      <c r="N36" s="509"/>
      <c r="O36" s="510"/>
      <c r="P36" s="509"/>
      <c r="Q36" s="510"/>
      <c r="R36" s="509"/>
      <c r="S36" s="510"/>
      <c r="T36" s="510"/>
      <c r="U36" s="510"/>
      <c r="V36" s="509"/>
      <c r="W36" s="510"/>
      <c r="X36" s="510"/>
      <c r="Y36" s="510"/>
      <c r="Z36" s="509"/>
      <c r="AA36" s="510"/>
      <c r="AB36" s="509"/>
      <c r="AC36" s="483">
        <v>27484545.550000001</v>
      </c>
      <c r="AD36" s="483">
        <v>269844.56</v>
      </c>
      <c r="AE36" s="483">
        <v>123447.1</v>
      </c>
      <c r="AF36" s="525">
        <v>35175.26</v>
      </c>
      <c r="AG36" s="528">
        <v>96530.329999999987</v>
      </c>
      <c r="AH36" s="493">
        <f t="shared" si="0"/>
        <v>28009542.800000001</v>
      </c>
    </row>
    <row r="37" spans="1:79" s="470" customFormat="1" ht="15" customHeight="1" x14ac:dyDescent="0.2">
      <c r="A37" s="494">
        <v>28</v>
      </c>
      <c r="B37" s="495">
        <f t="shared" si="1"/>
        <v>44773</v>
      </c>
      <c r="C37" s="511"/>
      <c r="D37" s="509"/>
      <c r="E37" s="509"/>
      <c r="F37" s="509"/>
      <c r="G37" s="509"/>
      <c r="H37" s="509"/>
      <c r="I37" s="509"/>
      <c r="J37" s="509"/>
      <c r="K37" s="509"/>
      <c r="L37" s="509"/>
      <c r="M37" s="509"/>
      <c r="N37" s="509"/>
      <c r="O37" s="510"/>
      <c r="P37" s="509"/>
      <c r="Q37" s="510"/>
      <c r="R37" s="509"/>
      <c r="S37" s="510"/>
      <c r="T37" s="510"/>
      <c r="U37" s="510"/>
      <c r="V37" s="509"/>
      <c r="W37" s="510"/>
      <c r="X37" s="510"/>
      <c r="Y37" s="510"/>
      <c r="Z37" s="509"/>
      <c r="AA37" s="510"/>
      <c r="AB37" s="509"/>
      <c r="AC37" s="509"/>
      <c r="AD37" s="483">
        <v>25892497.370000001</v>
      </c>
      <c r="AE37" s="483">
        <v>188440.59</v>
      </c>
      <c r="AF37" s="525">
        <v>37523.78</v>
      </c>
      <c r="AG37" s="528">
        <v>65033.329999999987</v>
      </c>
      <c r="AH37" s="493">
        <f t="shared" si="0"/>
        <v>26183495.07</v>
      </c>
    </row>
    <row r="38" spans="1:79" s="470" customFormat="1" ht="15" customHeight="1" x14ac:dyDescent="0.2">
      <c r="A38" s="494">
        <v>29</v>
      </c>
      <c r="B38" s="495">
        <f t="shared" si="1"/>
        <v>44742</v>
      </c>
      <c r="C38" s="511"/>
      <c r="D38" s="509"/>
      <c r="E38" s="509"/>
      <c r="F38" s="509"/>
      <c r="G38" s="509"/>
      <c r="H38" s="509"/>
      <c r="I38" s="509"/>
      <c r="J38" s="509"/>
      <c r="K38" s="509"/>
      <c r="L38" s="509"/>
      <c r="M38" s="509"/>
      <c r="N38" s="509"/>
      <c r="O38" s="510"/>
      <c r="P38" s="509"/>
      <c r="Q38" s="510"/>
      <c r="R38" s="509"/>
      <c r="S38" s="510"/>
      <c r="T38" s="510"/>
      <c r="U38" s="510"/>
      <c r="V38" s="509"/>
      <c r="W38" s="510"/>
      <c r="X38" s="510"/>
      <c r="Y38" s="510"/>
      <c r="Z38" s="509"/>
      <c r="AA38" s="510"/>
      <c r="AB38" s="509"/>
      <c r="AC38" s="509"/>
      <c r="AD38" s="509"/>
      <c r="AE38" s="483">
        <v>26155377.830000002</v>
      </c>
      <c r="AF38" s="525">
        <v>394426.14</v>
      </c>
      <c r="AG38" s="528">
        <v>172540.01</v>
      </c>
      <c r="AH38" s="493">
        <f t="shared" si="0"/>
        <v>26722343.980000004</v>
      </c>
    </row>
    <row r="39" spans="1:79" s="470" customFormat="1" ht="15" customHeight="1" x14ac:dyDescent="0.2">
      <c r="A39" s="494">
        <v>30</v>
      </c>
      <c r="B39" s="495">
        <f t="shared" si="1"/>
        <v>44712</v>
      </c>
      <c r="C39" s="511"/>
      <c r="D39" s="509"/>
      <c r="E39" s="509"/>
      <c r="F39" s="509"/>
      <c r="G39" s="509"/>
      <c r="H39" s="509"/>
      <c r="I39" s="509"/>
      <c r="J39" s="509"/>
      <c r="K39" s="509"/>
      <c r="L39" s="509"/>
      <c r="M39" s="509"/>
      <c r="N39" s="509"/>
      <c r="O39" s="510"/>
      <c r="P39" s="509"/>
      <c r="Q39" s="510"/>
      <c r="R39" s="509"/>
      <c r="S39" s="510"/>
      <c r="T39" s="510"/>
      <c r="U39" s="510"/>
      <c r="V39" s="509"/>
      <c r="W39" s="510"/>
      <c r="X39" s="510"/>
      <c r="Y39" s="510"/>
      <c r="Z39" s="509"/>
      <c r="AA39" s="510"/>
      <c r="AB39" s="509"/>
      <c r="AC39" s="509"/>
      <c r="AD39" s="509"/>
      <c r="AE39" s="509"/>
      <c r="AF39" s="525">
        <v>25299707.460000001</v>
      </c>
      <c r="AG39" s="528">
        <v>574048.42000000004</v>
      </c>
      <c r="AH39" s="493">
        <f>SUM(C39:AG39)</f>
        <v>25873755.880000003</v>
      </c>
    </row>
    <row r="40" spans="1:79" s="470" customFormat="1" ht="31.35" customHeight="1" thickBot="1" x14ac:dyDescent="0.25">
      <c r="A40" s="494">
        <v>31</v>
      </c>
      <c r="B40" s="495" t="s">
        <v>449</v>
      </c>
      <c r="C40" s="536"/>
      <c r="D40" s="511"/>
      <c r="E40" s="509"/>
      <c r="F40" s="509"/>
      <c r="G40" s="509"/>
      <c r="H40" s="509"/>
      <c r="I40" s="509"/>
      <c r="J40" s="509"/>
      <c r="K40" s="509"/>
      <c r="L40" s="509"/>
      <c r="M40" s="509"/>
      <c r="N40" s="509"/>
      <c r="O40" s="509"/>
      <c r="P40" s="510"/>
      <c r="Q40" s="509"/>
      <c r="R40" s="510"/>
      <c r="S40" s="509"/>
      <c r="T40" s="510"/>
      <c r="U40" s="510"/>
      <c r="V40" s="510"/>
      <c r="W40" s="509"/>
      <c r="X40" s="510"/>
      <c r="Y40" s="510"/>
      <c r="Z40" s="510"/>
      <c r="AA40" s="509"/>
      <c r="AB40" s="510"/>
      <c r="AC40" s="509"/>
      <c r="AD40" s="509"/>
      <c r="AE40" s="509"/>
      <c r="AF40" s="546"/>
      <c r="AG40" s="527">
        <v>382298663.00999987</v>
      </c>
      <c r="AH40" s="493">
        <f>SUM(C40:AG40)</f>
        <v>382298663.00999987</v>
      </c>
    </row>
    <row r="41" spans="1:79" s="470" customFormat="1" ht="40.35" customHeight="1" x14ac:dyDescent="0.2">
      <c r="A41" s="496">
        <v>32</v>
      </c>
      <c r="B41" s="497" t="s">
        <v>1182</v>
      </c>
      <c r="C41" s="515">
        <f>SUM(C10:C40)</f>
        <v>35644220.600000001</v>
      </c>
      <c r="D41" s="515">
        <f>SUM(D10:D40)</f>
        <v>33029304.739999998</v>
      </c>
      <c r="E41" s="515">
        <f t="shared" ref="E41:AC41" si="2">SUM(E10:E40)</f>
        <v>32257540.679999996</v>
      </c>
      <c r="F41" s="515">
        <f t="shared" si="2"/>
        <v>35208191.469999999</v>
      </c>
      <c r="G41" s="515">
        <f t="shared" si="2"/>
        <v>30901445.719999999</v>
      </c>
      <c r="H41" s="515">
        <f t="shared" si="2"/>
        <v>32882050.289999999</v>
      </c>
      <c r="I41" s="515">
        <f t="shared" si="2"/>
        <v>33186532.579999998</v>
      </c>
      <c r="J41" s="515">
        <f t="shared" si="2"/>
        <v>31879101.090000004</v>
      </c>
      <c r="K41" s="515">
        <f t="shared" si="2"/>
        <v>30619079.859999999</v>
      </c>
      <c r="L41" s="515">
        <f t="shared" si="2"/>
        <v>32876498.559999999</v>
      </c>
      <c r="M41" s="515">
        <f t="shared" si="2"/>
        <v>31145169.359999996</v>
      </c>
      <c r="N41" s="515">
        <f t="shared" si="2"/>
        <v>31652355.359999999</v>
      </c>
      <c r="O41" s="515">
        <f t="shared" si="2"/>
        <v>33049534.199999999</v>
      </c>
      <c r="P41" s="515">
        <f t="shared" si="2"/>
        <v>29588970.310000002</v>
      </c>
      <c r="Q41" s="515">
        <f t="shared" si="2"/>
        <v>32645862.459999997</v>
      </c>
      <c r="R41" s="515">
        <f t="shared" si="2"/>
        <v>29864540.470000003</v>
      </c>
      <c r="S41" s="515">
        <f t="shared" si="2"/>
        <v>30768001.48</v>
      </c>
      <c r="T41" s="515">
        <f t="shared" si="2"/>
        <v>30941071.810000002</v>
      </c>
      <c r="U41" s="515">
        <f t="shared" si="2"/>
        <v>28805021.449999999</v>
      </c>
      <c r="V41" s="515">
        <f t="shared" si="2"/>
        <v>31052108.91</v>
      </c>
      <c r="W41" s="515">
        <f t="shared" si="2"/>
        <v>26693513.169999998</v>
      </c>
      <c r="X41" s="515">
        <f t="shared" si="2"/>
        <v>30032377.009999998</v>
      </c>
      <c r="Y41" s="515">
        <f t="shared" si="2"/>
        <v>27308679.049999997</v>
      </c>
      <c r="Z41" s="515">
        <f t="shared" si="2"/>
        <v>27044989.580000002</v>
      </c>
      <c r="AA41" s="515">
        <f t="shared" si="2"/>
        <v>27013826.280000001</v>
      </c>
      <c r="AB41" s="515">
        <f t="shared" si="2"/>
        <v>26775175.179999996</v>
      </c>
      <c r="AC41" s="515">
        <f t="shared" si="2"/>
        <v>28120530.57</v>
      </c>
      <c r="AD41" s="515">
        <f>SUM(AD10:AD40)</f>
        <v>26309678.550000001</v>
      </c>
      <c r="AE41" s="515">
        <f>SUM(AE10:AE40)</f>
        <v>26721306.590000004</v>
      </c>
      <c r="AF41" s="515">
        <f>SUM(AF10:AF40)</f>
        <v>25837751.16</v>
      </c>
      <c r="AG41" s="538">
        <f>SUM(AG10:AG40)</f>
        <v>383296910.01999986</v>
      </c>
      <c r="AH41" s="516">
        <f>SUM(AH10:AH40)</f>
        <v>1293151338.5599995</v>
      </c>
    </row>
    <row r="42" spans="1:79" s="470" customFormat="1" ht="40.35" customHeight="1" x14ac:dyDescent="0.2">
      <c r="A42" s="498">
        <v>33</v>
      </c>
      <c r="B42" s="499" t="s">
        <v>1252</v>
      </c>
      <c r="C42" s="485">
        <v>0</v>
      </c>
      <c r="D42" s="483">
        <v>0</v>
      </c>
      <c r="E42" s="483">
        <v>0</v>
      </c>
      <c r="F42" s="483">
        <v>0</v>
      </c>
      <c r="G42" s="486">
        <v>0</v>
      </c>
      <c r="H42" s="483">
        <v>0</v>
      </c>
      <c r="I42" s="483">
        <v>0</v>
      </c>
      <c r="J42" s="483">
        <v>0</v>
      </c>
      <c r="K42" s="483">
        <v>0</v>
      </c>
      <c r="L42" s="483">
        <v>0</v>
      </c>
      <c r="M42" s="483">
        <v>0</v>
      </c>
      <c r="N42" s="483">
        <v>0</v>
      </c>
      <c r="O42" s="484">
        <v>0</v>
      </c>
      <c r="P42" s="483">
        <v>0</v>
      </c>
      <c r="Q42" s="484">
        <v>0</v>
      </c>
      <c r="R42" s="483">
        <v>0</v>
      </c>
      <c r="S42" s="484">
        <v>0</v>
      </c>
      <c r="T42" s="484">
        <v>0</v>
      </c>
      <c r="U42" s="484">
        <v>0</v>
      </c>
      <c r="V42" s="483">
        <v>0</v>
      </c>
      <c r="W42" s="484">
        <v>0</v>
      </c>
      <c r="X42" s="484">
        <v>0</v>
      </c>
      <c r="Y42" s="484">
        <v>0</v>
      </c>
      <c r="Z42" s="483">
        <v>0</v>
      </c>
      <c r="AA42" s="484">
        <v>0</v>
      </c>
      <c r="AB42" s="483">
        <v>0</v>
      </c>
      <c r="AC42" s="484">
        <v>0</v>
      </c>
      <c r="AD42" s="484">
        <v>0</v>
      </c>
      <c r="AE42" s="483">
        <v>0</v>
      </c>
      <c r="AF42" s="548">
        <v>0</v>
      </c>
      <c r="AG42" s="486">
        <v>0</v>
      </c>
      <c r="AH42" s="493">
        <f>SUM(C42:AG42)</f>
        <v>0</v>
      </c>
    </row>
    <row r="43" spans="1:79" s="470" customFormat="1" ht="40.35" customHeight="1" x14ac:dyDescent="0.2">
      <c r="A43" s="498">
        <v>34</v>
      </c>
      <c r="B43" s="499" t="s">
        <v>444</v>
      </c>
      <c r="C43" s="485">
        <v>-7282498.9183999998</v>
      </c>
      <c r="D43" s="483">
        <v>-6084509.7193161948</v>
      </c>
      <c r="E43" s="483">
        <v>-5962011.2868893817</v>
      </c>
      <c r="F43" s="483">
        <v>-6506259.0209309552</v>
      </c>
      <c r="G43" s="486">
        <v>-5680813.3059423929</v>
      </c>
      <c r="H43" s="483">
        <v>-6060097.1889036288</v>
      </c>
      <c r="I43" s="483">
        <v>-6131948.8276656093</v>
      </c>
      <c r="J43" s="483">
        <v>-5860870.5097550247</v>
      </c>
      <c r="K43" s="483">
        <v>-5642540.0323254578</v>
      </c>
      <c r="L43" s="483">
        <v>-6094674.4296358451</v>
      </c>
      <c r="M43" s="483">
        <v>-5694454.6738669137</v>
      </c>
      <c r="N43" s="483">
        <v>-5779328.1724708304</v>
      </c>
      <c r="O43" s="484">
        <v>-6056490.8284652848</v>
      </c>
      <c r="P43" s="483">
        <v>-5525305.9217999997</v>
      </c>
      <c r="Q43" s="484">
        <v>-6078422.5274</v>
      </c>
      <c r="R43" s="483">
        <v>-5699528.3406000007</v>
      </c>
      <c r="S43" s="484">
        <v>-5694909.9982000003</v>
      </c>
      <c r="T43" s="484">
        <v>-5825381.0212000003</v>
      </c>
      <c r="U43" s="484">
        <v>-5354973.5805000002</v>
      </c>
      <c r="V43" s="483">
        <v>-5517115.4492999995</v>
      </c>
      <c r="W43" s="484">
        <v>-4813925.1377999997</v>
      </c>
      <c r="X43" s="484">
        <v>-5343036.5828999998</v>
      </c>
      <c r="Y43" s="484">
        <v>-4581485.4432000006</v>
      </c>
      <c r="Z43" s="483">
        <v>-4517477.0810000002</v>
      </c>
      <c r="AA43" s="484">
        <v>-4583368.1058999998</v>
      </c>
      <c r="AB43" s="483">
        <v>-4350849.0532</v>
      </c>
      <c r="AC43" s="484">
        <v>-4559941.01</v>
      </c>
      <c r="AD43" s="484">
        <v>-4351904.1672</v>
      </c>
      <c r="AE43" s="483">
        <v>-4435901.1401000004</v>
      </c>
      <c r="AF43" s="548">
        <v>-4322774.7537000002</v>
      </c>
      <c r="AG43" s="486">
        <v>-55510955.3869</v>
      </c>
      <c r="AH43" s="493"/>
    </row>
    <row r="44" spans="1:79" s="470" customFormat="1" ht="40.35" customHeight="1" x14ac:dyDescent="0.2">
      <c r="A44" s="498">
        <v>35</v>
      </c>
      <c r="B44" s="500" t="s">
        <v>1208</v>
      </c>
      <c r="C44" s="485">
        <v>0</v>
      </c>
      <c r="D44" s="483">
        <v>0</v>
      </c>
      <c r="E44" s="483">
        <v>0</v>
      </c>
      <c r="F44" s="483">
        <v>0</v>
      </c>
      <c r="G44" s="486">
        <v>0</v>
      </c>
      <c r="H44" s="483">
        <v>0</v>
      </c>
      <c r="I44" s="483">
        <v>0</v>
      </c>
      <c r="J44" s="483">
        <v>0</v>
      </c>
      <c r="K44" s="483">
        <v>0</v>
      </c>
      <c r="L44" s="483">
        <v>0</v>
      </c>
      <c r="M44" s="483">
        <v>0</v>
      </c>
      <c r="N44" s="483">
        <v>0</v>
      </c>
      <c r="O44" s="484">
        <v>0</v>
      </c>
      <c r="P44" s="483">
        <v>0</v>
      </c>
      <c r="Q44" s="484">
        <v>0</v>
      </c>
      <c r="R44" s="483">
        <v>0</v>
      </c>
      <c r="S44" s="484">
        <v>0</v>
      </c>
      <c r="T44" s="484">
        <v>0</v>
      </c>
      <c r="U44" s="484">
        <v>0</v>
      </c>
      <c r="V44" s="483">
        <v>0</v>
      </c>
      <c r="W44" s="484">
        <v>0</v>
      </c>
      <c r="X44" s="484">
        <v>0</v>
      </c>
      <c r="Y44" s="484">
        <v>0</v>
      </c>
      <c r="Z44" s="483">
        <v>0</v>
      </c>
      <c r="AA44" s="484">
        <v>0</v>
      </c>
      <c r="AB44" s="483">
        <v>0</v>
      </c>
      <c r="AC44" s="484">
        <v>0</v>
      </c>
      <c r="AD44" s="484">
        <v>0</v>
      </c>
      <c r="AE44" s="483">
        <v>0</v>
      </c>
      <c r="AF44" s="548">
        <v>0</v>
      </c>
      <c r="AG44" s="486">
        <v>0</v>
      </c>
      <c r="AH44" s="489">
        <f>SUM(C44:AG44)</f>
        <v>0</v>
      </c>
    </row>
    <row r="45" spans="1:79" s="470" customFormat="1" ht="38.25" x14ac:dyDescent="0.2">
      <c r="A45" s="498">
        <v>36</v>
      </c>
      <c r="B45" s="501" t="s">
        <v>1251</v>
      </c>
      <c r="C45" s="487">
        <f>SUM(C41:C44)</f>
        <v>28361721.681600001</v>
      </c>
      <c r="D45" s="487">
        <f>SUM(D41:D44)</f>
        <v>26944795.020683803</v>
      </c>
      <c r="E45" s="488">
        <f t="shared" ref="E45:AB45" si="3">SUM(E41:E44)</f>
        <v>26295529.393110614</v>
      </c>
      <c r="F45" s="488">
        <f>SUM(F41:F44)</f>
        <v>28701932.449069045</v>
      </c>
      <c r="G45" s="488">
        <f t="shared" si="3"/>
        <v>25220632.414057605</v>
      </c>
      <c r="H45" s="488">
        <f t="shared" si="3"/>
        <v>26821953.101096369</v>
      </c>
      <c r="I45" s="488">
        <f t="shared" si="3"/>
        <v>27054583.75233439</v>
      </c>
      <c r="J45" s="488">
        <f t="shared" si="3"/>
        <v>26018230.580244981</v>
      </c>
      <c r="K45" s="488">
        <f t="shared" si="3"/>
        <v>24976539.827674542</v>
      </c>
      <c r="L45" s="488">
        <f t="shared" si="3"/>
        <v>26781824.130364154</v>
      </c>
      <c r="M45" s="488">
        <f t="shared" si="3"/>
        <v>25450714.686133083</v>
      </c>
      <c r="N45" s="488">
        <f t="shared" si="3"/>
        <v>25873027.187529169</v>
      </c>
      <c r="O45" s="488">
        <f t="shared" si="3"/>
        <v>26993043.371534713</v>
      </c>
      <c r="P45" s="488">
        <f t="shared" si="3"/>
        <v>24063664.388200004</v>
      </c>
      <c r="Q45" s="488">
        <f t="shared" si="3"/>
        <v>26567439.932599999</v>
      </c>
      <c r="R45" s="488">
        <f t="shared" si="3"/>
        <v>24165012.1294</v>
      </c>
      <c r="S45" s="488">
        <f t="shared" si="3"/>
        <v>25073091.481800001</v>
      </c>
      <c r="T45" s="488">
        <f t="shared" si="3"/>
        <v>25115690.788800001</v>
      </c>
      <c r="U45" s="488">
        <f t="shared" si="3"/>
        <v>23450047.8695</v>
      </c>
      <c r="V45" s="488">
        <f t="shared" si="3"/>
        <v>25534993.460700002</v>
      </c>
      <c r="W45" s="488">
        <f t="shared" si="3"/>
        <v>21879588.032199997</v>
      </c>
      <c r="X45" s="488">
        <f t="shared" si="3"/>
        <v>24689340.427099999</v>
      </c>
      <c r="Y45" s="488">
        <f t="shared" si="3"/>
        <v>22727193.606799997</v>
      </c>
      <c r="Z45" s="488">
        <f t="shared" si="3"/>
        <v>22527512.499000002</v>
      </c>
      <c r="AA45" s="488">
        <f t="shared" si="3"/>
        <v>22430458.1741</v>
      </c>
      <c r="AB45" s="488">
        <f t="shared" si="3"/>
        <v>22424326.126799997</v>
      </c>
      <c r="AC45" s="488">
        <f t="shared" ref="AC45:AH45" si="4">SUM(AC41:AC44)</f>
        <v>23560589.560000002</v>
      </c>
      <c r="AD45" s="488">
        <f t="shared" si="4"/>
        <v>21957774.382800002</v>
      </c>
      <c r="AE45" s="488">
        <f t="shared" si="4"/>
        <v>22285405.449900001</v>
      </c>
      <c r="AF45" s="488">
        <f t="shared" si="4"/>
        <v>21514976.406300001</v>
      </c>
      <c r="AG45" s="490">
        <f t="shared" si="4"/>
        <v>327785954.63309985</v>
      </c>
      <c r="AH45" s="489">
        <f t="shared" si="4"/>
        <v>1293151338.5599995</v>
      </c>
    </row>
    <row r="46" spans="1:79" s="470" customFormat="1" ht="53.25" customHeight="1" x14ac:dyDescent="0.2">
      <c r="A46" s="498">
        <v>37</v>
      </c>
      <c r="B46" s="501" t="s">
        <v>445</v>
      </c>
      <c r="C46" s="485">
        <v>892543.31747587805</v>
      </c>
      <c r="D46" s="483">
        <v>334657.92259993573</v>
      </c>
      <c r="E46" s="483">
        <v>93500.628918694361</v>
      </c>
      <c r="F46" s="483">
        <v>53455.855720284861</v>
      </c>
      <c r="G46" s="486">
        <v>40955.255194243626</v>
      </c>
      <c r="H46" s="483">
        <v>30231.775775767019</v>
      </c>
      <c r="I46" s="483">
        <v>26067.026923152251</v>
      </c>
      <c r="J46" s="483">
        <v>24410.117307072142</v>
      </c>
      <c r="K46" s="483">
        <v>21786.960614272386</v>
      </c>
      <c r="L46" s="483">
        <v>14526.077461607569</v>
      </c>
      <c r="M46" s="483">
        <v>10504.127934012016</v>
      </c>
      <c r="N46" s="483">
        <v>5450.2288254515461</v>
      </c>
      <c r="O46" s="484">
        <v>2848.6052538053773</v>
      </c>
      <c r="P46" s="483">
        <v>4449.593720976176</v>
      </c>
      <c r="Q46" s="484">
        <v>654.31725857246954</v>
      </c>
      <c r="R46" s="483">
        <v>181.46115338519226</v>
      </c>
      <c r="S46" s="484">
        <v>-297.72663043120929</v>
      </c>
      <c r="T46" s="484">
        <v>-658.70174232577915</v>
      </c>
      <c r="U46" s="484">
        <v>-2973.2436007648193</v>
      </c>
      <c r="V46" s="483">
        <v>4026.699875755432</v>
      </c>
      <c r="W46" s="484">
        <v>1508.7031180317611</v>
      </c>
      <c r="X46" s="484">
        <v>2508.5584200355811</v>
      </c>
      <c r="Y46" s="484">
        <v>779.71564098842123</v>
      </c>
      <c r="Z46" s="483">
        <v>796.34300789891176</v>
      </c>
      <c r="AA46" s="484">
        <v>2630.7023664229273</v>
      </c>
      <c r="AB46" s="483">
        <v>161.68363459735832</v>
      </c>
      <c r="AC46" s="484">
        <v>-205.88793209664919</v>
      </c>
      <c r="AD46" s="484">
        <v>677.16467859244074</v>
      </c>
      <c r="AE46" s="483">
        <v>191.75488752867005</v>
      </c>
      <c r="AF46" s="548">
        <v>617.51294862843099</v>
      </c>
      <c r="AG46" s="486">
        <v>0</v>
      </c>
      <c r="AH46" s="489">
        <f>SUM(C46:AG46)</f>
        <v>1565986.5508099727</v>
      </c>
    </row>
    <row r="47" spans="1:79" s="470" customFormat="1" ht="40.35" customHeight="1" thickBot="1" x14ac:dyDescent="0.25">
      <c r="A47" s="502">
        <v>38</v>
      </c>
      <c r="B47" s="503" t="s">
        <v>1229</v>
      </c>
      <c r="C47" s="491">
        <f>SUM(C45:C46)</f>
        <v>29254264.999075878</v>
      </c>
      <c r="D47" s="491">
        <f t="shared" ref="D47:AC47" si="5">SUM(D45:D46)</f>
        <v>27279452.943283737</v>
      </c>
      <c r="E47" s="491">
        <f t="shared" si="5"/>
        <v>26389030.02202931</v>
      </c>
      <c r="F47" s="491">
        <f t="shared" si="5"/>
        <v>28755388.304789331</v>
      </c>
      <c r="G47" s="491">
        <f t="shared" si="5"/>
        <v>25261587.669251848</v>
      </c>
      <c r="H47" s="491">
        <f t="shared" si="5"/>
        <v>26852184.876872137</v>
      </c>
      <c r="I47" s="491">
        <f t="shared" si="5"/>
        <v>27080650.779257543</v>
      </c>
      <c r="J47" s="491">
        <f t="shared" si="5"/>
        <v>26042640.697552051</v>
      </c>
      <c r="K47" s="491">
        <f t="shared" si="5"/>
        <v>24998326.788288813</v>
      </c>
      <c r="L47" s="491">
        <f t="shared" si="5"/>
        <v>26796350.207825761</v>
      </c>
      <c r="M47" s="491">
        <f t="shared" si="5"/>
        <v>25461218.814067096</v>
      </c>
      <c r="N47" s="491">
        <f t="shared" si="5"/>
        <v>25878477.416354619</v>
      </c>
      <c r="O47" s="491">
        <f t="shared" si="5"/>
        <v>26995891.976788517</v>
      </c>
      <c r="P47" s="491">
        <f t="shared" si="5"/>
        <v>24068113.98192098</v>
      </c>
      <c r="Q47" s="491">
        <f t="shared" si="5"/>
        <v>26568094.249858573</v>
      </c>
      <c r="R47" s="491">
        <f t="shared" si="5"/>
        <v>24165193.590553384</v>
      </c>
      <c r="S47" s="491">
        <f t="shared" si="5"/>
        <v>25072793.75516957</v>
      </c>
      <c r="T47" s="491">
        <f t="shared" si="5"/>
        <v>25115032.087057676</v>
      </c>
      <c r="U47" s="491">
        <f t="shared" si="5"/>
        <v>23447074.625899237</v>
      </c>
      <c r="V47" s="491">
        <f t="shared" si="5"/>
        <v>25539020.160575759</v>
      </c>
      <c r="W47" s="491">
        <f t="shared" si="5"/>
        <v>21881096.735318027</v>
      </c>
      <c r="X47" s="491">
        <f t="shared" si="5"/>
        <v>24691848.985520035</v>
      </c>
      <c r="Y47" s="491">
        <f t="shared" si="5"/>
        <v>22727973.322440986</v>
      </c>
      <c r="Z47" s="491">
        <f t="shared" si="5"/>
        <v>22528308.842007902</v>
      </c>
      <c r="AA47" s="491">
        <f t="shared" si="5"/>
        <v>22433088.876466423</v>
      </c>
      <c r="AB47" s="491">
        <f t="shared" si="5"/>
        <v>22424487.810434595</v>
      </c>
      <c r="AC47" s="491">
        <f t="shared" si="5"/>
        <v>23560383.672067907</v>
      </c>
      <c r="AD47" s="491">
        <f>SUM(AD45:AD46)</f>
        <v>21958451.547478594</v>
      </c>
      <c r="AE47" s="491">
        <f>SUM(AE45:AE46)</f>
        <v>22285597.20478753</v>
      </c>
      <c r="AF47" s="491">
        <f>SUM(AF45:AF46)</f>
        <v>21515593.919248629</v>
      </c>
      <c r="AG47" s="526">
        <f>SUM(AG45:AG46)</f>
        <v>327785954.63309985</v>
      </c>
      <c r="AH47" s="492">
        <f>SUM(AH45:AH46)</f>
        <v>1294717325.1108093</v>
      </c>
    </row>
    <row r="48" spans="1:79" x14ac:dyDescent="0.2">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row>
    <row r="49" spans="33:79" x14ac:dyDescent="0.2">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row>
    <row r="50" spans="33:79" x14ac:dyDescent="0.2">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row>
    <row r="51" spans="33:79" x14ac:dyDescent="0.2">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row>
    <row r="52" spans="33:79" x14ac:dyDescent="0.2">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row>
    <row r="53" spans="33:79" x14ac:dyDescent="0.2">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row>
    <row r="54" spans="33:79" x14ac:dyDescent="0.2">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c r="BJ54" s="468"/>
      <c r="BK54" s="468"/>
      <c r="BL54" s="468"/>
      <c r="BM54" s="468"/>
      <c r="BN54" s="468"/>
      <c r="BO54" s="468"/>
      <c r="BP54" s="468"/>
      <c r="BQ54" s="468"/>
      <c r="BR54" s="468"/>
      <c r="BS54" s="468"/>
      <c r="BT54" s="468"/>
      <c r="BU54" s="468"/>
      <c r="BV54" s="468"/>
      <c r="BW54" s="468"/>
      <c r="BX54" s="468"/>
      <c r="BY54" s="468"/>
      <c r="BZ54" s="468"/>
      <c r="CA54" s="468"/>
    </row>
    <row r="55" spans="33:79" x14ac:dyDescent="0.2">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c r="BJ55" s="468"/>
      <c r="BK55" s="468"/>
      <c r="BL55" s="468"/>
      <c r="BM55" s="468"/>
      <c r="BN55" s="468"/>
      <c r="BO55" s="468"/>
      <c r="BP55" s="468"/>
      <c r="BQ55" s="468"/>
      <c r="BR55" s="468"/>
      <c r="BS55" s="468"/>
      <c r="BT55" s="468"/>
      <c r="BU55" s="468"/>
      <c r="BV55" s="468"/>
      <c r="BW55" s="468"/>
      <c r="BX55" s="468"/>
      <c r="BY55" s="468"/>
      <c r="BZ55" s="468"/>
      <c r="CA55" s="468"/>
    </row>
    <row r="56" spans="33:79" x14ac:dyDescent="0.2">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c r="BK56" s="468"/>
      <c r="BL56" s="468"/>
      <c r="BM56" s="468"/>
      <c r="BN56" s="468"/>
      <c r="BO56" s="468"/>
      <c r="BP56" s="468"/>
      <c r="BQ56" s="468"/>
      <c r="BR56" s="468"/>
      <c r="BS56" s="468"/>
      <c r="BT56" s="468"/>
      <c r="BU56" s="468"/>
      <c r="BV56" s="468"/>
      <c r="BW56" s="468"/>
      <c r="BX56" s="468"/>
      <c r="BY56" s="468"/>
      <c r="BZ56" s="468"/>
      <c r="CA56" s="468"/>
    </row>
    <row r="57" spans="33:79" x14ac:dyDescent="0.2">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c r="BK57" s="468"/>
      <c r="BL57" s="468"/>
      <c r="BM57" s="468"/>
      <c r="BN57" s="468"/>
      <c r="BO57" s="468"/>
      <c r="BP57" s="468"/>
      <c r="BQ57" s="468"/>
      <c r="BR57" s="468"/>
      <c r="BS57" s="468"/>
      <c r="BT57" s="468"/>
      <c r="BU57" s="468"/>
      <c r="BV57" s="468"/>
      <c r="BW57" s="468"/>
      <c r="BX57" s="468"/>
      <c r="BY57" s="468"/>
      <c r="BZ57" s="468"/>
      <c r="CA57" s="468"/>
    </row>
    <row r="58" spans="33:79" x14ac:dyDescent="0.2">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c r="BK58" s="468"/>
      <c r="BL58" s="468"/>
      <c r="BM58" s="468"/>
      <c r="BN58" s="468"/>
      <c r="BO58" s="468"/>
      <c r="BP58" s="468"/>
      <c r="BQ58" s="468"/>
      <c r="BR58" s="468"/>
      <c r="BS58" s="468"/>
      <c r="BT58" s="468"/>
      <c r="BU58" s="468"/>
      <c r="BV58" s="468"/>
      <c r="BW58" s="468"/>
      <c r="BX58" s="468"/>
      <c r="BY58" s="468"/>
      <c r="BZ58" s="468"/>
      <c r="CA58" s="468"/>
    </row>
    <row r="59" spans="33:79" x14ac:dyDescent="0.2">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c r="BZ59" s="468"/>
      <c r="CA59" s="468"/>
    </row>
    <row r="60" spans="33:79" x14ac:dyDescent="0.2">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c r="BK60" s="468"/>
      <c r="BL60" s="468"/>
      <c r="BM60" s="468"/>
      <c r="BN60" s="468"/>
      <c r="BO60" s="468"/>
      <c r="BP60" s="468"/>
      <c r="BQ60" s="468"/>
      <c r="BR60" s="468"/>
      <c r="BS60" s="468"/>
      <c r="BT60" s="468"/>
      <c r="BU60" s="468"/>
      <c r="BV60" s="468"/>
      <c r="BW60" s="468"/>
      <c r="BX60" s="468"/>
      <c r="BY60" s="468"/>
      <c r="BZ60" s="468"/>
      <c r="CA60" s="468"/>
    </row>
    <row r="61" spans="33:79" x14ac:dyDescent="0.2">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c r="BK61" s="468"/>
      <c r="BL61" s="468"/>
      <c r="BM61" s="468"/>
      <c r="BN61" s="468"/>
      <c r="BO61" s="468"/>
      <c r="BP61" s="468"/>
      <c r="BQ61" s="468"/>
      <c r="BR61" s="468"/>
      <c r="BS61" s="468"/>
      <c r="BT61" s="468"/>
      <c r="BU61" s="468"/>
      <c r="BV61" s="468"/>
      <c r="BW61" s="468"/>
      <c r="BX61" s="468"/>
      <c r="BY61" s="468"/>
      <c r="BZ61" s="468"/>
      <c r="CA61" s="468"/>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zoomScale="60" zoomScaleNormal="60" workbookViewId="0"/>
  </sheetViews>
  <sheetFormatPr defaultColWidth="9.42578125" defaultRowHeight="12.75" x14ac:dyDescent="0.2"/>
  <cols>
    <col min="1" max="1" width="17.5703125" style="271" customWidth="1"/>
    <col min="2" max="2" width="63.5703125" style="267" customWidth="1"/>
    <col min="3" max="3" width="84" style="267" customWidth="1"/>
    <col min="4" max="16384" width="9.42578125" style="267"/>
  </cols>
  <sheetData>
    <row r="1" spans="1:3" s="264" customFormat="1" ht="26.25" thickBot="1" x14ac:dyDescent="0.25">
      <c r="A1" s="261" t="s">
        <v>153</v>
      </c>
      <c r="B1" s="262" t="s">
        <v>154</v>
      </c>
      <c r="C1" s="263" t="s">
        <v>155</v>
      </c>
    </row>
    <row r="2" spans="1:3" ht="51.75" thickBot="1" x14ac:dyDescent="0.25">
      <c r="A2" s="81"/>
      <c r="B2" s="265" t="s">
        <v>460</v>
      </c>
      <c r="C2" s="266" t="s">
        <v>1296</v>
      </c>
    </row>
    <row r="3" spans="1:3" ht="38.25" x14ac:dyDescent="0.2">
      <c r="A3" s="676" t="s">
        <v>1295</v>
      </c>
      <c r="B3" s="246" t="s">
        <v>1287</v>
      </c>
      <c r="C3" s="273" t="s">
        <v>1288</v>
      </c>
    </row>
    <row r="4" spans="1:3" ht="38.25" x14ac:dyDescent="0.2">
      <c r="A4" s="272" t="s">
        <v>1289</v>
      </c>
      <c r="B4" s="246" t="s">
        <v>252</v>
      </c>
      <c r="C4" s="273" t="s">
        <v>1290</v>
      </c>
    </row>
    <row r="5" spans="1:3" ht="25.5" x14ac:dyDescent="0.2">
      <c r="A5" s="272">
        <v>1</v>
      </c>
      <c r="B5" s="246" t="s">
        <v>1291</v>
      </c>
      <c r="C5" s="273" t="s">
        <v>1298</v>
      </c>
    </row>
    <row r="6" spans="1:3" ht="25.5" x14ac:dyDescent="0.2">
      <c r="A6" s="272">
        <v>2</v>
      </c>
      <c r="B6" s="246" t="s">
        <v>1292</v>
      </c>
      <c r="C6" s="273" t="s">
        <v>1299</v>
      </c>
    </row>
    <row r="7" spans="1:3" ht="38.25" x14ac:dyDescent="0.2">
      <c r="A7" s="272">
        <v>3</v>
      </c>
      <c r="B7" s="246" t="s">
        <v>1293</v>
      </c>
      <c r="C7" s="273" t="s">
        <v>1300</v>
      </c>
    </row>
    <row r="8" spans="1:3" ht="26.25" thickBot="1" x14ac:dyDescent="0.25">
      <c r="A8" s="272">
        <v>4</v>
      </c>
      <c r="B8" s="246" t="s">
        <v>189</v>
      </c>
      <c r="C8" s="273" t="s">
        <v>1294</v>
      </c>
    </row>
    <row r="9" spans="1:3" ht="26.25" thickBot="1" x14ac:dyDescent="0.25">
      <c r="A9" s="81"/>
      <c r="B9" s="265" t="s">
        <v>461</v>
      </c>
      <c r="C9" s="266" t="s">
        <v>1297</v>
      </c>
    </row>
    <row r="10" spans="1:3" x14ac:dyDescent="0.2">
      <c r="A10" s="254"/>
      <c r="B10" s="83" t="s">
        <v>70</v>
      </c>
      <c r="C10" s="255"/>
    </row>
    <row r="11" spans="1:3" ht="51" x14ac:dyDescent="0.2">
      <c r="A11" s="274">
        <f>'Schedule 2_Balance Sheet'!B11</f>
        <v>1</v>
      </c>
      <c r="B11" s="249" t="s">
        <v>290</v>
      </c>
      <c r="C11" s="138" t="s">
        <v>156</v>
      </c>
    </row>
    <row r="12" spans="1:3" ht="51" x14ac:dyDescent="0.2">
      <c r="A12" s="275">
        <f>'Schedule 2_Balance Sheet'!B12</f>
        <v>2</v>
      </c>
      <c r="B12" s="249" t="s">
        <v>291</v>
      </c>
      <c r="C12" s="256" t="s">
        <v>157</v>
      </c>
    </row>
    <row r="13" spans="1:3" x14ac:dyDescent="0.2">
      <c r="A13" s="275">
        <f>'Schedule 2_Balance Sheet'!B13</f>
        <v>3</v>
      </c>
      <c r="B13" s="249" t="s">
        <v>420</v>
      </c>
      <c r="C13" s="256" t="s">
        <v>1190</v>
      </c>
    </row>
    <row r="14" spans="1:3" x14ac:dyDescent="0.2">
      <c r="A14" s="275">
        <f>'Schedule 2_Balance Sheet'!B14</f>
        <v>4</v>
      </c>
      <c r="B14" s="249" t="s">
        <v>292</v>
      </c>
      <c r="C14" s="256" t="s">
        <v>324</v>
      </c>
    </row>
    <row r="15" spans="1:3" ht="25.5" x14ac:dyDescent="0.2">
      <c r="A15" s="275">
        <f>'Schedule 2_Balance Sheet'!B15</f>
        <v>5</v>
      </c>
      <c r="B15" s="249" t="s">
        <v>293</v>
      </c>
      <c r="C15" s="256" t="s">
        <v>325</v>
      </c>
    </row>
    <row r="16" spans="1:3" x14ac:dyDescent="0.2">
      <c r="A16" s="275">
        <f>'Schedule 2_Balance Sheet'!B16</f>
        <v>6</v>
      </c>
      <c r="B16" s="249" t="s">
        <v>53</v>
      </c>
      <c r="C16" s="257" t="s">
        <v>326</v>
      </c>
    </row>
    <row r="17" spans="1:3" x14ac:dyDescent="0.2">
      <c r="A17" s="276" t="s">
        <v>158</v>
      </c>
      <c r="B17" s="249" t="s">
        <v>140</v>
      </c>
      <c r="C17" s="256" t="s">
        <v>327</v>
      </c>
    </row>
    <row r="18" spans="1:3" x14ac:dyDescent="0.2">
      <c r="A18" s="277">
        <v>11</v>
      </c>
      <c r="B18" s="246" t="s">
        <v>5</v>
      </c>
      <c r="C18" s="250" t="s">
        <v>422</v>
      </c>
    </row>
    <row r="19" spans="1:3" x14ac:dyDescent="0.2">
      <c r="A19" s="275">
        <v>12</v>
      </c>
      <c r="B19" s="249" t="s">
        <v>294</v>
      </c>
      <c r="C19" s="256" t="s">
        <v>328</v>
      </c>
    </row>
    <row r="20" spans="1:3" ht="38.25" x14ac:dyDescent="0.2">
      <c r="A20" s="275">
        <v>13</v>
      </c>
      <c r="B20" s="249" t="s">
        <v>295</v>
      </c>
      <c r="C20" s="257" t="s">
        <v>159</v>
      </c>
    </row>
    <row r="21" spans="1:3" x14ac:dyDescent="0.2">
      <c r="A21" s="275">
        <v>14</v>
      </c>
      <c r="B21" s="249" t="s">
        <v>296</v>
      </c>
      <c r="C21" s="257" t="s">
        <v>329</v>
      </c>
    </row>
    <row r="22" spans="1:3" x14ac:dyDescent="0.2">
      <c r="A22" s="275">
        <v>15</v>
      </c>
      <c r="B22" s="249" t="s">
        <v>297</v>
      </c>
      <c r="C22" s="257" t="s">
        <v>160</v>
      </c>
    </row>
    <row r="23" spans="1:3" x14ac:dyDescent="0.2">
      <c r="A23" s="275">
        <v>16</v>
      </c>
      <c r="B23" s="249" t="s">
        <v>298</v>
      </c>
      <c r="C23" s="257" t="s">
        <v>330</v>
      </c>
    </row>
    <row r="24" spans="1:3" ht="38.25" x14ac:dyDescent="0.2">
      <c r="A24" s="275">
        <v>17</v>
      </c>
      <c r="B24" s="249" t="s">
        <v>299</v>
      </c>
      <c r="C24" s="257" t="s">
        <v>161</v>
      </c>
    </row>
    <row r="25" spans="1:3" x14ac:dyDescent="0.2">
      <c r="A25" s="275" t="s">
        <v>162</v>
      </c>
      <c r="B25" s="249" t="s">
        <v>300</v>
      </c>
      <c r="C25" s="257" t="s">
        <v>331</v>
      </c>
    </row>
    <row r="26" spans="1:3" x14ac:dyDescent="0.2">
      <c r="A26" s="277">
        <v>21</v>
      </c>
      <c r="B26" s="246" t="s">
        <v>33</v>
      </c>
      <c r="C26" s="250" t="s">
        <v>423</v>
      </c>
    </row>
    <row r="27" spans="1:3" x14ac:dyDescent="0.2">
      <c r="A27" s="275">
        <v>22</v>
      </c>
      <c r="B27" s="249" t="s">
        <v>301</v>
      </c>
      <c r="C27" s="257" t="s">
        <v>163</v>
      </c>
    </row>
    <row r="28" spans="1:3" ht="38.25" x14ac:dyDescent="0.2">
      <c r="A28" s="275">
        <v>23</v>
      </c>
      <c r="B28" s="249" t="s">
        <v>302</v>
      </c>
      <c r="C28" s="257" t="s">
        <v>1191</v>
      </c>
    </row>
    <row r="29" spans="1:3" ht="38.25" x14ac:dyDescent="0.2">
      <c r="A29" s="275">
        <v>24</v>
      </c>
      <c r="B29" s="249" t="s">
        <v>303</v>
      </c>
      <c r="C29" s="251" t="s">
        <v>425</v>
      </c>
    </row>
    <row r="30" spans="1:3" ht="39" customHeight="1" x14ac:dyDescent="0.2">
      <c r="A30" s="275">
        <v>25</v>
      </c>
      <c r="B30" s="249" t="s">
        <v>304</v>
      </c>
      <c r="C30" s="257" t="s">
        <v>164</v>
      </c>
    </row>
    <row r="31" spans="1:3" ht="16.7" customHeight="1" x14ac:dyDescent="0.2">
      <c r="A31" s="275">
        <v>26</v>
      </c>
      <c r="B31" s="249" t="s">
        <v>305</v>
      </c>
      <c r="C31" s="257" t="s">
        <v>332</v>
      </c>
    </row>
    <row r="32" spans="1:3" ht="28.7" customHeight="1" x14ac:dyDescent="0.2">
      <c r="A32" s="275" t="s">
        <v>166</v>
      </c>
      <c r="B32" s="249" t="s">
        <v>306</v>
      </c>
      <c r="C32" s="257" t="s">
        <v>333</v>
      </c>
    </row>
    <row r="33" spans="1:3" x14ac:dyDescent="0.2">
      <c r="A33" s="277">
        <v>30</v>
      </c>
      <c r="B33" s="246" t="s">
        <v>34</v>
      </c>
      <c r="C33" s="251" t="s">
        <v>424</v>
      </c>
    </row>
    <row r="34" spans="1:3" x14ac:dyDescent="0.2">
      <c r="A34" s="275">
        <v>31</v>
      </c>
      <c r="B34" s="249" t="s">
        <v>7</v>
      </c>
      <c r="C34" s="257" t="s">
        <v>334</v>
      </c>
    </row>
    <row r="35" spans="1:3" x14ac:dyDescent="0.2">
      <c r="A35" s="258"/>
      <c r="B35" s="82" t="s">
        <v>36</v>
      </c>
      <c r="C35" s="259"/>
    </row>
    <row r="36" spans="1:3" ht="38.25" x14ac:dyDescent="0.2">
      <c r="A36" s="275">
        <v>32</v>
      </c>
      <c r="B36" s="249" t="s">
        <v>54</v>
      </c>
      <c r="C36" s="257" t="s">
        <v>335</v>
      </c>
    </row>
    <row r="37" spans="1:3" x14ac:dyDescent="0.2">
      <c r="A37" s="275">
        <v>33</v>
      </c>
      <c r="B37" s="249" t="s">
        <v>307</v>
      </c>
      <c r="C37" s="257" t="s">
        <v>357</v>
      </c>
    </row>
    <row r="38" spans="1:3" x14ac:dyDescent="0.2">
      <c r="A38" s="275">
        <v>34</v>
      </c>
      <c r="B38" s="249" t="s">
        <v>308</v>
      </c>
      <c r="C38" s="257" t="s">
        <v>336</v>
      </c>
    </row>
    <row r="39" spans="1:3" x14ac:dyDescent="0.2">
      <c r="A39" s="275">
        <v>35</v>
      </c>
      <c r="B39" s="249" t="s">
        <v>309</v>
      </c>
      <c r="C39" s="257" t="s">
        <v>337</v>
      </c>
    </row>
    <row r="40" spans="1:3" x14ac:dyDescent="0.2">
      <c r="A40" s="275">
        <v>36</v>
      </c>
      <c r="B40" s="249" t="s">
        <v>310</v>
      </c>
      <c r="C40" s="257" t="s">
        <v>165</v>
      </c>
    </row>
    <row r="41" spans="1:3" x14ac:dyDescent="0.2">
      <c r="A41" s="275">
        <v>37</v>
      </c>
      <c r="B41" s="249" t="s">
        <v>311</v>
      </c>
      <c r="C41" s="257" t="s">
        <v>338</v>
      </c>
    </row>
    <row r="42" spans="1:3" ht="25.5" x14ac:dyDescent="0.2">
      <c r="A42" s="275">
        <v>38</v>
      </c>
      <c r="B42" s="249" t="s">
        <v>312</v>
      </c>
      <c r="C42" s="257" t="s">
        <v>1192</v>
      </c>
    </row>
    <row r="43" spans="1:3" x14ac:dyDescent="0.2">
      <c r="A43" s="275">
        <v>39</v>
      </c>
      <c r="B43" s="249" t="s">
        <v>147</v>
      </c>
      <c r="C43" s="257" t="s">
        <v>339</v>
      </c>
    </row>
    <row r="44" spans="1:3" ht="38.25" x14ac:dyDescent="0.2">
      <c r="A44" s="275">
        <v>40</v>
      </c>
      <c r="B44" s="249" t="s">
        <v>313</v>
      </c>
      <c r="C44" s="257" t="s">
        <v>1193</v>
      </c>
    </row>
    <row r="45" spans="1:3" x14ac:dyDescent="0.2">
      <c r="A45" s="275" t="s">
        <v>173</v>
      </c>
      <c r="B45" s="249" t="s">
        <v>314</v>
      </c>
      <c r="C45" s="257" t="s">
        <v>340</v>
      </c>
    </row>
    <row r="46" spans="1:3" x14ac:dyDescent="0.2">
      <c r="A46" s="275">
        <v>45</v>
      </c>
      <c r="B46" s="249" t="s">
        <v>37</v>
      </c>
      <c r="C46" s="257" t="s">
        <v>341</v>
      </c>
    </row>
    <row r="47" spans="1:3" ht="38.25" x14ac:dyDescent="0.2">
      <c r="A47" s="275">
        <v>46</v>
      </c>
      <c r="B47" s="249" t="s">
        <v>315</v>
      </c>
      <c r="C47" s="257" t="s">
        <v>1194</v>
      </c>
    </row>
    <row r="48" spans="1:3" ht="38.25" x14ac:dyDescent="0.2">
      <c r="A48" s="275">
        <v>47</v>
      </c>
      <c r="B48" s="249" t="s">
        <v>316</v>
      </c>
      <c r="C48" s="257" t="s">
        <v>342</v>
      </c>
    </row>
    <row r="49" spans="1:3" x14ac:dyDescent="0.2">
      <c r="A49" s="275" t="s">
        <v>174</v>
      </c>
      <c r="B49" s="249" t="s">
        <v>143</v>
      </c>
      <c r="C49" s="257" t="s">
        <v>343</v>
      </c>
    </row>
    <row r="50" spans="1:3" x14ac:dyDescent="0.2">
      <c r="A50" s="275">
        <v>52</v>
      </c>
      <c r="B50" s="249" t="s">
        <v>38</v>
      </c>
      <c r="C50" s="257" t="s">
        <v>344</v>
      </c>
    </row>
    <row r="51" spans="1:3" x14ac:dyDescent="0.2">
      <c r="A51" s="275">
        <v>53</v>
      </c>
      <c r="B51" s="249" t="s">
        <v>10</v>
      </c>
      <c r="C51" s="257" t="s">
        <v>345</v>
      </c>
    </row>
    <row r="52" spans="1:3" x14ac:dyDescent="0.2">
      <c r="A52" s="258"/>
      <c r="B52" s="82" t="s">
        <v>2</v>
      </c>
      <c r="C52" s="259"/>
    </row>
    <row r="53" spans="1:3" ht="25.5" x14ac:dyDescent="0.2">
      <c r="A53" s="275">
        <v>54</v>
      </c>
      <c r="B53" s="249" t="s">
        <v>317</v>
      </c>
      <c r="C53" s="677" t="s">
        <v>1301</v>
      </c>
    </row>
    <row r="54" spans="1:3" x14ac:dyDescent="0.2">
      <c r="A54" s="275">
        <v>55</v>
      </c>
      <c r="B54" s="249" t="s">
        <v>318</v>
      </c>
      <c r="C54" s="257" t="s">
        <v>346</v>
      </c>
    </row>
    <row r="55" spans="1:3" ht="51" x14ac:dyDescent="0.2">
      <c r="A55" s="275">
        <v>56</v>
      </c>
      <c r="B55" s="249" t="s">
        <v>319</v>
      </c>
      <c r="C55" s="257" t="s">
        <v>347</v>
      </c>
    </row>
    <row r="56" spans="1:3" x14ac:dyDescent="0.2">
      <c r="A56" s="275">
        <v>57</v>
      </c>
      <c r="B56" s="249" t="s">
        <v>320</v>
      </c>
      <c r="C56" s="251" t="s">
        <v>426</v>
      </c>
    </row>
    <row r="57" spans="1:3" x14ac:dyDescent="0.2">
      <c r="A57" s="275" t="s">
        <v>175</v>
      </c>
      <c r="B57" s="249" t="s">
        <v>167</v>
      </c>
      <c r="C57" s="251" t="s">
        <v>427</v>
      </c>
    </row>
    <row r="58" spans="1:3" ht="25.5" x14ac:dyDescent="0.2">
      <c r="A58" s="275">
        <v>62</v>
      </c>
      <c r="B58" s="249" t="s">
        <v>321</v>
      </c>
      <c r="C58" s="257" t="s">
        <v>348</v>
      </c>
    </row>
    <row r="59" spans="1:3" ht="28.35" customHeight="1" x14ac:dyDescent="0.2">
      <c r="A59" s="277">
        <v>63</v>
      </c>
      <c r="B59" s="246" t="s">
        <v>39</v>
      </c>
      <c r="C59" s="628" t="s">
        <v>1302</v>
      </c>
    </row>
    <row r="60" spans="1:3" ht="28.35" customHeight="1" x14ac:dyDescent="0.2">
      <c r="A60" s="277">
        <v>64</v>
      </c>
      <c r="B60" s="246" t="s">
        <v>40</v>
      </c>
      <c r="C60" s="251" t="s">
        <v>428</v>
      </c>
    </row>
    <row r="61" spans="1:3" x14ac:dyDescent="0.2">
      <c r="A61" s="277">
        <v>65</v>
      </c>
      <c r="B61" s="246" t="s">
        <v>41</v>
      </c>
      <c r="C61" s="251" t="s">
        <v>429</v>
      </c>
    </row>
    <row r="62" spans="1:3" ht="27.6" customHeight="1" thickBot="1" x14ac:dyDescent="0.25">
      <c r="A62" s="278">
        <v>66</v>
      </c>
      <c r="B62" s="252" t="s">
        <v>42</v>
      </c>
      <c r="C62" s="253" t="s">
        <v>430</v>
      </c>
    </row>
    <row r="63" spans="1:3" s="678" customFormat="1" ht="13.5" thickBot="1" x14ac:dyDescent="0.25">
      <c r="A63" s="81"/>
      <c r="B63" s="268" t="s">
        <v>1303</v>
      </c>
      <c r="C63" s="542" t="s">
        <v>1304</v>
      </c>
    </row>
    <row r="64" spans="1:3" s="678" customFormat="1" x14ac:dyDescent="0.2">
      <c r="A64" s="679">
        <v>1</v>
      </c>
      <c r="B64" s="680" t="s">
        <v>1305</v>
      </c>
      <c r="C64" s="682" t="s">
        <v>1338</v>
      </c>
    </row>
    <row r="65" spans="1:3" s="678" customFormat="1" x14ac:dyDescent="0.2">
      <c r="A65" s="679">
        <v>2</v>
      </c>
      <c r="B65" s="680" t="s">
        <v>1306</v>
      </c>
      <c r="C65" s="682" t="s">
        <v>1339</v>
      </c>
    </row>
    <row r="66" spans="1:3" s="678" customFormat="1" x14ac:dyDescent="0.2">
      <c r="A66" s="679">
        <v>3</v>
      </c>
      <c r="B66" s="680" t="s">
        <v>132</v>
      </c>
      <c r="C66" s="682" t="s">
        <v>1340</v>
      </c>
    </row>
    <row r="67" spans="1:3" s="678" customFormat="1" x14ac:dyDescent="0.2">
      <c r="A67" s="679">
        <v>4</v>
      </c>
      <c r="B67" s="680" t="s">
        <v>45</v>
      </c>
      <c r="C67" s="682" t="s">
        <v>1341</v>
      </c>
    </row>
    <row r="68" spans="1:3" s="678" customFormat="1" x14ac:dyDescent="0.2">
      <c r="A68" s="679">
        <v>5</v>
      </c>
      <c r="B68" s="680" t="s">
        <v>1307</v>
      </c>
      <c r="C68" s="682" t="s">
        <v>1342</v>
      </c>
    </row>
    <row r="69" spans="1:3" s="678" customFormat="1" x14ac:dyDescent="0.2">
      <c r="A69" s="679">
        <v>6</v>
      </c>
      <c r="B69" s="680" t="s">
        <v>1308</v>
      </c>
      <c r="C69" s="682" t="s">
        <v>1343</v>
      </c>
    </row>
    <row r="70" spans="1:3" s="681" customFormat="1" x14ac:dyDescent="0.2">
      <c r="A70" s="679">
        <v>7</v>
      </c>
      <c r="B70" s="680" t="s">
        <v>1309</v>
      </c>
      <c r="C70" s="682" t="s">
        <v>1344</v>
      </c>
    </row>
    <row r="71" spans="1:3" s="681" customFormat="1" x14ac:dyDescent="0.2">
      <c r="A71" s="679">
        <v>8</v>
      </c>
      <c r="B71" s="680" t="s">
        <v>1310</v>
      </c>
      <c r="C71" s="682" t="s">
        <v>1345</v>
      </c>
    </row>
    <row r="72" spans="1:3" s="678" customFormat="1" x14ac:dyDescent="0.2">
      <c r="A72" s="679">
        <v>9</v>
      </c>
      <c r="B72" s="680" t="s">
        <v>1311</v>
      </c>
      <c r="C72" s="682" t="s">
        <v>1312</v>
      </c>
    </row>
    <row r="73" spans="1:3" s="678" customFormat="1" x14ac:dyDescent="0.2">
      <c r="A73" s="679">
        <v>10</v>
      </c>
      <c r="B73" s="680" t="s">
        <v>1313</v>
      </c>
      <c r="C73" s="682" t="s">
        <v>1314</v>
      </c>
    </row>
    <row r="74" spans="1:3" s="678" customFormat="1" ht="13.5" thickBot="1" x14ac:dyDescent="0.25">
      <c r="A74" s="679">
        <v>11</v>
      </c>
      <c r="B74" s="680" t="s">
        <v>1315</v>
      </c>
      <c r="C74" s="682" t="s">
        <v>1316</v>
      </c>
    </row>
    <row r="75" spans="1:3" ht="39" thickBot="1" x14ac:dyDescent="0.25">
      <c r="A75" s="81"/>
      <c r="B75" s="268" t="s">
        <v>1317</v>
      </c>
      <c r="C75" s="542" t="s">
        <v>1318</v>
      </c>
    </row>
    <row r="76" spans="1:3" x14ac:dyDescent="0.2">
      <c r="A76" s="258"/>
      <c r="B76" s="82" t="s">
        <v>71</v>
      </c>
      <c r="C76" s="653" t="s">
        <v>1255</v>
      </c>
    </row>
    <row r="77" spans="1:3" x14ac:dyDescent="0.2">
      <c r="A77" s="275">
        <v>1</v>
      </c>
      <c r="B77" s="136" t="s">
        <v>195</v>
      </c>
      <c r="C77" s="137" t="s">
        <v>1323</v>
      </c>
    </row>
    <row r="78" spans="1:3" ht="63.75" x14ac:dyDescent="0.2">
      <c r="A78" s="275">
        <v>2</v>
      </c>
      <c r="B78" s="136" t="s">
        <v>194</v>
      </c>
      <c r="C78" s="281" t="s">
        <v>1326</v>
      </c>
    </row>
    <row r="79" spans="1:3" ht="25.5" x14ac:dyDescent="0.2">
      <c r="A79" s="275">
        <v>3</v>
      </c>
      <c r="B79" s="136" t="s">
        <v>192</v>
      </c>
      <c r="C79" s="137" t="s">
        <v>1324</v>
      </c>
    </row>
    <row r="80" spans="1:3" ht="25.5" x14ac:dyDescent="0.2">
      <c r="A80" s="275">
        <v>4</v>
      </c>
      <c r="B80" s="136" t="s">
        <v>193</v>
      </c>
      <c r="C80" s="137" t="s">
        <v>1322</v>
      </c>
    </row>
    <row r="81" spans="1:3" x14ac:dyDescent="0.2">
      <c r="A81" s="275">
        <v>5</v>
      </c>
      <c r="B81" s="136" t="s">
        <v>44</v>
      </c>
      <c r="C81" s="137" t="s">
        <v>1321</v>
      </c>
    </row>
    <row r="82" spans="1:3" ht="25.5" x14ac:dyDescent="0.2">
      <c r="A82" s="275">
        <v>6</v>
      </c>
      <c r="B82" s="136" t="s">
        <v>322</v>
      </c>
      <c r="C82" s="137" t="s">
        <v>1320</v>
      </c>
    </row>
    <row r="83" spans="1:3" ht="25.5" x14ac:dyDescent="0.2">
      <c r="A83" s="275">
        <v>7</v>
      </c>
      <c r="B83" s="136" t="s">
        <v>133</v>
      </c>
      <c r="C83" s="256" t="s">
        <v>168</v>
      </c>
    </row>
    <row r="84" spans="1:3" x14ac:dyDescent="0.2">
      <c r="A84" s="275">
        <v>8</v>
      </c>
      <c r="B84" s="136" t="s">
        <v>131</v>
      </c>
      <c r="C84" s="256" t="s">
        <v>169</v>
      </c>
    </row>
    <row r="85" spans="1:3" ht="25.5" x14ac:dyDescent="0.2">
      <c r="A85" s="275">
        <v>9</v>
      </c>
      <c r="B85" s="136" t="s">
        <v>1183</v>
      </c>
      <c r="C85" s="581" t="s">
        <v>1184</v>
      </c>
    </row>
    <row r="86" spans="1:3" x14ac:dyDescent="0.2">
      <c r="A86" s="275">
        <v>10</v>
      </c>
      <c r="B86" s="135" t="s">
        <v>1385</v>
      </c>
      <c r="C86" s="281" t="s">
        <v>170</v>
      </c>
    </row>
    <row r="87" spans="1:3" x14ac:dyDescent="0.2">
      <c r="A87" s="275">
        <v>11</v>
      </c>
      <c r="B87" s="136" t="s">
        <v>135</v>
      </c>
      <c r="C87" s="137" t="s">
        <v>1319</v>
      </c>
    </row>
    <row r="88" spans="1:3" x14ac:dyDescent="0.2">
      <c r="A88" s="279">
        <v>12</v>
      </c>
      <c r="B88" s="136" t="s">
        <v>45</v>
      </c>
      <c r="C88" s="137" t="s">
        <v>180</v>
      </c>
    </row>
    <row r="89" spans="1:3" x14ac:dyDescent="0.2">
      <c r="A89" s="258"/>
      <c r="B89" s="84" t="s">
        <v>275</v>
      </c>
      <c r="C89" s="653" t="s">
        <v>1325</v>
      </c>
    </row>
    <row r="90" spans="1:3" x14ac:dyDescent="0.2">
      <c r="A90" s="272">
        <v>13</v>
      </c>
      <c r="B90" s="135" t="s">
        <v>253</v>
      </c>
      <c r="C90" s="137" t="s">
        <v>349</v>
      </c>
    </row>
    <row r="91" spans="1:3" x14ac:dyDescent="0.2">
      <c r="A91" s="277">
        <v>14</v>
      </c>
      <c r="B91" s="135" t="s">
        <v>532</v>
      </c>
      <c r="C91" s="137" t="s">
        <v>349</v>
      </c>
    </row>
    <row r="92" spans="1:3" x14ac:dyDescent="0.2">
      <c r="A92" s="277">
        <v>15</v>
      </c>
      <c r="B92" s="246" t="s">
        <v>255</v>
      </c>
      <c r="C92" s="137" t="s">
        <v>349</v>
      </c>
    </row>
    <row r="93" spans="1:3" x14ac:dyDescent="0.2">
      <c r="A93" s="277">
        <v>16</v>
      </c>
      <c r="B93" s="246" t="s">
        <v>256</v>
      </c>
      <c r="C93" s="137" t="s">
        <v>349</v>
      </c>
    </row>
    <row r="94" spans="1:3" x14ac:dyDescent="0.2">
      <c r="A94" s="277">
        <v>17</v>
      </c>
      <c r="B94" s="246" t="s">
        <v>217</v>
      </c>
      <c r="C94" s="137" t="s">
        <v>349</v>
      </c>
    </row>
    <row r="95" spans="1:3" x14ac:dyDescent="0.2">
      <c r="A95" s="277">
        <v>18</v>
      </c>
      <c r="B95" s="246" t="s">
        <v>219</v>
      </c>
      <c r="C95" s="281" t="s">
        <v>349</v>
      </c>
    </row>
    <row r="96" spans="1:3" x14ac:dyDescent="0.2">
      <c r="A96" s="277">
        <v>19</v>
      </c>
      <c r="B96" s="246" t="s">
        <v>185</v>
      </c>
      <c r="C96" s="281" t="s">
        <v>349</v>
      </c>
    </row>
    <row r="97" spans="1:3" x14ac:dyDescent="0.2">
      <c r="A97" s="277">
        <v>20</v>
      </c>
      <c r="B97" s="246" t="s">
        <v>222</v>
      </c>
      <c r="C97" s="281" t="s">
        <v>349</v>
      </c>
    </row>
    <row r="98" spans="1:3" x14ac:dyDescent="0.2">
      <c r="A98" s="277">
        <v>21</v>
      </c>
      <c r="B98" s="246" t="s">
        <v>1231</v>
      </c>
      <c r="C98" s="281" t="s">
        <v>349</v>
      </c>
    </row>
    <row r="99" spans="1:3" x14ac:dyDescent="0.2">
      <c r="A99" s="277" t="s">
        <v>1425</v>
      </c>
      <c r="B99" s="135" t="s">
        <v>1209</v>
      </c>
      <c r="C99" s="281" t="s">
        <v>1222</v>
      </c>
    </row>
    <row r="100" spans="1:3" x14ac:dyDescent="0.2">
      <c r="A100" s="277" t="s">
        <v>1428</v>
      </c>
      <c r="B100" s="135" t="s">
        <v>1210</v>
      </c>
      <c r="C100" s="281" t="s">
        <v>1217</v>
      </c>
    </row>
    <row r="101" spans="1:3" x14ac:dyDescent="0.2">
      <c r="A101" s="277" t="s">
        <v>1426</v>
      </c>
      <c r="B101" s="135" t="s">
        <v>1211</v>
      </c>
      <c r="C101" s="281" t="s">
        <v>1222</v>
      </c>
    </row>
    <row r="102" spans="1:3" x14ac:dyDescent="0.2">
      <c r="A102" s="277" t="s">
        <v>1427</v>
      </c>
      <c r="B102" s="135" t="s">
        <v>1212</v>
      </c>
      <c r="C102" s="281" t="s">
        <v>1217</v>
      </c>
    </row>
    <row r="103" spans="1:3" x14ac:dyDescent="0.2">
      <c r="A103" s="277">
        <v>24</v>
      </c>
      <c r="B103" s="246" t="s">
        <v>211</v>
      </c>
      <c r="C103" s="281" t="s">
        <v>349</v>
      </c>
    </row>
    <row r="104" spans="1:3" x14ac:dyDescent="0.2">
      <c r="A104" s="277">
        <v>25</v>
      </c>
      <c r="B104" s="246" t="s">
        <v>212</v>
      </c>
      <c r="C104" s="281" t="s">
        <v>349</v>
      </c>
    </row>
    <row r="105" spans="1:3" x14ac:dyDescent="0.2">
      <c r="A105" s="277">
        <v>26</v>
      </c>
      <c r="B105" s="246" t="s">
        <v>1260</v>
      </c>
      <c r="C105" s="281" t="s">
        <v>349</v>
      </c>
    </row>
    <row r="106" spans="1:3" x14ac:dyDescent="0.2">
      <c r="A106" s="277">
        <v>27</v>
      </c>
      <c r="B106" s="246" t="s">
        <v>397</v>
      </c>
      <c r="C106" s="281" t="s">
        <v>349</v>
      </c>
    </row>
    <row r="107" spans="1:3" x14ac:dyDescent="0.2">
      <c r="A107" s="277">
        <v>28</v>
      </c>
      <c r="B107" s="246" t="s">
        <v>1261</v>
      </c>
      <c r="C107" s="281" t="s">
        <v>349</v>
      </c>
    </row>
    <row r="108" spans="1:3" x14ac:dyDescent="0.2">
      <c r="A108" s="277">
        <v>29</v>
      </c>
      <c r="B108" s="246" t="s">
        <v>369</v>
      </c>
      <c r="C108" s="281" t="s">
        <v>349</v>
      </c>
    </row>
    <row r="109" spans="1:3" x14ac:dyDescent="0.2">
      <c r="A109" s="277">
        <v>30</v>
      </c>
      <c r="B109" s="246" t="s">
        <v>387</v>
      </c>
      <c r="C109" s="281" t="s">
        <v>349</v>
      </c>
    </row>
    <row r="110" spans="1:3" x14ac:dyDescent="0.2">
      <c r="A110" s="277">
        <v>31</v>
      </c>
      <c r="B110" s="246" t="s">
        <v>1480</v>
      </c>
      <c r="C110" s="281" t="s">
        <v>349</v>
      </c>
    </row>
    <row r="111" spans="1:3" x14ac:dyDescent="0.2">
      <c r="A111" s="277">
        <v>32</v>
      </c>
      <c r="B111" s="246" t="s">
        <v>257</v>
      </c>
      <c r="C111" s="281" t="s">
        <v>349</v>
      </c>
    </row>
    <row r="112" spans="1:3" x14ac:dyDescent="0.2">
      <c r="A112" s="277">
        <v>33</v>
      </c>
      <c r="B112" s="246" t="s">
        <v>223</v>
      </c>
      <c r="C112" s="281" t="s">
        <v>349</v>
      </c>
    </row>
    <row r="113" spans="1:3" x14ac:dyDescent="0.2">
      <c r="A113" s="277">
        <v>34</v>
      </c>
      <c r="B113" s="246" t="s">
        <v>213</v>
      </c>
      <c r="C113" s="281" t="s">
        <v>349</v>
      </c>
    </row>
    <row r="114" spans="1:3" x14ac:dyDescent="0.2">
      <c r="A114" s="277">
        <v>35</v>
      </c>
      <c r="B114" s="246" t="s">
        <v>214</v>
      </c>
      <c r="C114" s="281" t="s">
        <v>349</v>
      </c>
    </row>
    <row r="115" spans="1:3" x14ac:dyDescent="0.2">
      <c r="A115" s="640">
        <v>36</v>
      </c>
      <c r="B115" s="641" t="s">
        <v>1482</v>
      </c>
      <c r="C115" s="642" t="s">
        <v>349</v>
      </c>
    </row>
    <row r="116" spans="1:3" x14ac:dyDescent="0.2">
      <c r="A116" s="640">
        <v>37</v>
      </c>
      <c r="B116" s="641" t="s">
        <v>258</v>
      </c>
      <c r="C116" s="642" t="s">
        <v>349</v>
      </c>
    </row>
    <row r="117" spans="1:3" ht="25.5" x14ac:dyDescent="0.2">
      <c r="A117" s="640">
        <v>38</v>
      </c>
      <c r="B117" s="641" t="s">
        <v>265</v>
      </c>
      <c r="C117" s="642" t="s">
        <v>276</v>
      </c>
    </row>
    <row r="118" spans="1:3" ht="25.5" x14ac:dyDescent="0.2">
      <c r="A118" s="640">
        <v>39</v>
      </c>
      <c r="B118" s="641" t="s">
        <v>225</v>
      </c>
      <c r="C118" s="642" t="s">
        <v>1237</v>
      </c>
    </row>
    <row r="119" spans="1:3" ht="25.5" x14ac:dyDescent="0.2">
      <c r="A119" s="640">
        <v>40</v>
      </c>
      <c r="B119" s="641" t="s">
        <v>1254</v>
      </c>
      <c r="C119" s="281" t="s">
        <v>1477</v>
      </c>
    </row>
    <row r="120" spans="1:3" x14ac:dyDescent="0.2">
      <c r="A120" s="640">
        <v>41</v>
      </c>
      <c r="B120" s="641" t="s">
        <v>359</v>
      </c>
      <c r="C120" s="642" t="s">
        <v>1429</v>
      </c>
    </row>
    <row r="121" spans="1:3" x14ac:dyDescent="0.2">
      <c r="A121" s="258"/>
      <c r="B121" s="82" t="s">
        <v>263</v>
      </c>
      <c r="C121" s="259"/>
    </row>
    <row r="122" spans="1:3" x14ac:dyDescent="0.2">
      <c r="A122" s="640">
        <v>42</v>
      </c>
      <c r="B122" s="135" t="s">
        <v>224</v>
      </c>
      <c r="C122" s="281" t="s">
        <v>277</v>
      </c>
    </row>
    <row r="123" spans="1:3" ht="25.5" x14ac:dyDescent="0.2">
      <c r="A123" s="640">
        <v>43</v>
      </c>
      <c r="B123" s="135" t="s">
        <v>266</v>
      </c>
      <c r="C123" s="281" t="s">
        <v>1327</v>
      </c>
    </row>
    <row r="124" spans="1:3" ht="25.5" x14ac:dyDescent="0.2">
      <c r="A124" s="277">
        <v>44</v>
      </c>
      <c r="B124" s="135" t="s">
        <v>214</v>
      </c>
      <c r="C124" s="281" t="s">
        <v>264</v>
      </c>
    </row>
    <row r="125" spans="1:3" ht="38.25" x14ac:dyDescent="0.2">
      <c r="A125" s="272">
        <v>45</v>
      </c>
      <c r="B125" s="135" t="s">
        <v>360</v>
      </c>
      <c r="C125" s="281" t="s">
        <v>1328</v>
      </c>
    </row>
    <row r="126" spans="1:3" x14ac:dyDescent="0.2">
      <c r="A126" s="258"/>
      <c r="B126" s="82" t="s">
        <v>361</v>
      </c>
      <c r="C126" s="259"/>
    </row>
    <row r="127" spans="1:3" ht="38.25" x14ac:dyDescent="0.2">
      <c r="A127" s="640">
        <v>46</v>
      </c>
      <c r="B127" s="135" t="s">
        <v>240</v>
      </c>
      <c r="C127" s="281" t="s">
        <v>171</v>
      </c>
    </row>
    <row r="128" spans="1:3" ht="51" x14ac:dyDescent="0.2">
      <c r="A128" s="640">
        <v>47</v>
      </c>
      <c r="B128" s="135" t="s">
        <v>278</v>
      </c>
      <c r="C128" s="281" t="s">
        <v>172</v>
      </c>
    </row>
    <row r="129" spans="1:3" x14ac:dyDescent="0.2">
      <c r="A129" s="640">
        <v>48</v>
      </c>
      <c r="B129" s="135" t="s">
        <v>1195</v>
      </c>
      <c r="C129" s="281" t="s">
        <v>279</v>
      </c>
    </row>
    <row r="130" spans="1:3" ht="51" x14ac:dyDescent="0.2">
      <c r="A130" s="640">
        <v>49</v>
      </c>
      <c r="B130" s="135" t="s">
        <v>280</v>
      </c>
      <c r="C130" s="281" t="s">
        <v>1329</v>
      </c>
    </row>
    <row r="131" spans="1:3" ht="38.25" x14ac:dyDescent="0.2">
      <c r="A131" s="640">
        <v>50</v>
      </c>
      <c r="B131" s="135" t="s">
        <v>134</v>
      </c>
      <c r="C131" s="281" t="s">
        <v>350</v>
      </c>
    </row>
    <row r="132" spans="1:3" ht="51" x14ac:dyDescent="0.2">
      <c r="A132" s="640">
        <v>51</v>
      </c>
      <c r="B132" s="135" t="s">
        <v>239</v>
      </c>
      <c r="C132" s="281" t="s">
        <v>358</v>
      </c>
    </row>
    <row r="133" spans="1:3" ht="25.5" x14ac:dyDescent="0.2">
      <c r="A133" s="640">
        <v>52</v>
      </c>
      <c r="B133" s="135" t="s">
        <v>281</v>
      </c>
      <c r="C133" s="281" t="s">
        <v>1334</v>
      </c>
    </row>
    <row r="134" spans="1:3" x14ac:dyDescent="0.2">
      <c r="A134" s="640">
        <v>53</v>
      </c>
      <c r="B134" s="135" t="s">
        <v>267</v>
      </c>
      <c r="C134" s="281" t="s">
        <v>351</v>
      </c>
    </row>
    <row r="135" spans="1:3" x14ac:dyDescent="0.2">
      <c r="A135" s="640">
        <v>54</v>
      </c>
      <c r="B135" s="135" t="s">
        <v>268</v>
      </c>
      <c r="C135" s="281" t="s">
        <v>282</v>
      </c>
    </row>
    <row r="136" spans="1:3" x14ac:dyDescent="0.2">
      <c r="A136" s="640">
        <v>55</v>
      </c>
      <c r="B136" s="135" t="s">
        <v>283</v>
      </c>
      <c r="C136" s="281" t="s">
        <v>284</v>
      </c>
    </row>
    <row r="137" spans="1:3" ht="38.25" x14ac:dyDescent="0.2">
      <c r="A137" s="640">
        <v>56</v>
      </c>
      <c r="B137" s="135" t="s">
        <v>285</v>
      </c>
      <c r="C137" s="281" t="s">
        <v>1330</v>
      </c>
    </row>
    <row r="138" spans="1:3" x14ac:dyDescent="0.2">
      <c r="A138" s="640">
        <v>57</v>
      </c>
      <c r="B138" s="135" t="s">
        <v>362</v>
      </c>
      <c r="C138" s="281" t="s">
        <v>1331</v>
      </c>
    </row>
    <row r="139" spans="1:3" ht="38.25" x14ac:dyDescent="0.2">
      <c r="A139" s="640">
        <v>58</v>
      </c>
      <c r="B139" s="135" t="s">
        <v>46</v>
      </c>
      <c r="C139" s="281" t="s">
        <v>1332</v>
      </c>
    </row>
    <row r="140" spans="1:3" x14ac:dyDescent="0.2">
      <c r="A140" s="640">
        <v>59</v>
      </c>
      <c r="B140" s="139" t="s">
        <v>1386</v>
      </c>
      <c r="C140" s="672" t="s">
        <v>1333</v>
      </c>
    </row>
    <row r="141" spans="1:3" ht="25.5" x14ac:dyDescent="0.2">
      <c r="A141" s="640">
        <v>60</v>
      </c>
      <c r="B141" s="135" t="s">
        <v>47</v>
      </c>
      <c r="C141" s="281" t="s">
        <v>1335</v>
      </c>
    </row>
    <row r="142" spans="1:3" ht="38.25" x14ac:dyDescent="0.2">
      <c r="A142" s="640">
        <v>61</v>
      </c>
      <c r="B142" s="135" t="s">
        <v>1253</v>
      </c>
      <c r="C142" s="281" t="s">
        <v>1336</v>
      </c>
    </row>
    <row r="143" spans="1:3" ht="25.5" x14ac:dyDescent="0.2">
      <c r="A143" s="640">
        <v>62</v>
      </c>
      <c r="B143" s="135" t="s">
        <v>1603</v>
      </c>
      <c r="C143" s="281" t="s">
        <v>1604</v>
      </c>
    </row>
    <row r="144" spans="1:3" ht="26.25" thickBot="1" x14ac:dyDescent="0.25">
      <c r="A144" s="640">
        <v>63</v>
      </c>
      <c r="B144" s="135" t="s">
        <v>48</v>
      </c>
      <c r="C144" s="281" t="s">
        <v>1337</v>
      </c>
    </row>
    <row r="145" spans="1:3" s="678" customFormat="1" ht="26.25" thickBot="1" x14ac:dyDescent="0.25">
      <c r="A145" s="81"/>
      <c r="B145" s="265" t="s">
        <v>1346</v>
      </c>
      <c r="C145" s="266" t="s">
        <v>1347</v>
      </c>
    </row>
    <row r="146" spans="1:3" s="678" customFormat="1" ht="25.5" x14ac:dyDescent="0.2">
      <c r="A146" s="258"/>
      <c r="B146" s="687" t="s">
        <v>1348</v>
      </c>
      <c r="C146" s="685" t="s">
        <v>1349</v>
      </c>
    </row>
    <row r="147" spans="1:3" s="678" customFormat="1" x14ac:dyDescent="0.2">
      <c r="A147" s="683" t="s">
        <v>1350</v>
      </c>
      <c r="B147" s="684" t="s">
        <v>1351</v>
      </c>
      <c r="C147" s="581" t="s">
        <v>1352</v>
      </c>
    </row>
    <row r="148" spans="1:3" s="681" customFormat="1" ht="25.5" x14ac:dyDescent="0.2">
      <c r="A148" s="683" t="s">
        <v>1353</v>
      </c>
      <c r="B148" s="684" t="s">
        <v>1354</v>
      </c>
      <c r="C148" s="581" t="s">
        <v>1355</v>
      </c>
    </row>
    <row r="149" spans="1:3" s="678" customFormat="1" x14ac:dyDescent="0.2">
      <c r="A149" s="683" t="s">
        <v>1356</v>
      </c>
      <c r="B149" s="684" t="s">
        <v>1357</v>
      </c>
      <c r="C149" s="581" t="s">
        <v>1358</v>
      </c>
    </row>
    <row r="150" spans="1:3" s="678" customFormat="1" ht="25.5" x14ac:dyDescent="0.2">
      <c r="A150" s="683" t="s">
        <v>1359</v>
      </c>
      <c r="B150" s="684" t="s">
        <v>1360</v>
      </c>
      <c r="C150" s="581" t="s">
        <v>1361</v>
      </c>
    </row>
    <row r="151" spans="1:3" s="678" customFormat="1" x14ac:dyDescent="0.2">
      <c r="A151" s="683" t="s">
        <v>1362</v>
      </c>
      <c r="B151" s="684" t="s">
        <v>189</v>
      </c>
      <c r="C151" s="581" t="s">
        <v>1384</v>
      </c>
    </row>
    <row r="152" spans="1:3" s="678" customFormat="1" x14ac:dyDescent="0.2">
      <c r="A152" s="683" t="s">
        <v>1363</v>
      </c>
      <c r="B152" s="684" t="s">
        <v>1364</v>
      </c>
      <c r="C152" s="581" t="s">
        <v>1365</v>
      </c>
    </row>
    <row r="153" spans="1:3" s="678" customFormat="1" ht="25.5" x14ac:dyDescent="0.2">
      <c r="A153" s="258"/>
      <c r="B153" s="686" t="s">
        <v>1366</v>
      </c>
      <c r="C153" s="685" t="s">
        <v>1367</v>
      </c>
    </row>
    <row r="154" spans="1:3" s="678" customFormat="1" x14ac:dyDescent="0.2">
      <c r="A154" s="683" t="s">
        <v>419</v>
      </c>
      <c r="B154" s="684" t="s">
        <v>1368</v>
      </c>
      <c r="C154" s="581" t="s">
        <v>1369</v>
      </c>
    </row>
    <row r="155" spans="1:3" s="678" customFormat="1" ht="25.5" x14ac:dyDescent="0.2">
      <c r="A155" s="683" t="s">
        <v>704</v>
      </c>
      <c r="B155" s="684" t="s">
        <v>1370</v>
      </c>
      <c r="C155" s="581" t="s">
        <v>1371</v>
      </c>
    </row>
    <row r="156" spans="1:3" s="678" customFormat="1" x14ac:dyDescent="0.2">
      <c r="A156" s="683" t="s">
        <v>1372</v>
      </c>
      <c r="B156" s="684" t="s">
        <v>1373</v>
      </c>
      <c r="C156" s="581" t="s">
        <v>1369</v>
      </c>
    </row>
    <row r="157" spans="1:3" s="678" customFormat="1" ht="25.5" x14ac:dyDescent="0.2">
      <c r="A157" s="683" t="s">
        <v>1374</v>
      </c>
      <c r="B157" s="684" t="s">
        <v>1375</v>
      </c>
      <c r="C157" s="581" t="s">
        <v>1376</v>
      </c>
    </row>
    <row r="158" spans="1:3" s="678" customFormat="1" x14ac:dyDescent="0.2">
      <c r="A158" s="683" t="s">
        <v>1377</v>
      </c>
      <c r="B158" s="684" t="s">
        <v>1357</v>
      </c>
      <c r="C158" s="581" t="s">
        <v>1378</v>
      </c>
    </row>
    <row r="159" spans="1:3" s="678" customFormat="1" ht="25.5" x14ac:dyDescent="0.2">
      <c r="A159" s="683" t="s">
        <v>1379</v>
      </c>
      <c r="B159" s="684" t="s">
        <v>245</v>
      </c>
      <c r="C159" s="581" t="s">
        <v>1380</v>
      </c>
    </row>
    <row r="160" spans="1:3" s="678" customFormat="1" x14ac:dyDescent="0.2">
      <c r="A160" s="683" t="s">
        <v>1381</v>
      </c>
      <c r="B160" s="684" t="s">
        <v>189</v>
      </c>
      <c r="C160" s="581" t="s">
        <v>1382</v>
      </c>
    </row>
    <row r="161" spans="1:3" s="678" customFormat="1" ht="13.5" thickBot="1" x14ac:dyDescent="0.25">
      <c r="A161" s="683" t="s">
        <v>712</v>
      </c>
      <c r="B161" s="684" t="s">
        <v>1364</v>
      </c>
      <c r="C161" s="581" t="s">
        <v>1383</v>
      </c>
    </row>
    <row r="162" spans="1:3" ht="39" thickBot="1" x14ac:dyDescent="0.25">
      <c r="A162" s="81"/>
      <c r="B162" s="265" t="s">
        <v>466</v>
      </c>
      <c r="C162" s="266" t="s">
        <v>1387</v>
      </c>
    </row>
    <row r="163" spans="1:3" ht="25.5" x14ac:dyDescent="0.2">
      <c r="A163" s="550" t="s">
        <v>467</v>
      </c>
      <c r="B163" s="551" t="s">
        <v>468</v>
      </c>
      <c r="C163" s="552" t="s">
        <v>469</v>
      </c>
    </row>
    <row r="164" spans="1:3" ht="127.5" x14ac:dyDescent="0.2">
      <c r="A164" s="553" t="s">
        <v>470</v>
      </c>
      <c r="B164" s="554" t="s">
        <v>471</v>
      </c>
      <c r="C164" s="251" t="s">
        <v>472</v>
      </c>
    </row>
    <row r="165" spans="1:3" ht="116.1" customHeight="1" x14ac:dyDescent="0.2">
      <c r="A165" s="553" t="s">
        <v>473</v>
      </c>
      <c r="B165" s="554" t="s">
        <v>474</v>
      </c>
      <c r="C165" s="555" t="s">
        <v>1388</v>
      </c>
    </row>
    <row r="166" spans="1:3" ht="25.5" x14ac:dyDescent="0.2">
      <c r="A166" s="553" t="s">
        <v>475</v>
      </c>
      <c r="B166" s="554" t="s">
        <v>476</v>
      </c>
      <c r="C166" s="251" t="s">
        <v>477</v>
      </c>
    </row>
    <row r="167" spans="1:3" ht="51" x14ac:dyDescent="0.2">
      <c r="A167" s="553" t="s">
        <v>478</v>
      </c>
      <c r="B167" s="554" t="s">
        <v>479</v>
      </c>
      <c r="C167" s="251" t="s">
        <v>480</v>
      </c>
    </row>
    <row r="168" spans="1:3" ht="51" x14ac:dyDescent="0.2">
      <c r="A168" s="553" t="s">
        <v>481</v>
      </c>
      <c r="B168" s="554" t="s">
        <v>482</v>
      </c>
      <c r="C168" s="251" t="s">
        <v>483</v>
      </c>
    </row>
    <row r="169" spans="1:3" ht="51" x14ac:dyDescent="0.2">
      <c r="A169" s="553" t="s">
        <v>484</v>
      </c>
      <c r="B169" s="554" t="s">
        <v>485</v>
      </c>
      <c r="C169" s="251" t="s">
        <v>486</v>
      </c>
    </row>
    <row r="170" spans="1:3" ht="25.5" x14ac:dyDescent="0.2">
      <c r="A170" s="553" t="s">
        <v>487</v>
      </c>
      <c r="B170" s="554" t="s">
        <v>488</v>
      </c>
      <c r="C170" s="251" t="s">
        <v>489</v>
      </c>
    </row>
    <row r="171" spans="1:3" ht="38.25" x14ac:dyDescent="0.2">
      <c r="A171" s="553" t="s">
        <v>490</v>
      </c>
      <c r="B171" s="554" t="s">
        <v>491</v>
      </c>
      <c r="C171" s="251" t="s">
        <v>492</v>
      </c>
    </row>
    <row r="172" spans="1:3" ht="38.25" x14ac:dyDescent="0.2">
      <c r="A172" s="553" t="s">
        <v>493</v>
      </c>
      <c r="B172" s="554" t="s">
        <v>494</v>
      </c>
      <c r="C172" s="251" t="s">
        <v>495</v>
      </c>
    </row>
    <row r="173" spans="1:3" x14ac:dyDescent="0.2">
      <c r="A173" s="553" t="s">
        <v>496</v>
      </c>
      <c r="B173" s="554" t="s">
        <v>497</v>
      </c>
      <c r="C173" s="251" t="s">
        <v>498</v>
      </c>
    </row>
    <row r="174" spans="1:3" ht="38.25" x14ac:dyDescent="0.2">
      <c r="A174" s="553" t="s">
        <v>499</v>
      </c>
      <c r="B174" s="554" t="s">
        <v>500</v>
      </c>
      <c r="C174" s="251" t="s">
        <v>501</v>
      </c>
    </row>
    <row r="175" spans="1:3" x14ac:dyDescent="0.2">
      <c r="A175" s="553" t="s">
        <v>502</v>
      </c>
      <c r="B175" s="554" t="s">
        <v>503</v>
      </c>
      <c r="C175" s="251" t="s">
        <v>504</v>
      </c>
    </row>
    <row r="176" spans="1:3" ht="25.5" x14ac:dyDescent="0.2">
      <c r="A176" s="553" t="s">
        <v>505</v>
      </c>
      <c r="B176" s="554" t="s">
        <v>506</v>
      </c>
      <c r="C176" s="251" t="s">
        <v>507</v>
      </c>
    </row>
    <row r="177" spans="1:3" ht="25.5" x14ac:dyDescent="0.2">
      <c r="A177" s="553" t="s">
        <v>508</v>
      </c>
      <c r="B177" s="554" t="s">
        <v>1199</v>
      </c>
      <c r="C177" s="251" t="s">
        <v>509</v>
      </c>
    </row>
    <row r="178" spans="1:3" ht="38.25" x14ac:dyDescent="0.2">
      <c r="A178" s="553" t="s">
        <v>510</v>
      </c>
      <c r="B178" s="554" t="s">
        <v>511</v>
      </c>
      <c r="C178" s="251" t="s">
        <v>1389</v>
      </c>
    </row>
    <row r="179" spans="1:3" ht="25.5" x14ac:dyDescent="0.2">
      <c r="A179" s="553" t="s">
        <v>512</v>
      </c>
      <c r="B179" s="554" t="s">
        <v>513</v>
      </c>
      <c r="C179" s="251" t="s">
        <v>514</v>
      </c>
    </row>
    <row r="180" spans="1:3" ht="39" thickBot="1" x14ac:dyDescent="0.25">
      <c r="A180" s="553" t="s">
        <v>515</v>
      </c>
      <c r="B180" s="775" t="s">
        <v>1200</v>
      </c>
      <c r="C180" s="253" t="s">
        <v>516</v>
      </c>
    </row>
    <row r="181" spans="1:3" ht="13.5" thickBot="1" x14ac:dyDescent="0.25">
      <c r="A181" s="81"/>
      <c r="B181" s="265" t="s">
        <v>517</v>
      </c>
      <c r="C181" s="266" t="s">
        <v>352</v>
      </c>
    </row>
    <row r="182" spans="1:3" ht="27.95" customHeight="1" thickBot="1" x14ac:dyDescent="0.25">
      <c r="A182" s="81"/>
      <c r="B182" s="265" t="s">
        <v>518</v>
      </c>
      <c r="C182" s="652" t="s">
        <v>1390</v>
      </c>
    </row>
    <row r="183" spans="1:3" x14ac:dyDescent="0.2">
      <c r="A183" s="258"/>
      <c r="B183" s="82" t="s">
        <v>235</v>
      </c>
      <c r="C183" s="269"/>
    </row>
    <row r="184" spans="1:3" x14ac:dyDescent="0.2">
      <c r="A184" s="275"/>
      <c r="B184" s="136" t="s">
        <v>236</v>
      </c>
      <c r="C184" s="137" t="s">
        <v>353</v>
      </c>
    </row>
    <row r="185" spans="1:3" ht="51" x14ac:dyDescent="0.2">
      <c r="A185" s="275"/>
      <c r="B185" s="135" t="s">
        <v>1242</v>
      </c>
      <c r="C185" s="281" t="s">
        <v>1245</v>
      </c>
    </row>
    <row r="186" spans="1:3" x14ac:dyDescent="0.2">
      <c r="A186" s="275"/>
      <c r="B186" s="135" t="s">
        <v>1240</v>
      </c>
      <c r="C186" s="281" t="s">
        <v>1247</v>
      </c>
    </row>
    <row r="187" spans="1:3" x14ac:dyDescent="0.2">
      <c r="A187" s="275"/>
      <c r="B187" s="135" t="s">
        <v>237</v>
      </c>
      <c r="C187" s="281" t="s">
        <v>354</v>
      </c>
    </row>
    <row r="188" spans="1:3" ht="51" x14ac:dyDescent="0.2">
      <c r="A188" s="275"/>
      <c r="B188" s="135" t="s">
        <v>1243</v>
      </c>
      <c r="C188" s="281" t="s">
        <v>1246</v>
      </c>
    </row>
    <row r="189" spans="1:3" x14ac:dyDescent="0.2">
      <c r="A189" s="275"/>
      <c r="B189" s="135" t="s">
        <v>1241</v>
      </c>
      <c r="C189" s="281" t="s">
        <v>1248</v>
      </c>
    </row>
    <row r="190" spans="1:3" x14ac:dyDescent="0.2">
      <c r="A190" s="275"/>
      <c r="B190" s="135" t="s">
        <v>230</v>
      </c>
      <c r="C190" s="281" t="s">
        <v>1249</v>
      </c>
    </row>
    <row r="191" spans="1:3" ht="38.25" x14ac:dyDescent="0.2">
      <c r="A191" s="275"/>
      <c r="B191" s="135" t="s">
        <v>227</v>
      </c>
      <c r="C191" s="281" t="s">
        <v>355</v>
      </c>
    </row>
    <row r="192" spans="1:3" ht="25.5" x14ac:dyDescent="0.2">
      <c r="A192" s="275"/>
      <c r="B192" s="135" t="s">
        <v>233</v>
      </c>
      <c r="C192" s="281" t="s">
        <v>1391</v>
      </c>
    </row>
    <row r="193" spans="1:3" x14ac:dyDescent="0.2">
      <c r="A193" s="275"/>
      <c r="B193" s="135" t="s">
        <v>238</v>
      </c>
      <c r="C193" s="281" t="s">
        <v>356</v>
      </c>
    </row>
    <row r="194" spans="1:3" ht="25.5" x14ac:dyDescent="0.2">
      <c r="A194" s="275"/>
      <c r="B194" s="135" t="s">
        <v>1256</v>
      </c>
      <c r="C194" s="281" t="s">
        <v>1259</v>
      </c>
    </row>
    <row r="195" spans="1:3" ht="38.25" x14ac:dyDescent="0.2">
      <c r="A195" s="275"/>
      <c r="B195" s="135" t="s">
        <v>1258</v>
      </c>
      <c r="C195" s="281" t="s">
        <v>1392</v>
      </c>
    </row>
    <row r="196" spans="1:3" x14ac:dyDescent="0.2">
      <c r="A196" s="275"/>
      <c r="B196" s="135" t="s">
        <v>232</v>
      </c>
      <c r="C196" s="281" t="s">
        <v>1278</v>
      </c>
    </row>
    <row r="197" spans="1:3" x14ac:dyDescent="0.2">
      <c r="A197" s="258"/>
      <c r="B197" s="84" t="s">
        <v>229</v>
      </c>
      <c r="C197" s="280"/>
    </row>
    <row r="198" spans="1:3" x14ac:dyDescent="0.2">
      <c r="A198" s="274">
        <v>1</v>
      </c>
      <c r="B198" s="136" t="s">
        <v>253</v>
      </c>
      <c r="C198" s="137" t="s">
        <v>349</v>
      </c>
    </row>
    <row r="199" spans="1:3" x14ac:dyDescent="0.2">
      <c r="A199" s="275">
        <v>2</v>
      </c>
      <c r="B199" s="136" t="s">
        <v>254</v>
      </c>
      <c r="C199" s="137" t="s">
        <v>349</v>
      </c>
    </row>
    <row r="200" spans="1:3" x14ac:dyDescent="0.2">
      <c r="A200" s="275">
        <v>3</v>
      </c>
      <c r="B200" s="249" t="s">
        <v>255</v>
      </c>
      <c r="C200" s="137" t="s">
        <v>349</v>
      </c>
    </row>
    <row r="201" spans="1:3" x14ac:dyDescent="0.2">
      <c r="A201" s="274">
        <v>4</v>
      </c>
      <c r="B201" s="249" t="s">
        <v>256</v>
      </c>
      <c r="C201" s="137" t="s">
        <v>349</v>
      </c>
    </row>
    <row r="202" spans="1:3" x14ac:dyDescent="0.2">
      <c r="A202" s="275">
        <v>5</v>
      </c>
      <c r="B202" s="249" t="s">
        <v>217</v>
      </c>
      <c r="C202" s="137" t="s">
        <v>349</v>
      </c>
    </row>
    <row r="203" spans="1:3" x14ac:dyDescent="0.2">
      <c r="A203" s="275">
        <v>6</v>
      </c>
      <c r="B203" s="249" t="s">
        <v>219</v>
      </c>
      <c r="C203" s="137" t="s">
        <v>349</v>
      </c>
    </row>
    <row r="204" spans="1:3" x14ac:dyDescent="0.2">
      <c r="A204" s="274">
        <v>7</v>
      </c>
      <c r="B204" s="249" t="s">
        <v>185</v>
      </c>
      <c r="C204" s="137" t="s">
        <v>349</v>
      </c>
    </row>
    <row r="205" spans="1:3" x14ac:dyDescent="0.2">
      <c r="A205" s="275">
        <v>8</v>
      </c>
      <c r="B205" s="249" t="s">
        <v>222</v>
      </c>
      <c r="C205" s="137" t="s">
        <v>349</v>
      </c>
    </row>
    <row r="206" spans="1:3" x14ac:dyDescent="0.2">
      <c r="A206" s="277">
        <v>9</v>
      </c>
      <c r="B206" s="135" t="s">
        <v>1231</v>
      </c>
      <c r="C206" s="281" t="s">
        <v>349</v>
      </c>
    </row>
    <row r="207" spans="1:3" x14ac:dyDescent="0.2">
      <c r="A207" s="277" t="s">
        <v>1218</v>
      </c>
      <c r="B207" s="135" t="s">
        <v>1209</v>
      </c>
      <c r="C207" s="281" t="s">
        <v>349</v>
      </c>
    </row>
    <row r="208" spans="1:3" x14ac:dyDescent="0.2">
      <c r="A208" s="272" t="s">
        <v>1219</v>
      </c>
      <c r="B208" s="135" t="s">
        <v>1210</v>
      </c>
      <c r="C208" s="281" t="s">
        <v>349</v>
      </c>
    </row>
    <row r="209" spans="1:3" x14ac:dyDescent="0.2">
      <c r="A209" s="272" t="s">
        <v>1220</v>
      </c>
      <c r="B209" s="135" t="s">
        <v>1211</v>
      </c>
      <c r="C209" s="281" t="s">
        <v>349</v>
      </c>
    </row>
    <row r="210" spans="1:3" x14ac:dyDescent="0.2">
      <c r="A210" s="272" t="s">
        <v>1221</v>
      </c>
      <c r="B210" s="135" t="s">
        <v>1212</v>
      </c>
      <c r="C210" s="281" t="s">
        <v>349</v>
      </c>
    </row>
    <row r="211" spans="1:3" x14ac:dyDescent="0.2">
      <c r="A211" s="272">
        <v>12</v>
      </c>
      <c r="B211" s="135" t="s">
        <v>211</v>
      </c>
      <c r="C211" s="281" t="s">
        <v>349</v>
      </c>
    </row>
    <row r="212" spans="1:3" x14ac:dyDescent="0.2">
      <c r="A212" s="277">
        <v>13</v>
      </c>
      <c r="B212" s="246" t="s">
        <v>212</v>
      </c>
      <c r="C212" s="281" t="s">
        <v>349</v>
      </c>
    </row>
    <row r="213" spans="1:3" x14ac:dyDescent="0.2">
      <c r="A213" s="277">
        <v>14</v>
      </c>
      <c r="B213" s="246" t="s">
        <v>1260</v>
      </c>
      <c r="C213" s="281" t="s">
        <v>349</v>
      </c>
    </row>
    <row r="214" spans="1:3" x14ac:dyDescent="0.2">
      <c r="A214" s="272">
        <v>15</v>
      </c>
      <c r="B214" s="246" t="s">
        <v>397</v>
      </c>
      <c r="C214" s="281" t="s">
        <v>349</v>
      </c>
    </row>
    <row r="215" spans="1:3" x14ac:dyDescent="0.2">
      <c r="A215" s="272">
        <v>16</v>
      </c>
      <c r="B215" s="246" t="s">
        <v>1261</v>
      </c>
      <c r="C215" s="281" t="s">
        <v>349</v>
      </c>
    </row>
    <row r="216" spans="1:3" x14ac:dyDescent="0.2">
      <c r="A216" s="272">
        <v>17</v>
      </c>
      <c r="B216" s="246" t="s">
        <v>369</v>
      </c>
      <c r="C216" s="281" t="s">
        <v>349</v>
      </c>
    </row>
    <row r="217" spans="1:3" x14ac:dyDescent="0.2">
      <c r="A217" s="272">
        <v>18</v>
      </c>
      <c r="B217" s="246" t="s">
        <v>387</v>
      </c>
      <c r="C217" s="281" t="s">
        <v>349</v>
      </c>
    </row>
    <row r="218" spans="1:3" x14ac:dyDescent="0.2">
      <c r="A218" s="272">
        <v>19</v>
      </c>
      <c r="B218" s="246" t="s">
        <v>1480</v>
      </c>
      <c r="C218" s="281" t="s">
        <v>349</v>
      </c>
    </row>
    <row r="219" spans="1:3" x14ac:dyDescent="0.2">
      <c r="A219" s="277">
        <v>20</v>
      </c>
      <c r="B219" s="246" t="s">
        <v>257</v>
      </c>
      <c r="C219" s="281" t="s">
        <v>349</v>
      </c>
    </row>
    <row r="220" spans="1:3" x14ac:dyDescent="0.2">
      <c r="A220" s="277">
        <v>21</v>
      </c>
      <c r="B220" s="246" t="s">
        <v>223</v>
      </c>
      <c r="C220" s="281" t="s">
        <v>349</v>
      </c>
    </row>
    <row r="221" spans="1:3" x14ac:dyDescent="0.2">
      <c r="A221" s="272">
        <v>22</v>
      </c>
      <c r="B221" s="246" t="s">
        <v>213</v>
      </c>
      <c r="C221" s="281" t="s">
        <v>349</v>
      </c>
    </row>
    <row r="222" spans="1:3" x14ac:dyDescent="0.2">
      <c r="A222" s="277">
        <v>23</v>
      </c>
      <c r="B222" s="246" t="s">
        <v>214</v>
      </c>
      <c r="C222" s="281" t="s">
        <v>349</v>
      </c>
    </row>
    <row r="223" spans="1:3" x14ac:dyDescent="0.2">
      <c r="A223" s="277">
        <v>24</v>
      </c>
      <c r="B223" s="135" t="s">
        <v>1430</v>
      </c>
      <c r="C223" s="281" t="s">
        <v>349</v>
      </c>
    </row>
    <row r="224" spans="1:3" x14ac:dyDescent="0.2">
      <c r="A224" s="277">
        <v>25</v>
      </c>
      <c r="B224" s="246" t="s">
        <v>258</v>
      </c>
      <c r="C224" s="281" t="s">
        <v>349</v>
      </c>
    </row>
    <row r="225" spans="1:3" x14ac:dyDescent="0.2">
      <c r="A225" s="277">
        <v>26</v>
      </c>
      <c r="B225" s="135" t="s">
        <v>189</v>
      </c>
      <c r="C225" s="281" t="s">
        <v>1447</v>
      </c>
    </row>
    <row r="226" spans="1:3" ht="25.5" x14ac:dyDescent="0.2">
      <c r="A226" s="277">
        <v>27</v>
      </c>
      <c r="B226" s="135" t="s">
        <v>185</v>
      </c>
      <c r="C226" s="281" t="s">
        <v>1393</v>
      </c>
    </row>
    <row r="227" spans="1:3" ht="25.5" x14ac:dyDescent="0.2">
      <c r="A227" s="277">
        <v>28</v>
      </c>
      <c r="B227" s="135" t="s">
        <v>188</v>
      </c>
      <c r="C227" s="281" t="s">
        <v>1393</v>
      </c>
    </row>
    <row r="228" spans="1:3" ht="25.5" x14ac:dyDescent="0.2">
      <c r="A228" s="272">
        <v>29</v>
      </c>
      <c r="B228" s="246" t="s">
        <v>323</v>
      </c>
      <c r="C228" s="281" t="s">
        <v>1393</v>
      </c>
    </row>
    <row r="229" spans="1:3" ht="28.35" customHeight="1" x14ac:dyDescent="0.2">
      <c r="A229" s="277">
        <v>30</v>
      </c>
      <c r="B229" s="246" t="s">
        <v>217</v>
      </c>
      <c r="C229" s="281" t="s">
        <v>1393</v>
      </c>
    </row>
    <row r="230" spans="1:3" ht="25.5" x14ac:dyDescent="0.2">
      <c r="A230" s="272">
        <v>31</v>
      </c>
      <c r="B230" s="249" t="s">
        <v>187</v>
      </c>
      <c r="C230" s="137" t="s">
        <v>1393</v>
      </c>
    </row>
    <row r="231" spans="1:3" ht="26.25" thickBot="1" x14ac:dyDescent="0.25">
      <c r="A231" s="278">
        <v>32</v>
      </c>
      <c r="B231" s="260" t="s">
        <v>150</v>
      </c>
      <c r="C231" s="282" t="s">
        <v>1393</v>
      </c>
    </row>
    <row r="232" spans="1:3" ht="268.5" thickBot="1" x14ac:dyDescent="0.25">
      <c r="A232" s="81"/>
      <c r="B232" s="265" t="s">
        <v>1394</v>
      </c>
      <c r="C232" s="266" t="s">
        <v>1395</v>
      </c>
    </row>
    <row r="233" spans="1:3" ht="26.25" thickBot="1" x14ac:dyDescent="0.25">
      <c r="A233" s="81"/>
      <c r="B233" s="265" t="s">
        <v>1206</v>
      </c>
      <c r="C233" s="266" t="s">
        <v>1396</v>
      </c>
    </row>
    <row r="234" spans="1:3" ht="26.25" thickBot="1" x14ac:dyDescent="0.25">
      <c r="A234" s="81"/>
      <c r="B234" s="265" t="s">
        <v>1207</v>
      </c>
      <c r="C234" s="266" t="s">
        <v>1397</v>
      </c>
    </row>
    <row r="235" spans="1:3" ht="75" customHeight="1" thickBot="1" x14ac:dyDescent="0.25">
      <c r="A235" s="477"/>
      <c r="B235" s="478" t="s">
        <v>1398</v>
      </c>
      <c r="C235" s="480" t="s">
        <v>1399</v>
      </c>
    </row>
    <row r="236" spans="1:3" ht="39" thickBot="1" x14ac:dyDescent="0.25">
      <c r="A236" s="477"/>
      <c r="B236" s="479" t="s">
        <v>1400</v>
      </c>
      <c r="C236" s="481" t="s">
        <v>446</v>
      </c>
    </row>
    <row r="237" spans="1:3" ht="39" thickBot="1" x14ac:dyDescent="0.25">
      <c r="A237" s="81"/>
      <c r="B237" s="265" t="s">
        <v>519</v>
      </c>
      <c r="C237" s="266" t="s">
        <v>228</v>
      </c>
    </row>
    <row r="238" spans="1:3" ht="13.5" thickBot="1" x14ac:dyDescent="0.25">
      <c r="A238" s="81"/>
      <c r="B238" s="265" t="s">
        <v>92</v>
      </c>
      <c r="C238" s="266" t="s">
        <v>152</v>
      </c>
    </row>
    <row r="239" spans="1:3" x14ac:dyDescent="0.2">
      <c r="A239" s="267"/>
      <c r="C239" s="270"/>
    </row>
    <row r="240" spans="1:3" x14ac:dyDescent="0.2">
      <c r="A240" s="267"/>
      <c r="C240" s="270"/>
    </row>
    <row r="241" spans="1:3" x14ac:dyDescent="0.2">
      <c r="A241" s="267"/>
      <c r="C241" s="270"/>
    </row>
    <row r="242" spans="1:3" x14ac:dyDescent="0.2">
      <c r="A242" s="267"/>
      <c r="C242" s="270"/>
    </row>
    <row r="243" spans="1:3" x14ac:dyDescent="0.2">
      <c r="A243" s="267"/>
      <c r="C243" s="270"/>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P1" zoomScale="60" zoomScaleNormal="60" workbookViewId="0">
      <selection activeCell="O53" sqref="O53"/>
    </sheetView>
  </sheetViews>
  <sheetFormatPr defaultColWidth="8" defaultRowHeight="12.75" x14ac:dyDescent="0.2"/>
  <cols>
    <col min="1" max="1" width="6.5703125" style="467" bestFit="1" customWidth="1"/>
    <col min="2" max="2" width="24.5703125" style="476" customWidth="1"/>
    <col min="3" max="3" width="16.5703125" style="476" customWidth="1"/>
    <col min="4" max="28" width="16.5703125" style="466" customWidth="1"/>
    <col min="29" max="32" width="16.5703125" style="467" customWidth="1"/>
    <col min="33" max="33" width="23.42578125" style="469" bestFit="1" customWidth="1"/>
    <col min="34" max="34" width="16.5703125" style="469" customWidth="1"/>
    <col min="35" max="16384" width="8" style="469"/>
  </cols>
  <sheetData>
    <row r="1" spans="1:114" ht="15.75" x14ac:dyDescent="0.25">
      <c r="A1" s="435" t="s">
        <v>1181</v>
      </c>
      <c r="B1" s="464"/>
      <c r="C1" s="465"/>
      <c r="D1" s="438"/>
      <c r="E1" s="465"/>
      <c r="F1" s="465"/>
      <c r="AB1" s="467"/>
      <c r="AC1" s="468"/>
      <c r="AD1" s="468"/>
      <c r="AE1" s="468"/>
      <c r="AF1" s="468"/>
      <c r="AG1" s="468"/>
      <c r="AH1" s="468"/>
      <c r="AI1" s="468"/>
      <c r="AJ1" s="468"/>
      <c r="AK1" s="468"/>
      <c r="AL1" s="468"/>
      <c r="AM1" s="468"/>
      <c r="AN1" s="468"/>
      <c r="AO1" s="468"/>
      <c r="AP1" s="468"/>
      <c r="AQ1" s="468"/>
      <c r="AR1" s="468"/>
      <c r="AS1" s="468"/>
      <c r="AT1" s="468"/>
      <c r="AU1" s="468"/>
      <c r="AV1" s="468"/>
      <c r="AW1" s="468"/>
      <c r="AX1" s="468"/>
      <c r="AY1" s="468"/>
      <c r="AZ1" s="468"/>
      <c r="BA1" s="468"/>
      <c r="BB1" s="468"/>
      <c r="BC1" s="468"/>
      <c r="BD1" s="468"/>
      <c r="BE1" s="468"/>
      <c r="BF1" s="468"/>
      <c r="BG1" s="468"/>
      <c r="BH1" s="468"/>
      <c r="BI1" s="468"/>
      <c r="BJ1" s="468"/>
      <c r="BK1" s="468"/>
      <c r="BL1" s="468"/>
      <c r="BM1" s="468"/>
      <c r="BN1" s="468"/>
      <c r="BO1" s="468"/>
      <c r="BP1" s="468"/>
      <c r="BQ1" s="468"/>
      <c r="BR1" s="468"/>
      <c r="BS1" s="468"/>
      <c r="BT1" s="468"/>
      <c r="BU1" s="468"/>
      <c r="BV1" s="468"/>
      <c r="BW1" s="468"/>
      <c r="BX1" s="468"/>
      <c r="BY1" s="468"/>
      <c r="BZ1" s="468"/>
      <c r="CA1" s="468"/>
      <c r="CB1" s="468"/>
      <c r="CC1" s="468"/>
      <c r="CD1" s="468"/>
      <c r="CE1" s="468"/>
      <c r="CF1" s="468"/>
      <c r="CG1" s="468"/>
      <c r="CH1" s="468"/>
      <c r="CI1" s="468"/>
      <c r="CJ1" s="468"/>
      <c r="CK1" s="468"/>
      <c r="CL1" s="468"/>
      <c r="CM1" s="468"/>
      <c r="CN1" s="468"/>
      <c r="CO1" s="468"/>
      <c r="CP1" s="468"/>
      <c r="CQ1" s="468"/>
      <c r="CR1" s="468"/>
      <c r="CS1" s="468"/>
      <c r="CT1" s="468"/>
      <c r="CU1" s="468"/>
      <c r="CV1" s="468"/>
      <c r="CW1" s="468"/>
      <c r="CX1" s="468"/>
      <c r="CY1" s="468"/>
      <c r="CZ1" s="468"/>
      <c r="DA1" s="468"/>
      <c r="DB1" s="468"/>
      <c r="DC1" s="468"/>
      <c r="DD1" s="468"/>
      <c r="DE1" s="468"/>
      <c r="DF1" s="468"/>
      <c r="DG1" s="468"/>
      <c r="DH1" s="468"/>
      <c r="DI1" s="468"/>
      <c r="DJ1" s="468"/>
    </row>
    <row r="2" spans="1:114" x14ac:dyDescent="0.2">
      <c r="A2" s="180" t="s">
        <v>26</v>
      </c>
      <c r="B2" s="180"/>
      <c r="C2" s="408" t="str">
        <f>'Schedule 2_Balance Sheet'!C2</f>
        <v>CCA One Care-Commonwealth Care Alliance</v>
      </c>
      <c r="D2" s="409"/>
      <c r="E2" s="409"/>
      <c r="F2" s="410"/>
      <c r="AB2" s="467"/>
      <c r="AC2" s="468"/>
      <c r="AD2" s="468"/>
      <c r="AE2" s="468"/>
      <c r="AF2" s="468"/>
      <c r="AG2" s="468"/>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8"/>
      <c r="BW2" s="468"/>
      <c r="BX2" s="468"/>
      <c r="BY2" s="468"/>
      <c r="BZ2" s="468"/>
      <c r="CA2" s="468"/>
      <c r="CB2" s="468"/>
      <c r="CC2" s="468"/>
      <c r="CD2" s="468"/>
      <c r="CE2" s="468"/>
      <c r="CF2" s="468"/>
      <c r="CG2" s="468"/>
      <c r="CH2" s="468"/>
      <c r="CI2" s="468"/>
      <c r="CJ2" s="468"/>
      <c r="CK2" s="468"/>
      <c r="CL2" s="468"/>
      <c r="CM2" s="468"/>
      <c r="CN2" s="468"/>
      <c r="CO2" s="468"/>
      <c r="CP2" s="468"/>
      <c r="CQ2" s="468"/>
      <c r="CR2" s="468"/>
      <c r="CS2" s="468"/>
      <c r="CT2" s="468"/>
      <c r="CU2" s="468"/>
      <c r="CV2" s="468"/>
      <c r="CW2" s="468"/>
      <c r="CX2" s="468"/>
      <c r="CY2" s="468"/>
      <c r="CZ2" s="468"/>
      <c r="DA2" s="468"/>
      <c r="DB2" s="468"/>
      <c r="DC2" s="468"/>
      <c r="DD2" s="468"/>
      <c r="DE2" s="468"/>
      <c r="DF2" s="468"/>
      <c r="DG2" s="468"/>
      <c r="DH2" s="468"/>
      <c r="DI2" s="468"/>
      <c r="DJ2" s="468"/>
    </row>
    <row r="3" spans="1:114" x14ac:dyDescent="0.2">
      <c r="A3" s="180" t="s">
        <v>0</v>
      </c>
      <c r="B3" s="180"/>
      <c r="C3" s="539" t="str">
        <f>'Schedule 2_Balance Sheet'!C3</f>
        <v>January 2024-September 2024</v>
      </c>
      <c r="D3" s="540"/>
      <c r="E3" s="540"/>
      <c r="F3" s="541"/>
      <c r="AB3" s="467"/>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row>
    <row r="4" spans="1:114" x14ac:dyDescent="0.2">
      <c r="A4" s="180" t="s">
        <v>27</v>
      </c>
      <c r="B4" s="180"/>
      <c r="C4" s="411">
        <f>'Schedule 2_Balance Sheet'!C4</f>
        <v>45565</v>
      </c>
      <c r="D4" s="409"/>
      <c r="E4" s="409"/>
      <c r="F4" s="410"/>
      <c r="AB4" s="467"/>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468"/>
      <c r="BO4" s="468"/>
      <c r="BP4" s="468"/>
      <c r="BQ4" s="468"/>
      <c r="BR4" s="468"/>
      <c r="BS4" s="468"/>
      <c r="BT4" s="468"/>
      <c r="BU4" s="468"/>
      <c r="BV4" s="468"/>
      <c r="BW4" s="468"/>
      <c r="BX4" s="468"/>
      <c r="BY4" s="468"/>
      <c r="BZ4" s="468"/>
      <c r="CA4" s="468"/>
      <c r="CB4" s="468"/>
      <c r="CC4" s="468"/>
      <c r="CD4" s="468"/>
      <c r="CE4" s="468"/>
      <c r="CF4" s="468"/>
      <c r="CG4" s="468"/>
      <c r="CH4" s="468"/>
      <c r="CI4" s="468"/>
      <c r="CJ4" s="468"/>
      <c r="CK4" s="468"/>
      <c r="CL4" s="468"/>
      <c r="CM4" s="468"/>
      <c r="CN4" s="468"/>
      <c r="CO4" s="468"/>
      <c r="CP4" s="468"/>
      <c r="CQ4" s="468"/>
      <c r="CR4" s="468"/>
      <c r="CS4" s="468"/>
      <c r="CT4" s="468"/>
      <c r="CU4" s="468"/>
      <c r="CV4" s="468"/>
      <c r="CW4" s="468"/>
      <c r="CX4" s="468"/>
      <c r="CY4" s="468"/>
      <c r="CZ4" s="468"/>
      <c r="DA4" s="468"/>
      <c r="DB4" s="468"/>
      <c r="DC4" s="468"/>
      <c r="DD4" s="468"/>
      <c r="DE4" s="468"/>
      <c r="DF4" s="468"/>
      <c r="DG4" s="468"/>
      <c r="DH4" s="468"/>
      <c r="DI4" s="468"/>
      <c r="DJ4" s="468"/>
    </row>
    <row r="5" spans="1:114" x14ac:dyDescent="0.2">
      <c r="A5" s="180" t="s">
        <v>28</v>
      </c>
      <c r="B5" s="180"/>
      <c r="C5" s="408" t="str">
        <f>'Schedule 2_Balance Sheet'!C5</f>
        <v>CCA</v>
      </c>
      <c r="D5" s="409"/>
      <c r="E5" s="409"/>
      <c r="F5" s="410"/>
      <c r="AB5" s="467"/>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row>
    <row r="6" spans="1:114" x14ac:dyDescent="0.2">
      <c r="A6" s="180" t="s">
        <v>29</v>
      </c>
      <c r="B6" s="180"/>
      <c r="C6" s="411">
        <f>'Schedule 2_Balance Sheet'!C6</f>
        <v>45623</v>
      </c>
      <c r="D6" s="409"/>
      <c r="E6" s="409"/>
      <c r="F6" s="410"/>
      <c r="AB6" s="467"/>
      <c r="AC6" s="468"/>
      <c r="AD6" s="468"/>
      <c r="AE6" s="468"/>
      <c r="AF6" s="468"/>
      <c r="AG6" s="468"/>
      <c r="AH6" s="468"/>
      <c r="AI6" s="468"/>
      <c r="AJ6" s="468"/>
      <c r="AK6" s="468"/>
      <c r="AL6" s="468"/>
      <c r="AM6" s="468"/>
      <c r="AN6" s="468"/>
      <c r="AO6" s="468"/>
      <c r="AP6" s="468"/>
      <c r="AQ6" s="468"/>
      <c r="AR6" s="468"/>
      <c r="AS6" s="468"/>
      <c r="AT6" s="468"/>
      <c r="AU6" s="468"/>
      <c r="AV6" s="468"/>
      <c r="AW6" s="468"/>
      <c r="AX6" s="468"/>
      <c r="AY6" s="468"/>
      <c r="AZ6" s="468"/>
      <c r="BA6" s="468"/>
      <c r="BB6" s="468"/>
      <c r="BC6" s="468"/>
      <c r="BD6" s="468"/>
      <c r="BE6" s="468"/>
      <c r="BF6" s="468"/>
      <c r="BG6" s="468"/>
      <c r="BH6" s="468"/>
      <c r="BI6" s="468"/>
      <c r="BJ6" s="468"/>
      <c r="BK6" s="468"/>
      <c r="BL6" s="468"/>
      <c r="BM6" s="468"/>
      <c r="BN6" s="468"/>
      <c r="BO6" s="468"/>
      <c r="BP6" s="468"/>
      <c r="BQ6" s="468"/>
      <c r="BR6" s="468"/>
      <c r="BS6" s="468"/>
      <c r="BT6" s="468"/>
      <c r="BU6" s="468"/>
      <c r="BV6" s="468"/>
      <c r="BW6" s="468"/>
      <c r="BX6" s="468"/>
      <c r="BY6" s="468"/>
      <c r="BZ6" s="468"/>
      <c r="CA6" s="468"/>
      <c r="CB6" s="468"/>
      <c r="CC6" s="468"/>
      <c r="CD6" s="468"/>
      <c r="CE6" s="468"/>
      <c r="CF6" s="468"/>
      <c r="CG6" s="468"/>
      <c r="CH6" s="468"/>
      <c r="CI6" s="468"/>
      <c r="CJ6" s="468"/>
      <c r="CK6" s="468"/>
      <c r="CL6" s="468"/>
      <c r="CM6" s="468"/>
      <c r="CN6" s="468"/>
      <c r="CO6" s="468"/>
      <c r="CP6" s="468"/>
      <c r="CQ6" s="468"/>
      <c r="CR6" s="468"/>
      <c r="CS6" s="468"/>
      <c r="CT6" s="468"/>
      <c r="CU6" s="468"/>
      <c r="CV6" s="468"/>
      <c r="CW6" s="468"/>
      <c r="CX6" s="468"/>
      <c r="CY6" s="468"/>
      <c r="CZ6" s="468"/>
      <c r="DA6" s="468"/>
      <c r="DB6" s="468"/>
      <c r="DC6" s="468"/>
      <c r="DD6" s="468"/>
      <c r="DE6" s="468"/>
      <c r="DF6" s="468"/>
      <c r="DG6" s="468"/>
      <c r="DH6" s="468"/>
      <c r="DI6" s="468"/>
      <c r="DJ6" s="468"/>
    </row>
    <row r="7" spans="1:114" ht="13.5" thickBot="1" x14ac:dyDescent="0.25">
      <c r="A7" s="178" t="s">
        <v>462</v>
      </c>
      <c r="B7" s="352"/>
      <c r="C7" s="352"/>
      <c r="D7" s="352"/>
      <c r="E7" s="352"/>
      <c r="F7" s="352"/>
      <c r="G7" s="352"/>
      <c r="H7" s="352"/>
      <c r="AB7" s="467"/>
      <c r="AC7" s="468"/>
      <c r="AD7" s="468"/>
      <c r="AE7" s="468"/>
      <c r="AF7" s="468"/>
      <c r="AG7" s="468"/>
      <c r="AH7" s="468"/>
      <c r="AI7" s="468"/>
      <c r="AJ7" s="468"/>
      <c r="AK7" s="468"/>
      <c r="AL7" s="468"/>
      <c r="AM7" s="468"/>
      <c r="AN7" s="468"/>
      <c r="AO7" s="468"/>
      <c r="AP7" s="468"/>
      <c r="AQ7" s="468"/>
      <c r="AR7" s="468"/>
      <c r="AS7" s="468"/>
      <c r="AT7" s="468"/>
      <c r="AU7" s="468"/>
      <c r="AV7" s="468"/>
      <c r="AW7" s="468"/>
      <c r="AX7" s="468"/>
      <c r="AY7" s="468"/>
      <c r="AZ7" s="468"/>
      <c r="BA7" s="468"/>
      <c r="BB7" s="468"/>
      <c r="BC7" s="468"/>
      <c r="BD7" s="468"/>
      <c r="BE7" s="468"/>
      <c r="BF7" s="468"/>
      <c r="BG7" s="468"/>
      <c r="BH7" s="468"/>
      <c r="BI7" s="468"/>
      <c r="BJ7" s="468"/>
      <c r="BK7" s="468"/>
      <c r="BL7" s="468"/>
      <c r="BM7" s="468"/>
      <c r="BN7" s="468"/>
      <c r="BO7" s="468"/>
      <c r="BP7" s="468"/>
      <c r="BQ7" s="468"/>
      <c r="BR7" s="468"/>
      <c r="BS7" s="468"/>
      <c r="BT7" s="468"/>
      <c r="BU7" s="468"/>
      <c r="BV7" s="468"/>
      <c r="BW7" s="468"/>
      <c r="BX7" s="468"/>
      <c r="BY7" s="468"/>
      <c r="BZ7" s="468"/>
      <c r="CA7" s="468"/>
      <c r="CB7" s="468"/>
      <c r="CC7" s="468"/>
      <c r="CD7" s="468"/>
      <c r="CE7" s="468"/>
      <c r="CF7" s="468"/>
      <c r="CG7" s="468"/>
      <c r="CH7" s="468"/>
      <c r="CI7" s="468"/>
      <c r="CJ7" s="468"/>
      <c r="CK7" s="468"/>
      <c r="CL7" s="468"/>
      <c r="CM7" s="468"/>
      <c r="CN7" s="468"/>
      <c r="CO7" s="468"/>
      <c r="CP7" s="468"/>
      <c r="CQ7" s="468"/>
      <c r="CR7" s="468"/>
      <c r="CS7" s="468"/>
      <c r="CT7" s="468"/>
      <c r="CU7" s="468"/>
      <c r="CV7" s="468"/>
      <c r="CW7" s="468"/>
      <c r="CX7" s="468"/>
      <c r="CY7" s="468"/>
      <c r="CZ7" s="468"/>
      <c r="DA7" s="468"/>
      <c r="DB7" s="468"/>
      <c r="DC7" s="468"/>
      <c r="DD7" s="468"/>
      <c r="DE7" s="468"/>
      <c r="DF7" s="468"/>
      <c r="DG7" s="468"/>
      <c r="DH7" s="468"/>
      <c r="DI7" s="468"/>
      <c r="DJ7" s="468"/>
    </row>
    <row r="8" spans="1:114" s="470" customFormat="1" ht="16.5" customHeight="1" thickBot="1" x14ac:dyDescent="0.25">
      <c r="A8" s="517"/>
      <c r="B8" s="518"/>
      <c r="C8" s="519" t="s">
        <v>441</v>
      </c>
      <c r="D8" s="519"/>
      <c r="E8" s="520"/>
      <c r="F8" s="520"/>
      <c r="G8" s="520"/>
      <c r="H8" s="519"/>
      <c r="I8" s="519"/>
      <c r="J8" s="520"/>
      <c r="K8" s="520"/>
      <c r="L8" s="521"/>
      <c r="M8" s="519" t="s">
        <v>441</v>
      </c>
      <c r="N8" s="519"/>
      <c r="O8" s="520"/>
      <c r="P8" s="521"/>
      <c r="Q8" s="520"/>
      <c r="R8" s="519"/>
      <c r="S8" s="519"/>
      <c r="T8" s="520"/>
      <c r="U8" s="520"/>
      <c r="V8" s="521"/>
      <c r="W8" s="519" t="s">
        <v>441</v>
      </c>
      <c r="X8" s="519"/>
      <c r="Y8" s="520"/>
      <c r="Z8" s="520"/>
      <c r="AA8" s="520"/>
      <c r="AB8" s="522"/>
      <c r="AC8" s="519"/>
      <c r="AD8" s="519"/>
      <c r="AE8" s="519"/>
      <c r="AF8" s="544"/>
      <c r="AG8" s="523"/>
      <c r="AH8" s="524"/>
    </row>
    <row r="9" spans="1:114" s="471" customFormat="1" ht="26.25" thickBot="1" x14ac:dyDescent="0.25">
      <c r="A9" s="513" t="s">
        <v>209</v>
      </c>
      <c r="B9" s="514" t="s">
        <v>442</v>
      </c>
      <c r="C9" s="505">
        <f t="array" ref="C9:AF9">TRANSPOSE(B10:B39)</f>
        <v>45596</v>
      </c>
      <c r="D9" s="506">
        <v>45565</v>
      </c>
      <c r="E9" s="506">
        <v>45535</v>
      </c>
      <c r="F9" s="506">
        <v>45504</v>
      </c>
      <c r="G9" s="506">
        <v>45473</v>
      </c>
      <c r="H9" s="506">
        <v>45443</v>
      </c>
      <c r="I9" s="506">
        <v>45412</v>
      </c>
      <c r="J9" s="506">
        <v>45382</v>
      </c>
      <c r="K9" s="506">
        <v>45351</v>
      </c>
      <c r="L9" s="506">
        <v>45322</v>
      </c>
      <c r="M9" s="506">
        <v>45291</v>
      </c>
      <c r="N9" s="506">
        <v>45260</v>
      </c>
      <c r="O9" s="507">
        <v>45230</v>
      </c>
      <c r="P9" s="506">
        <v>45199</v>
      </c>
      <c r="Q9" s="507">
        <v>45169</v>
      </c>
      <c r="R9" s="506">
        <v>45138</v>
      </c>
      <c r="S9" s="507">
        <v>45107</v>
      </c>
      <c r="T9" s="507">
        <v>45077</v>
      </c>
      <c r="U9" s="507">
        <v>45046</v>
      </c>
      <c r="V9" s="506">
        <v>45016</v>
      </c>
      <c r="W9" s="507">
        <v>44985</v>
      </c>
      <c r="X9" s="507">
        <v>44957</v>
      </c>
      <c r="Y9" s="507">
        <v>44926</v>
      </c>
      <c r="Z9" s="506">
        <v>44895</v>
      </c>
      <c r="AA9" s="507">
        <v>44865</v>
      </c>
      <c r="AB9" s="506">
        <v>44834</v>
      </c>
      <c r="AC9" s="507">
        <v>44804</v>
      </c>
      <c r="AD9" s="507">
        <v>44773</v>
      </c>
      <c r="AE9" s="506">
        <v>44742</v>
      </c>
      <c r="AF9" s="545">
        <v>44712</v>
      </c>
      <c r="AG9" s="504" t="s">
        <v>449</v>
      </c>
      <c r="AH9" s="508" t="s">
        <v>443</v>
      </c>
    </row>
    <row r="10" spans="1:114" s="471" customFormat="1" x14ac:dyDescent="0.2">
      <c r="A10" s="494">
        <v>1</v>
      </c>
      <c r="B10" s="537">
        <f>EOMONTH(B11,1)</f>
        <v>45596</v>
      </c>
      <c r="C10" s="482">
        <v>6521200.8600000003</v>
      </c>
      <c r="D10" s="482">
        <v>30942759.840000004</v>
      </c>
      <c r="E10" s="482">
        <v>9578794.2200000007</v>
      </c>
      <c r="F10" s="482">
        <v>13998637.539999999</v>
      </c>
      <c r="G10" s="482">
        <v>792759.54</v>
      </c>
      <c r="H10" s="482">
        <v>754632.26000000024</v>
      </c>
      <c r="I10" s="482">
        <v>727018.3899999999</v>
      </c>
      <c r="J10" s="482">
        <v>744683.52999999991</v>
      </c>
      <c r="K10" s="482">
        <v>736250.6799999997</v>
      </c>
      <c r="L10" s="482">
        <v>705760.53</v>
      </c>
      <c r="M10" s="482">
        <v>377496.8</v>
      </c>
      <c r="N10" s="482">
        <v>386863.1999999999</v>
      </c>
      <c r="O10" s="482">
        <v>410176.07999999996</v>
      </c>
      <c r="P10" s="482">
        <v>404828.37999999989</v>
      </c>
      <c r="Q10" s="482">
        <v>474221.58000000007</v>
      </c>
      <c r="R10" s="482">
        <v>481086.20000000007</v>
      </c>
      <c r="S10" s="482">
        <v>311820.46999999991</v>
      </c>
      <c r="T10" s="482">
        <v>349281.48</v>
      </c>
      <c r="U10" s="482">
        <v>270067.08999999997</v>
      </c>
      <c r="V10" s="482">
        <v>0</v>
      </c>
      <c r="W10" s="482">
        <v>0</v>
      </c>
      <c r="X10" s="482">
        <v>0</v>
      </c>
      <c r="Y10" s="482">
        <v>0</v>
      </c>
      <c r="Z10" s="482">
        <v>0</v>
      </c>
      <c r="AA10" s="482">
        <v>0</v>
      </c>
      <c r="AB10" s="482">
        <v>0</v>
      </c>
      <c r="AC10" s="482">
        <v>0</v>
      </c>
      <c r="AD10" s="482">
        <v>0</v>
      </c>
      <c r="AE10" s="482">
        <v>0</v>
      </c>
      <c r="AF10" s="532">
        <v>0</v>
      </c>
      <c r="AG10" s="531">
        <v>0</v>
      </c>
      <c r="AH10" s="493">
        <f t="shared" ref="AH10:AH38" si="0">SUM(C10:AG10)</f>
        <v>68968338.670000017</v>
      </c>
    </row>
    <row r="11" spans="1:114" s="471" customFormat="1" x14ac:dyDescent="0.2">
      <c r="A11" s="494">
        <v>2</v>
      </c>
      <c r="B11" s="495">
        <f>'Schedule 2_Balance Sheet'!C4</f>
        <v>45565</v>
      </c>
      <c r="C11" s="511"/>
      <c r="D11" s="543">
        <v>3219014.27</v>
      </c>
      <c r="E11" s="543">
        <v>23949423.249999996</v>
      </c>
      <c r="F11" s="543">
        <v>5769749.0099999988</v>
      </c>
      <c r="G11" s="543">
        <v>1050634.6299999999</v>
      </c>
      <c r="H11" s="543">
        <v>560599.02999999991</v>
      </c>
      <c r="I11" s="543">
        <v>395432.90999999992</v>
      </c>
      <c r="J11" s="543">
        <v>347682.16000000003</v>
      </c>
      <c r="K11" s="543">
        <v>151482.85</v>
      </c>
      <c r="L11" s="543">
        <v>146417.37</v>
      </c>
      <c r="M11" s="543">
        <v>90638.479999999981</v>
      </c>
      <c r="N11" s="543">
        <v>106547.87999999999</v>
      </c>
      <c r="O11" s="543">
        <v>96325.810000000012</v>
      </c>
      <c r="P11" s="543">
        <v>44260.37999999999</v>
      </c>
      <c r="Q11" s="543">
        <v>21309.089999999997</v>
      </c>
      <c r="R11" s="543">
        <v>9813.489999999998</v>
      </c>
      <c r="S11" s="543">
        <v>210070.81</v>
      </c>
      <c r="T11" s="543">
        <v>237059.71</v>
      </c>
      <c r="U11" s="543">
        <v>225911.00000000003</v>
      </c>
      <c r="V11" s="543">
        <v>0</v>
      </c>
      <c r="W11" s="543">
        <v>0</v>
      </c>
      <c r="X11" s="543">
        <v>0</v>
      </c>
      <c r="Y11" s="543">
        <v>0</v>
      </c>
      <c r="Z11" s="543">
        <v>0</v>
      </c>
      <c r="AA11" s="543">
        <v>0</v>
      </c>
      <c r="AB11" s="543">
        <v>0</v>
      </c>
      <c r="AC11" s="543">
        <v>0</v>
      </c>
      <c r="AD11" s="543">
        <v>0</v>
      </c>
      <c r="AE11" s="543">
        <v>0</v>
      </c>
      <c r="AF11" s="533">
        <v>0</v>
      </c>
      <c r="AG11" s="529">
        <v>0</v>
      </c>
      <c r="AH11" s="493">
        <f t="shared" si="0"/>
        <v>36632372.130000003</v>
      </c>
    </row>
    <row r="12" spans="1:114" s="470" customFormat="1" ht="15" customHeight="1" x14ac:dyDescent="0.2">
      <c r="A12" s="494">
        <v>3</v>
      </c>
      <c r="B12" s="495">
        <f>EOMONTH(B11,-1)</f>
        <v>45535</v>
      </c>
      <c r="C12" s="511"/>
      <c r="D12" s="511"/>
      <c r="E12" s="483">
        <v>6542999.5200000005</v>
      </c>
      <c r="F12" s="483">
        <v>19837919.48</v>
      </c>
      <c r="G12" s="483">
        <v>8543847.3699999992</v>
      </c>
      <c r="H12" s="483">
        <v>1398585.6800000004</v>
      </c>
      <c r="I12" s="483">
        <v>559277.11999999988</v>
      </c>
      <c r="J12" s="483">
        <v>409990.56</v>
      </c>
      <c r="K12" s="483">
        <v>175597.63</v>
      </c>
      <c r="L12" s="483">
        <v>160041.68</v>
      </c>
      <c r="M12" s="483">
        <v>139122.48000000001</v>
      </c>
      <c r="N12" s="483">
        <v>162233.18</v>
      </c>
      <c r="O12" s="483">
        <v>195454.54999999996</v>
      </c>
      <c r="P12" s="483">
        <v>98565.56</v>
      </c>
      <c r="Q12" s="483">
        <v>108219.99</v>
      </c>
      <c r="R12" s="483">
        <v>95203.76</v>
      </c>
      <c r="S12" s="483">
        <v>68753.279999999999</v>
      </c>
      <c r="T12" s="483">
        <v>44862.47</v>
      </c>
      <c r="U12" s="483">
        <v>35546.349999999991</v>
      </c>
      <c r="V12" s="483">
        <v>0</v>
      </c>
      <c r="W12" s="483">
        <v>0</v>
      </c>
      <c r="X12" s="483">
        <v>0</v>
      </c>
      <c r="Y12" s="483">
        <v>0</v>
      </c>
      <c r="Z12" s="483">
        <v>0</v>
      </c>
      <c r="AA12" s="483">
        <v>0</v>
      </c>
      <c r="AB12" s="483">
        <v>0</v>
      </c>
      <c r="AC12" s="483">
        <v>0</v>
      </c>
      <c r="AD12" s="483">
        <v>0</v>
      </c>
      <c r="AE12" s="483">
        <v>0</v>
      </c>
      <c r="AF12" s="525">
        <v>0</v>
      </c>
      <c r="AG12" s="529">
        <v>0</v>
      </c>
      <c r="AH12" s="493">
        <f t="shared" si="0"/>
        <v>38576220.659999996</v>
      </c>
    </row>
    <row r="13" spans="1:114" s="470" customFormat="1" ht="15" customHeight="1" x14ac:dyDescent="0.2">
      <c r="A13" s="494">
        <v>4</v>
      </c>
      <c r="B13" s="495">
        <f t="shared" ref="B13:B39" si="1">EOMONTH(B12,-1)</f>
        <v>45504</v>
      </c>
      <c r="C13" s="511"/>
      <c r="D13" s="509"/>
      <c r="E13" s="511"/>
      <c r="F13" s="483">
        <v>2003429.32</v>
      </c>
      <c r="G13" s="483">
        <v>25535970.589999992</v>
      </c>
      <c r="H13" s="483">
        <v>6820249.8299999991</v>
      </c>
      <c r="I13" s="483">
        <v>954181.35</v>
      </c>
      <c r="J13" s="483">
        <v>313730.95000000007</v>
      </c>
      <c r="K13" s="483">
        <v>588245.11</v>
      </c>
      <c r="L13" s="483">
        <v>562715.24000000011</v>
      </c>
      <c r="M13" s="483">
        <v>647849.68999999983</v>
      </c>
      <c r="N13" s="483">
        <v>623247.54</v>
      </c>
      <c r="O13" s="483">
        <v>637880.80000000005</v>
      </c>
      <c r="P13" s="483">
        <v>583611.44000000018</v>
      </c>
      <c r="Q13" s="483">
        <v>557554.01000000013</v>
      </c>
      <c r="R13" s="483">
        <v>530299.57000000007</v>
      </c>
      <c r="S13" s="484">
        <v>529882.81999999995</v>
      </c>
      <c r="T13" s="484">
        <v>513822.79</v>
      </c>
      <c r="U13" s="484">
        <v>181624.18999999997</v>
      </c>
      <c r="V13" s="483">
        <v>0</v>
      </c>
      <c r="W13" s="483">
        <v>0</v>
      </c>
      <c r="X13" s="484">
        <v>0</v>
      </c>
      <c r="Y13" s="484">
        <v>0</v>
      </c>
      <c r="Z13" s="483">
        <v>0</v>
      </c>
      <c r="AA13" s="483">
        <v>0</v>
      </c>
      <c r="AB13" s="483">
        <v>0</v>
      </c>
      <c r="AC13" s="483">
        <v>0</v>
      </c>
      <c r="AD13" s="483">
        <v>0</v>
      </c>
      <c r="AE13" s="483">
        <v>0</v>
      </c>
      <c r="AF13" s="525">
        <v>0</v>
      </c>
      <c r="AG13" s="527">
        <v>0</v>
      </c>
      <c r="AH13" s="493">
        <f t="shared" si="0"/>
        <v>41584295.239999987</v>
      </c>
    </row>
    <row r="14" spans="1:114" s="470" customFormat="1" ht="15" customHeight="1" x14ac:dyDescent="0.2">
      <c r="A14" s="494">
        <v>5</v>
      </c>
      <c r="B14" s="495">
        <f t="shared" si="1"/>
        <v>45473</v>
      </c>
      <c r="C14" s="511"/>
      <c r="D14" s="509"/>
      <c r="E14" s="509"/>
      <c r="F14" s="511"/>
      <c r="G14" s="483">
        <v>3973095.16</v>
      </c>
      <c r="H14" s="483">
        <v>26395236.950000003</v>
      </c>
      <c r="I14" s="483">
        <v>5446990.2399999984</v>
      </c>
      <c r="J14" s="483">
        <v>933962.96999999986</v>
      </c>
      <c r="K14" s="483">
        <v>367644.24000000005</v>
      </c>
      <c r="L14" s="483">
        <v>239589.01</v>
      </c>
      <c r="M14" s="483">
        <v>255160.15999999997</v>
      </c>
      <c r="N14" s="483">
        <v>215394.51000000004</v>
      </c>
      <c r="O14" s="483">
        <v>164258.27000000002</v>
      </c>
      <c r="P14" s="483">
        <v>73683.150000000009</v>
      </c>
      <c r="Q14" s="483">
        <v>90125.5</v>
      </c>
      <c r="R14" s="483">
        <v>66605.87</v>
      </c>
      <c r="S14" s="484">
        <v>75303.210000000006</v>
      </c>
      <c r="T14" s="484">
        <v>70281.430000000008</v>
      </c>
      <c r="U14" s="484">
        <v>48965.179999999993</v>
      </c>
      <c r="V14" s="483">
        <v>167.03</v>
      </c>
      <c r="W14" s="483">
        <v>0</v>
      </c>
      <c r="X14" s="484">
        <v>0</v>
      </c>
      <c r="Y14" s="484">
        <v>0</v>
      </c>
      <c r="Z14" s="483">
        <v>0</v>
      </c>
      <c r="AA14" s="483">
        <v>0</v>
      </c>
      <c r="AB14" s="483">
        <v>176.02</v>
      </c>
      <c r="AC14" s="483">
        <v>0</v>
      </c>
      <c r="AD14" s="483">
        <v>0</v>
      </c>
      <c r="AE14" s="483">
        <v>0</v>
      </c>
      <c r="AF14" s="525">
        <v>369.22</v>
      </c>
      <c r="AG14" s="528">
        <v>257.03999999999996</v>
      </c>
      <c r="AH14" s="493">
        <f t="shared" si="0"/>
        <v>38417265.159999996</v>
      </c>
    </row>
    <row r="15" spans="1:114" s="470" customFormat="1" ht="15" customHeight="1" x14ac:dyDescent="0.2">
      <c r="A15" s="494">
        <v>6</v>
      </c>
      <c r="B15" s="495">
        <f t="shared" si="1"/>
        <v>45443</v>
      </c>
      <c r="C15" s="511"/>
      <c r="D15" s="509"/>
      <c r="E15" s="509"/>
      <c r="F15" s="509"/>
      <c r="G15" s="511"/>
      <c r="H15" s="483">
        <v>6096531.7299999995</v>
      </c>
      <c r="I15" s="483">
        <v>30435892.799999993</v>
      </c>
      <c r="J15" s="483">
        <v>8538056.129999999</v>
      </c>
      <c r="K15" s="483">
        <v>1774243.23</v>
      </c>
      <c r="L15" s="483">
        <v>632984</v>
      </c>
      <c r="M15" s="483">
        <v>443253.15</v>
      </c>
      <c r="N15" s="483">
        <v>324317.65999999992</v>
      </c>
      <c r="O15" s="483">
        <v>209510.56999999998</v>
      </c>
      <c r="P15" s="483">
        <v>71261.899999999994</v>
      </c>
      <c r="Q15" s="483">
        <v>62471.69000000001</v>
      </c>
      <c r="R15" s="483">
        <v>68135.529999999984</v>
      </c>
      <c r="S15" s="484">
        <v>48375.360000000001</v>
      </c>
      <c r="T15" s="484">
        <v>40665.629999999997</v>
      </c>
      <c r="U15" s="484">
        <v>31527.78</v>
      </c>
      <c r="V15" s="483">
        <v>7555.56</v>
      </c>
      <c r="W15" s="483">
        <v>8570.2900000000009</v>
      </c>
      <c r="X15" s="484">
        <v>3824.99</v>
      </c>
      <c r="Y15" s="484">
        <v>7366.5</v>
      </c>
      <c r="Z15" s="483">
        <v>3859.39</v>
      </c>
      <c r="AA15" s="483">
        <v>3517.47</v>
      </c>
      <c r="AB15" s="483">
        <v>10431.26</v>
      </c>
      <c r="AC15" s="483">
        <v>11953.21</v>
      </c>
      <c r="AD15" s="483">
        <v>2251.58</v>
      </c>
      <c r="AE15" s="483">
        <v>6984.85</v>
      </c>
      <c r="AF15" s="525">
        <v>8640.1299999999992</v>
      </c>
      <c r="AG15" s="528">
        <v>56452.63</v>
      </c>
      <c r="AH15" s="493">
        <f t="shared" si="0"/>
        <v>48908635.019999996</v>
      </c>
    </row>
    <row r="16" spans="1:114" s="470" customFormat="1" ht="15" customHeight="1" x14ac:dyDescent="0.2">
      <c r="A16" s="494">
        <v>7</v>
      </c>
      <c r="B16" s="495">
        <f t="shared" si="1"/>
        <v>45412</v>
      </c>
      <c r="C16" s="511"/>
      <c r="D16" s="509"/>
      <c r="E16" s="509"/>
      <c r="F16" s="512"/>
      <c r="G16" s="509"/>
      <c r="H16" s="511"/>
      <c r="I16" s="483">
        <v>3323647.5000000005</v>
      </c>
      <c r="J16" s="483">
        <v>25803477.43</v>
      </c>
      <c r="K16" s="483">
        <v>6268295.7000000002</v>
      </c>
      <c r="L16" s="483">
        <v>1783104.9500000002</v>
      </c>
      <c r="M16" s="483">
        <v>704829.68999999983</v>
      </c>
      <c r="N16" s="483">
        <v>578867.75000000012</v>
      </c>
      <c r="O16" s="483">
        <v>481198.72</v>
      </c>
      <c r="P16" s="483">
        <v>342862.34000000008</v>
      </c>
      <c r="Q16" s="483">
        <v>382020.77999999997</v>
      </c>
      <c r="R16" s="483">
        <v>696774.4</v>
      </c>
      <c r="S16" s="484">
        <v>149146.50999999998</v>
      </c>
      <c r="T16" s="484">
        <v>139090.26999999999</v>
      </c>
      <c r="U16" s="484">
        <v>126727.35000000003</v>
      </c>
      <c r="V16" s="483">
        <v>6198.86</v>
      </c>
      <c r="W16" s="483">
        <v>2896.82</v>
      </c>
      <c r="X16" s="484">
        <v>6692.01</v>
      </c>
      <c r="Y16" s="484">
        <v>442.33000000000004</v>
      </c>
      <c r="Z16" s="483">
        <v>1578</v>
      </c>
      <c r="AA16" s="483">
        <v>5126.12</v>
      </c>
      <c r="AB16" s="483">
        <v>876</v>
      </c>
      <c r="AC16" s="483">
        <v>280</v>
      </c>
      <c r="AD16" s="483">
        <v>72</v>
      </c>
      <c r="AE16" s="483">
        <v>12246.14</v>
      </c>
      <c r="AF16" s="525">
        <v>0</v>
      </c>
      <c r="AG16" s="528">
        <v>739.31</v>
      </c>
      <c r="AH16" s="493">
        <f t="shared" si="0"/>
        <v>40817190.980000004</v>
      </c>
    </row>
    <row r="17" spans="1:34" s="470" customFormat="1" ht="15" customHeight="1" x14ac:dyDescent="0.2">
      <c r="A17" s="494">
        <v>8</v>
      </c>
      <c r="B17" s="495">
        <f t="shared" si="1"/>
        <v>45382</v>
      </c>
      <c r="C17" s="511"/>
      <c r="D17" s="509"/>
      <c r="E17" s="509"/>
      <c r="F17" s="509"/>
      <c r="G17" s="509"/>
      <c r="H17" s="509"/>
      <c r="I17" s="511"/>
      <c r="J17" s="483">
        <v>4574027.0699999984</v>
      </c>
      <c r="K17" s="483">
        <v>24016154.669999994</v>
      </c>
      <c r="L17" s="483">
        <v>5977322.5500000007</v>
      </c>
      <c r="M17" s="483">
        <v>1318219.95</v>
      </c>
      <c r="N17" s="483">
        <v>1060499.27</v>
      </c>
      <c r="O17" s="483">
        <v>737535.76999999955</v>
      </c>
      <c r="P17" s="483">
        <v>518734.39</v>
      </c>
      <c r="Q17" s="483">
        <v>382724.94</v>
      </c>
      <c r="R17" s="483">
        <v>375710.33</v>
      </c>
      <c r="S17" s="484">
        <v>381898.49</v>
      </c>
      <c r="T17" s="484">
        <v>339291.97</v>
      </c>
      <c r="U17" s="484">
        <v>293133.09999999998</v>
      </c>
      <c r="V17" s="483">
        <v>438.24</v>
      </c>
      <c r="W17" s="483">
        <v>20518.02</v>
      </c>
      <c r="X17" s="484">
        <v>5383.25</v>
      </c>
      <c r="Y17" s="484">
        <v>2906.94</v>
      </c>
      <c r="Z17" s="483">
        <v>3364.04</v>
      </c>
      <c r="AA17" s="483">
        <v>10944.99</v>
      </c>
      <c r="AB17" s="483">
        <v>1202.4100000000001</v>
      </c>
      <c r="AC17" s="483">
        <v>2773.2700000000004</v>
      </c>
      <c r="AD17" s="483">
        <v>3506.3199999999997</v>
      </c>
      <c r="AE17" s="483">
        <v>3237.71</v>
      </c>
      <c r="AF17" s="525">
        <v>3599.93</v>
      </c>
      <c r="AG17" s="528">
        <v>7667.4599999999991</v>
      </c>
      <c r="AH17" s="493">
        <f t="shared" si="0"/>
        <v>40040795.080000006</v>
      </c>
    </row>
    <row r="18" spans="1:34" s="470" customFormat="1" ht="15" customHeight="1" x14ac:dyDescent="0.2">
      <c r="A18" s="494">
        <v>9</v>
      </c>
      <c r="B18" s="495">
        <f t="shared" si="1"/>
        <v>45351</v>
      </c>
      <c r="C18" s="511"/>
      <c r="D18" s="509"/>
      <c r="E18" s="509"/>
      <c r="F18" s="509"/>
      <c r="G18" s="509"/>
      <c r="H18" s="509"/>
      <c r="I18" s="509"/>
      <c r="J18" s="511"/>
      <c r="K18" s="483">
        <v>4847089.1899999995</v>
      </c>
      <c r="L18" s="483">
        <v>30602805.73</v>
      </c>
      <c r="M18" s="483">
        <v>5592773.3100000005</v>
      </c>
      <c r="N18" s="483">
        <v>1879232.3</v>
      </c>
      <c r="O18" s="483">
        <v>1147766.3699999996</v>
      </c>
      <c r="P18" s="483">
        <v>681805.12</v>
      </c>
      <c r="Q18" s="483">
        <v>13421773.23</v>
      </c>
      <c r="R18" s="483">
        <v>13421540.970000001</v>
      </c>
      <c r="S18" s="484">
        <v>393521.12999999995</v>
      </c>
      <c r="T18" s="484">
        <v>425954.43999999994</v>
      </c>
      <c r="U18" s="484">
        <v>300542.53999999998</v>
      </c>
      <c r="V18" s="483">
        <v>45323.899999999994</v>
      </c>
      <c r="W18" s="483">
        <v>40551.929999999993</v>
      </c>
      <c r="X18" s="484">
        <v>18699.080000000002</v>
      </c>
      <c r="Y18" s="484">
        <v>15828.089999999998</v>
      </c>
      <c r="Z18" s="483">
        <v>1531.0500000000002</v>
      </c>
      <c r="AA18" s="483">
        <v>8213.3700000000008</v>
      </c>
      <c r="AB18" s="483">
        <v>1891.19</v>
      </c>
      <c r="AC18" s="483">
        <v>6657</v>
      </c>
      <c r="AD18" s="483">
        <v>3181.2</v>
      </c>
      <c r="AE18" s="483">
        <v>10413.77</v>
      </c>
      <c r="AF18" s="525">
        <v>11549.49</v>
      </c>
      <c r="AG18" s="528">
        <v>39901.709999999992</v>
      </c>
      <c r="AH18" s="493">
        <f t="shared" si="0"/>
        <v>72918546.109999999</v>
      </c>
    </row>
    <row r="19" spans="1:34" s="470" customFormat="1" ht="15" customHeight="1" x14ac:dyDescent="0.2">
      <c r="A19" s="494">
        <v>10</v>
      </c>
      <c r="B19" s="495">
        <f t="shared" si="1"/>
        <v>45322</v>
      </c>
      <c r="C19" s="511"/>
      <c r="D19" s="509"/>
      <c r="E19" s="509"/>
      <c r="F19" s="509"/>
      <c r="G19" s="509"/>
      <c r="H19" s="509"/>
      <c r="I19" s="509"/>
      <c r="J19" s="509"/>
      <c r="K19" s="511"/>
      <c r="L19" s="483">
        <v>1726700.0899999999</v>
      </c>
      <c r="M19" s="483">
        <v>26945383</v>
      </c>
      <c r="N19" s="483">
        <v>7435242.9099999983</v>
      </c>
      <c r="O19" s="483">
        <v>3655359.65</v>
      </c>
      <c r="P19" s="483">
        <v>1405934.2000000004</v>
      </c>
      <c r="Q19" s="483">
        <v>1080173.08</v>
      </c>
      <c r="R19" s="483">
        <v>820580.90000000014</v>
      </c>
      <c r="S19" s="484">
        <v>737585.66000000015</v>
      </c>
      <c r="T19" s="484">
        <v>687792.94999999984</v>
      </c>
      <c r="U19" s="484">
        <v>678467.12999999989</v>
      </c>
      <c r="V19" s="483">
        <v>34733.120000000003</v>
      </c>
      <c r="W19" s="483">
        <v>5932.2400000000007</v>
      </c>
      <c r="X19" s="484">
        <v>2517.6000000000004</v>
      </c>
      <c r="Y19" s="484">
        <v>1216.29</v>
      </c>
      <c r="Z19" s="483">
        <v>2024.6100000000001</v>
      </c>
      <c r="AA19" s="483">
        <v>113.02</v>
      </c>
      <c r="AB19" s="483">
        <v>3966.21</v>
      </c>
      <c r="AC19" s="483">
        <v>11359.46</v>
      </c>
      <c r="AD19" s="483">
        <v>8929.66</v>
      </c>
      <c r="AE19" s="483">
        <v>11605.81</v>
      </c>
      <c r="AF19" s="525">
        <v>872.48</v>
      </c>
      <c r="AG19" s="528">
        <v>3657.4300000000003</v>
      </c>
      <c r="AH19" s="493">
        <f t="shared" si="0"/>
        <v>45260147.5</v>
      </c>
    </row>
    <row r="20" spans="1:34" s="470" customFormat="1" ht="15" customHeight="1" x14ac:dyDescent="0.2">
      <c r="A20" s="494">
        <v>11</v>
      </c>
      <c r="B20" s="495">
        <f t="shared" si="1"/>
        <v>45291</v>
      </c>
      <c r="C20" s="511"/>
      <c r="D20" s="509"/>
      <c r="E20" s="509"/>
      <c r="F20" s="509"/>
      <c r="G20" s="509"/>
      <c r="H20" s="509"/>
      <c r="I20" s="509"/>
      <c r="J20" s="509"/>
      <c r="K20" s="509"/>
      <c r="L20" s="511"/>
      <c r="M20" s="483">
        <v>4676516.3199999994</v>
      </c>
      <c r="N20" s="483">
        <v>23168487.209999997</v>
      </c>
      <c r="O20" s="483">
        <v>6725875.8899999987</v>
      </c>
      <c r="P20" s="483">
        <v>1268039.5999999999</v>
      </c>
      <c r="Q20" s="483">
        <v>848130.18</v>
      </c>
      <c r="R20" s="483">
        <v>661721.81000000006</v>
      </c>
      <c r="S20" s="484">
        <v>643814.75000000012</v>
      </c>
      <c r="T20" s="484">
        <v>680841.29</v>
      </c>
      <c r="U20" s="484">
        <v>702350.21</v>
      </c>
      <c r="V20" s="483">
        <v>119068.09000000001</v>
      </c>
      <c r="W20" s="483">
        <v>31808.16</v>
      </c>
      <c r="X20" s="484">
        <v>48571.94</v>
      </c>
      <c r="Y20" s="484">
        <v>14485.980000000001</v>
      </c>
      <c r="Z20" s="483">
        <v>3911.5200000000004</v>
      </c>
      <c r="AA20" s="483">
        <v>2692.28</v>
      </c>
      <c r="AB20" s="483">
        <v>2679.65</v>
      </c>
      <c r="AC20" s="483">
        <v>1755.44</v>
      </c>
      <c r="AD20" s="483">
        <v>5217.91</v>
      </c>
      <c r="AE20" s="483">
        <v>4593.33</v>
      </c>
      <c r="AF20" s="525">
        <v>3416.49</v>
      </c>
      <c r="AG20" s="528">
        <v>121256.46999999999</v>
      </c>
      <c r="AH20" s="493">
        <f t="shared" si="0"/>
        <v>39735234.519999988</v>
      </c>
    </row>
    <row r="21" spans="1:34" s="470" customFormat="1" ht="15" customHeight="1" x14ac:dyDescent="0.2">
      <c r="A21" s="494">
        <v>12</v>
      </c>
      <c r="B21" s="495">
        <f t="shared" si="1"/>
        <v>45260</v>
      </c>
      <c r="C21" s="511"/>
      <c r="D21" s="509"/>
      <c r="E21" s="509"/>
      <c r="F21" s="509"/>
      <c r="G21" s="509"/>
      <c r="H21" s="509"/>
      <c r="I21" s="509"/>
      <c r="J21" s="509"/>
      <c r="K21" s="509"/>
      <c r="L21" s="509"/>
      <c r="M21" s="511"/>
      <c r="N21" s="483">
        <v>5225810.129999999</v>
      </c>
      <c r="O21" s="483">
        <v>24670744.43</v>
      </c>
      <c r="P21" s="483">
        <v>7039868.7999999998</v>
      </c>
      <c r="Q21" s="483">
        <v>3235813.45</v>
      </c>
      <c r="R21" s="483">
        <v>3097049.8600000008</v>
      </c>
      <c r="S21" s="484">
        <v>3462879.58</v>
      </c>
      <c r="T21" s="484">
        <v>3383619.4999999991</v>
      </c>
      <c r="U21" s="484">
        <v>2942596.1999999997</v>
      </c>
      <c r="V21" s="483">
        <v>44659.719999999994</v>
      </c>
      <c r="W21" s="483">
        <v>41754.579999999994</v>
      </c>
      <c r="X21" s="484">
        <v>33912.089999999997</v>
      </c>
      <c r="Y21" s="484">
        <v>35559.919999999998</v>
      </c>
      <c r="Z21" s="483">
        <v>22126.429999999997</v>
      </c>
      <c r="AA21" s="483">
        <v>32982.009999999995</v>
      </c>
      <c r="AB21" s="483">
        <v>18531.620000000003</v>
      </c>
      <c r="AC21" s="483">
        <v>14590.47</v>
      </c>
      <c r="AD21" s="483">
        <v>31085.29</v>
      </c>
      <c r="AE21" s="483">
        <v>893.37</v>
      </c>
      <c r="AF21" s="525">
        <v>1236.76</v>
      </c>
      <c r="AG21" s="528">
        <v>60411.490000000005</v>
      </c>
      <c r="AH21" s="493">
        <f t="shared" si="0"/>
        <v>53396125.699999996</v>
      </c>
    </row>
    <row r="22" spans="1:34" s="470" customFormat="1" ht="15" customHeight="1" x14ac:dyDescent="0.2">
      <c r="A22" s="494">
        <v>13</v>
      </c>
      <c r="B22" s="495">
        <f t="shared" si="1"/>
        <v>45230</v>
      </c>
      <c r="C22" s="511"/>
      <c r="D22" s="509"/>
      <c r="E22" s="509"/>
      <c r="F22" s="509"/>
      <c r="G22" s="509"/>
      <c r="H22" s="509"/>
      <c r="I22" s="509"/>
      <c r="J22" s="509"/>
      <c r="K22" s="509"/>
      <c r="L22" s="509"/>
      <c r="M22" s="509"/>
      <c r="N22" s="511"/>
      <c r="O22" s="483">
        <v>3357530.13</v>
      </c>
      <c r="P22" s="483">
        <v>22699478.900000006</v>
      </c>
      <c r="Q22" s="483">
        <v>6497100.0099999988</v>
      </c>
      <c r="R22" s="483">
        <v>3239316.7899999996</v>
      </c>
      <c r="S22" s="484">
        <v>3114387.1100000003</v>
      </c>
      <c r="T22" s="484">
        <v>2657271.86</v>
      </c>
      <c r="U22" s="484">
        <v>2220699.8099999996</v>
      </c>
      <c r="V22" s="483">
        <v>54979.37</v>
      </c>
      <c r="W22" s="483">
        <v>26723.989999999998</v>
      </c>
      <c r="X22" s="484">
        <v>81280.91</v>
      </c>
      <c r="Y22" s="484">
        <v>3454.0400000000004</v>
      </c>
      <c r="Z22" s="483">
        <v>16697.54</v>
      </c>
      <c r="AA22" s="483">
        <v>15493.35</v>
      </c>
      <c r="AB22" s="483">
        <v>8947.5400000000009</v>
      </c>
      <c r="AC22" s="483">
        <v>1041.94</v>
      </c>
      <c r="AD22" s="483">
        <v>741.22</v>
      </c>
      <c r="AE22" s="483">
        <v>1969.89</v>
      </c>
      <c r="AF22" s="525">
        <v>3362.88</v>
      </c>
      <c r="AG22" s="528">
        <v>30506.82</v>
      </c>
      <c r="AH22" s="493">
        <f t="shared" si="0"/>
        <v>44030984.100000001</v>
      </c>
    </row>
    <row r="23" spans="1:34" s="470" customFormat="1" ht="15" customHeight="1" x14ac:dyDescent="0.2">
      <c r="A23" s="494">
        <v>14</v>
      </c>
      <c r="B23" s="495">
        <f t="shared" si="1"/>
        <v>45199</v>
      </c>
      <c r="C23" s="511"/>
      <c r="D23" s="509"/>
      <c r="E23" s="509"/>
      <c r="F23" s="509"/>
      <c r="G23" s="509"/>
      <c r="H23" s="509"/>
      <c r="I23" s="509"/>
      <c r="J23" s="509"/>
      <c r="K23" s="509"/>
      <c r="L23" s="509"/>
      <c r="M23" s="509"/>
      <c r="N23" s="509"/>
      <c r="O23" s="511"/>
      <c r="P23" s="483">
        <v>4114465.9300000006</v>
      </c>
      <c r="Q23" s="483">
        <v>11929561.800000001</v>
      </c>
      <c r="R23" s="483">
        <v>5759940.5799999991</v>
      </c>
      <c r="S23" s="484">
        <v>2973526.7300000004</v>
      </c>
      <c r="T23" s="484">
        <v>2962287.34</v>
      </c>
      <c r="U23" s="484">
        <v>2319535.87</v>
      </c>
      <c r="V23" s="483">
        <v>139424.63</v>
      </c>
      <c r="W23" s="483">
        <v>58304.5</v>
      </c>
      <c r="X23" s="484">
        <v>30618.320000000003</v>
      </c>
      <c r="Y23" s="484">
        <v>21670.829999999998</v>
      </c>
      <c r="Z23" s="483">
        <v>3255.91</v>
      </c>
      <c r="AA23" s="483">
        <v>9822.11</v>
      </c>
      <c r="AB23" s="483">
        <v>5407.9000000000005</v>
      </c>
      <c r="AC23" s="483">
        <v>48067.91</v>
      </c>
      <c r="AD23" s="483">
        <v>31566.240000000002</v>
      </c>
      <c r="AE23" s="483">
        <v>32416.720000000001</v>
      </c>
      <c r="AF23" s="525">
        <v>30294.85</v>
      </c>
      <c r="AG23" s="528">
        <v>89988.13</v>
      </c>
      <c r="AH23" s="493">
        <f t="shared" si="0"/>
        <v>30560156.299999993</v>
      </c>
    </row>
    <row r="24" spans="1:34" s="470" customFormat="1" ht="15" customHeight="1" x14ac:dyDescent="0.2">
      <c r="A24" s="494">
        <v>15</v>
      </c>
      <c r="B24" s="495">
        <f t="shared" si="1"/>
        <v>45169</v>
      </c>
      <c r="C24" s="511"/>
      <c r="D24" s="509"/>
      <c r="E24" s="509"/>
      <c r="F24" s="509"/>
      <c r="G24" s="509"/>
      <c r="H24" s="509"/>
      <c r="I24" s="509"/>
      <c r="J24" s="509"/>
      <c r="K24" s="509"/>
      <c r="L24" s="509"/>
      <c r="M24" s="509"/>
      <c r="N24" s="509"/>
      <c r="O24" s="511"/>
      <c r="P24" s="511"/>
      <c r="Q24" s="483">
        <v>2593978.1399999997</v>
      </c>
      <c r="R24" s="483">
        <v>9553222.8599999994</v>
      </c>
      <c r="S24" s="484">
        <v>5806906.6600000001</v>
      </c>
      <c r="T24" s="484">
        <v>4487875.8699999992</v>
      </c>
      <c r="U24" s="484">
        <v>3562343.06</v>
      </c>
      <c r="V24" s="483">
        <v>340747.86000000004</v>
      </c>
      <c r="W24" s="483">
        <v>169562.75</v>
      </c>
      <c r="X24" s="484">
        <v>131269.95000000001</v>
      </c>
      <c r="Y24" s="484">
        <v>76803.010000000009</v>
      </c>
      <c r="Z24" s="483">
        <v>107936.47</v>
      </c>
      <c r="AA24" s="483">
        <v>105639.98000000003</v>
      </c>
      <c r="AB24" s="483">
        <v>81448.73</v>
      </c>
      <c r="AC24" s="483">
        <v>107769.01999999997</v>
      </c>
      <c r="AD24" s="483">
        <v>42390.98</v>
      </c>
      <c r="AE24" s="483">
        <v>24052.38</v>
      </c>
      <c r="AF24" s="525">
        <v>46568.76</v>
      </c>
      <c r="AG24" s="528">
        <v>120342.44000000002</v>
      </c>
      <c r="AH24" s="493">
        <f t="shared" si="0"/>
        <v>27358858.920000002</v>
      </c>
    </row>
    <row r="25" spans="1:34" s="470" customFormat="1" ht="15" customHeight="1" x14ac:dyDescent="0.2">
      <c r="A25" s="494">
        <v>16</v>
      </c>
      <c r="B25" s="495">
        <f t="shared" si="1"/>
        <v>45138</v>
      </c>
      <c r="C25" s="511"/>
      <c r="D25" s="509"/>
      <c r="E25" s="509"/>
      <c r="F25" s="509"/>
      <c r="G25" s="509"/>
      <c r="H25" s="509"/>
      <c r="I25" s="509"/>
      <c r="J25" s="509"/>
      <c r="K25" s="509"/>
      <c r="L25" s="509"/>
      <c r="M25" s="509"/>
      <c r="N25" s="509"/>
      <c r="O25" s="510"/>
      <c r="P25" s="509"/>
      <c r="Q25" s="511"/>
      <c r="R25" s="483">
        <v>1703520.9700000002</v>
      </c>
      <c r="S25" s="484">
        <v>14832208.640000002</v>
      </c>
      <c r="T25" s="484">
        <v>2056984.94</v>
      </c>
      <c r="U25" s="484">
        <v>746125.93000000017</v>
      </c>
      <c r="V25" s="483">
        <v>777997.18999999983</v>
      </c>
      <c r="W25" s="483">
        <v>399419.24999999994</v>
      </c>
      <c r="X25" s="484">
        <v>422754.35000000003</v>
      </c>
      <c r="Y25" s="484">
        <v>80351.34</v>
      </c>
      <c r="Z25" s="483">
        <v>78717.139999999985</v>
      </c>
      <c r="AA25" s="483">
        <v>88172.00999999998</v>
      </c>
      <c r="AB25" s="483">
        <v>25487.089999999997</v>
      </c>
      <c r="AC25" s="483">
        <v>68541.39</v>
      </c>
      <c r="AD25" s="483">
        <v>59649.829999999994</v>
      </c>
      <c r="AE25" s="483">
        <v>25223.599999999999</v>
      </c>
      <c r="AF25" s="525">
        <v>19267.46</v>
      </c>
      <c r="AG25" s="528">
        <v>139050.94999999995</v>
      </c>
      <c r="AH25" s="493">
        <f t="shared" si="0"/>
        <v>21523472.080000009</v>
      </c>
    </row>
    <row r="26" spans="1:34" s="470" customFormat="1" ht="15" customHeight="1" x14ac:dyDescent="0.2">
      <c r="A26" s="494">
        <v>17</v>
      </c>
      <c r="B26" s="495">
        <f t="shared" si="1"/>
        <v>45107</v>
      </c>
      <c r="C26" s="511"/>
      <c r="D26" s="509"/>
      <c r="E26" s="509"/>
      <c r="F26" s="509"/>
      <c r="G26" s="509"/>
      <c r="H26" s="509"/>
      <c r="I26" s="509"/>
      <c r="J26" s="509"/>
      <c r="K26" s="509"/>
      <c r="L26" s="509"/>
      <c r="M26" s="509"/>
      <c r="N26" s="509"/>
      <c r="O26" s="510"/>
      <c r="P26" s="509"/>
      <c r="Q26" s="509"/>
      <c r="R26" s="511"/>
      <c r="S26" s="484">
        <v>4504565.4000000004</v>
      </c>
      <c r="T26" s="484">
        <v>17967746.240000002</v>
      </c>
      <c r="U26" s="484">
        <v>4282933.9400000004</v>
      </c>
      <c r="V26" s="483">
        <v>1429579.73</v>
      </c>
      <c r="W26" s="483">
        <v>447167.08999999997</v>
      </c>
      <c r="X26" s="484">
        <v>377591.12</v>
      </c>
      <c r="Y26" s="484">
        <v>220437.55000000002</v>
      </c>
      <c r="Z26" s="483">
        <v>118106.6</v>
      </c>
      <c r="AA26" s="483">
        <v>143625.24000000005</v>
      </c>
      <c r="AB26" s="483">
        <v>75836.14</v>
      </c>
      <c r="AC26" s="483">
        <v>70737.13</v>
      </c>
      <c r="AD26" s="483">
        <v>50673.36</v>
      </c>
      <c r="AE26" s="483">
        <v>22104.39</v>
      </c>
      <c r="AF26" s="533">
        <v>24744.509999999995</v>
      </c>
      <c r="AG26" s="528">
        <v>77320.050000000017</v>
      </c>
      <c r="AH26" s="493">
        <f t="shared" si="0"/>
        <v>29813168.490000006</v>
      </c>
    </row>
    <row r="27" spans="1:34" s="470" customFormat="1" ht="15" customHeight="1" x14ac:dyDescent="0.2">
      <c r="A27" s="494">
        <v>18</v>
      </c>
      <c r="B27" s="495">
        <f t="shared" si="1"/>
        <v>45077</v>
      </c>
      <c r="C27" s="511"/>
      <c r="D27" s="509"/>
      <c r="E27" s="509"/>
      <c r="F27" s="509"/>
      <c r="G27" s="509"/>
      <c r="H27" s="509"/>
      <c r="I27" s="509"/>
      <c r="J27" s="509"/>
      <c r="K27" s="509"/>
      <c r="L27" s="509"/>
      <c r="M27" s="509"/>
      <c r="N27" s="509"/>
      <c r="O27" s="510"/>
      <c r="P27" s="509"/>
      <c r="Q27" s="510"/>
      <c r="R27" s="509"/>
      <c r="S27" s="511"/>
      <c r="T27" s="484">
        <v>2944220.3600000003</v>
      </c>
      <c r="U27" s="484">
        <v>16707284.129999999</v>
      </c>
      <c r="V27" s="483">
        <v>8166683.2399999993</v>
      </c>
      <c r="W27" s="483">
        <v>1466140.26</v>
      </c>
      <c r="X27" s="484">
        <v>801489.22</v>
      </c>
      <c r="Y27" s="484">
        <v>188430.55999999994</v>
      </c>
      <c r="Z27" s="483">
        <v>255739.7</v>
      </c>
      <c r="AA27" s="483">
        <v>145296.99000000002</v>
      </c>
      <c r="AB27" s="483">
        <v>81048.840000000011</v>
      </c>
      <c r="AC27" s="483">
        <v>104777.73999999999</v>
      </c>
      <c r="AD27" s="483">
        <v>72518.14</v>
      </c>
      <c r="AE27" s="483">
        <v>54280.01</v>
      </c>
      <c r="AF27" s="525">
        <v>35599.18</v>
      </c>
      <c r="AG27" s="534">
        <v>35603.380000000005</v>
      </c>
      <c r="AH27" s="493">
        <f t="shared" si="0"/>
        <v>31059111.749999993</v>
      </c>
    </row>
    <row r="28" spans="1:34" s="470" customFormat="1" ht="15" customHeight="1" x14ac:dyDescent="0.2">
      <c r="A28" s="494">
        <v>19</v>
      </c>
      <c r="B28" s="495">
        <f t="shared" si="1"/>
        <v>45046</v>
      </c>
      <c r="C28" s="511"/>
      <c r="D28" s="509"/>
      <c r="E28" s="509"/>
      <c r="F28" s="509"/>
      <c r="G28" s="509"/>
      <c r="H28" s="509"/>
      <c r="I28" s="509"/>
      <c r="J28" s="509"/>
      <c r="K28" s="509"/>
      <c r="L28" s="509"/>
      <c r="M28" s="509"/>
      <c r="N28" s="509"/>
      <c r="O28" s="510"/>
      <c r="P28" s="509"/>
      <c r="Q28" s="510"/>
      <c r="R28" s="509"/>
      <c r="S28" s="509"/>
      <c r="T28" s="511"/>
      <c r="U28" s="484">
        <v>1783724.0799999998</v>
      </c>
      <c r="V28" s="483">
        <v>21332046.280000001</v>
      </c>
      <c r="W28" s="483">
        <v>6438511.1699999999</v>
      </c>
      <c r="X28" s="484">
        <v>1709916.2799999998</v>
      </c>
      <c r="Y28" s="484">
        <v>418528.36</v>
      </c>
      <c r="Z28" s="483">
        <v>407315.79999999993</v>
      </c>
      <c r="AA28" s="483">
        <v>207822.86</v>
      </c>
      <c r="AB28" s="483">
        <v>126161.63</v>
      </c>
      <c r="AC28" s="483">
        <v>150677.42000000001</v>
      </c>
      <c r="AD28" s="483">
        <v>83905.659999999989</v>
      </c>
      <c r="AE28" s="483">
        <v>50378.090000000004</v>
      </c>
      <c r="AF28" s="525">
        <v>43133.909999999996</v>
      </c>
      <c r="AG28" s="529">
        <v>170069.38999999996</v>
      </c>
      <c r="AH28" s="493">
        <f t="shared" si="0"/>
        <v>32922190.930000003</v>
      </c>
    </row>
    <row r="29" spans="1:34" s="470" customFormat="1" ht="15" customHeight="1" x14ac:dyDescent="0.2">
      <c r="A29" s="494">
        <v>20</v>
      </c>
      <c r="B29" s="495">
        <f t="shared" si="1"/>
        <v>45016</v>
      </c>
      <c r="C29" s="511"/>
      <c r="D29" s="509"/>
      <c r="E29" s="509"/>
      <c r="F29" s="509"/>
      <c r="G29" s="509"/>
      <c r="H29" s="509"/>
      <c r="I29" s="509"/>
      <c r="J29" s="509"/>
      <c r="K29" s="509"/>
      <c r="L29" s="509"/>
      <c r="M29" s="509"/>
      <c r="N29" s="509"/>
      <c r="O29" s="510"/>
      <c r="P29" s="509"/>
      <c r="Q29" s="510"/>
      <c r="R29" s="509"/>
      <c r="S29" s="510"/>
      <c r="T29" s="509"/>
      <c r="U29" s="511"/>
      <c r="V29" s="483">
        <v>4677021.6400000006</v>
      </c>
      <c r="W29" s="483">
        <v>21043879.139999989</v>
      </c>
      <c r="X29" s="484">
        <v>10411388.610000003</v>
      </c>
      <c r="Y29" s="484">
        <v>1884337.17</v>
      </c>
      <c r="Z29" s="483">
        <v>814700.37000000011</v>
      </c>
      <c r="AA29" s="483">
        <v>561809.71000000008</v>
      </c>
      <c r="AB29" s="483">
        <v>301056.08</v>
      </c>
      <c r="AC29" s="483">
        <v>217185.64</v>
      </c>
      <c r="AD29" s="483">
        <v>176710.25999999998</v>
      </c>
      <c r="AE29" s="483">
        <v>88547.940000000017</v>
      </c>
      <c r="AF29" s="525">
        <v>46068.929999999993</v>
      </c>
      <c r="AG29" s="528">
        <v>216713.47</v>
      </c>
      <c r="AH29" s="493">
        <f t="shared" si="0"/>
        <v>40439418.959999986</v>
      </c>
    </row>
    <row r="30" spans="1:34" s="470" customFormat="1" ht="15" customHeight="1" x14ac:dyDescent="0.2">
      <c r="A30" s="494">
        <v>21</v>
      </c>
      <c r="B30" s="495">
        <f t="shared" si="1"/>
        <v>44985</v>
      </c>
      <c r="C30" s="511"/>
      <c r="D30" s="509"/>
      <c r="E30" s="509"/>
      <c r="F30" s="509"/>
      <c r="G30" s="509"/>
      <c r="H30" s="509"/>
      <c r="I30" s="509"/>
      <c r="J30" s="509"/>
      <c r="K30" s="509"/>
      <c r="L30" s="509"/>
      <c r="M30" s="509"/>
      <c r="N30" s="509"/>
      <c r="O30" s="510"/>
      <c r="P30" s="509"/>
      <c r="Q30" s="510"/>
      <c r="R30" s="509"/>
      <c r="S30" s="510"/>
      <c r="T30" s="510"/>
      <c r="U30" s="510"/>
      <c r="V30" s="509"/>
      <c r="W30" s="483">
        <v>2411276.56</v>
      </c>
      <c r="X30" s="484">
        <v>19882423.010000002</v>
      </c>
      <c r="Y30" s="484">
        <v>12378611.399999997</v>
      </c>
      <c r="Z30" s="483">
        <v>1797311.35</v>
      </c>
      <c r="AA30" s="483">
        <v>867093.61999999988</v>
      </c>
      <c r="AB30" s="483">
        <v>303309.2</v>
      </c>
      <c r="AC30" s="483">
        <v>422205.16000000003</v>
      </c>
      <c r="AD30" s="483">
        <v>205316.75999999998</v>
      </c>
      <c r="AE30" s="483">
        <v>120515.16</v>
      </c>
      <c r="AF30" s="525">
        <v>117670.73</v>
      </c>
      <c r="AG30" s="528">
        <v>182473.22999999992</v>
      </c>
      <c r="AH30" s="493">
        <f t="shared" si="0"/>
        <v>38688206.179999985</v>
      </c>
    </row>
    <row r="31" spans="1:34" s="470" customFormat="1" ht="15" customHeight="1" x14ac:dyDescent="0.2">
      <c r="A31" s="494">
        <v>22</v>
      </c>
      <c r="B31" s="495">
        <f t="shared" si="1"/>
        <v>44957</v>
      </c>
      <c r="C31" s="511"/>
      <c r="D31" s="509"/>
      <c r="E31" s="509"/>
      <c r="F31" s="509"/>
      <c r="G31" s="509"/>
      <c r="H31" s="509"/>
      <c r="I31" s="509"/>
      <c r="J31" s="509"/>
      <c r="K31" s="509"/>
      <c r="L31" s="509"/>
      <c r="M31" s="509"/>
      <c r="N31" s="509"/>
      <c r="O31" s="510"/>
      <c r="P31" s="509"/>
      <c r="Q31" s="510"/>
      <c r="R31" s="509"/>
      <c r="S31" s="510"/>
      <c r="T31" s="510"/>
      <c r="U31" s="510"/>
      <c r="V31" s="509"/>
      <c r="W31" s="509"/>
      <c r="X31" s="484">
        <v>1469315.7400000002</v>
      </c>
      <c r="Y31" s="484">
        <v>14546676.07</v>
      </c>
      <c r="Z31" s="483">
        <v>9031254.4800000004</v>
      </c>
      <c r="AA31" s="483">
        <v>1786440.18</v>
      </c>
      <c r="AB31" s="483">
        <v>446645.45999999996</v>
      </c>
      <c r="AC31" s="483">
        <v>416172.79</v>
      </c>
      <c r="AD31" s="483">
        <v>151018.37999999998</v>
      </c>
      <c r="AE31" s="483">
        <v>88043.500000000015</v>
      </c>
      <c r="AF31" s="525">
        <v>49231.24</v>
      </c>
      <c r="AG31" s="528">
        <v>245310.47000000006</v>
      </c>
      <c r="AH31" s="493">
        <f t="shared" si="0"/>
        <v>28230108.309999995</v>
      </c>
    </row>
    <row r="32" spans="1:34" s="470" customFormat="1" ht="15" customHeight="1" x14ac:dyDescent="0.2">
      <c r="A32" s="494">
        <v>23</v>
      </c>
      <c r="B32" s="495">
        <f t="shared" si="1"/>
        <v>44926</v>
      </c>
      <c r="C32" s="511"/>
      <c r="D32" s="509"/>
      <c r="E32" s="509"/>
      <c r="F32" s="509"/>
      <c r="G32" s="509"/>
      <c r="H32" s="509"/>
      <c r="I32" s="509"/>
      <c r="J32" s="509"/>
      <c r="K32" s="509"/>
      <c r="L32" s="509"/>
      <c r="M32" s="509"/>
      <c r="N32" s="509"/>
      <c r="O32" s="510"/>
      <c r="P32" s="509"/>
      <c r="Q32" s="510"/>
      <c r="R32" s="509"/>
      <c r="S32" s="510"/>
      <c r="T32" s="510"/>
      <c r="U32" s="510"/>
      <c r="V32" s="509"/>
      <c r="W32" s="510"/>
      <c r="X32" s="509"/>
      <c r="Y32" s="484">
        <v>3671685.84</v>
      </c>
      <c r="Z32" s="483">
        <v>17963918.109999996</v>
      </c>
      <c r="AA32" s="483">
        <v>8291653.1400000006</v>
      </c>
      <c r="AB32" s="483">
        <v>1412701.4599999995</v>
      </c>
      <c r="AC32" s="483">
        <v>528178.92000000004</v>
      </c>
      <c r="AD32" s="483">
        <v>348617.15000000008</v>
      </c>
      <c r="AE32" s="483">
        <v>162850.59999999998</v>
      </c>
      <c r="AF32" s="525">
        <v>49659.970000000008</v>
      </c>
      <c r="AG32" s="528">
        <v>424741.88000000006</v>
      </c>
      <c r="AH32" s="493">
        <f t="shared" si="0"/>
        <v>32854007.069999997</v>
      </c>
    </row>
    <row r="33" spans="1:79" s="470" customFormat="1" ht="15" customHeight="1" x14ac:dyDescent="0.2">
      <c r="A33" s="494">
        <v>24</v>
      </c>
      <c r="B33" s="495">
        <f t="shared" si="1"/>
        <v>44895</v>
      </c>
      <c r="C33" s="511"/>
      <c r="D33" s="509"/>
      <c r="E33" s="509"/>
      <c r="F33" s="509"/>
      <c r="G33" s="509"/>
      <c r="H33" s="509"/>
      <c r="I33" s="509"/>
      <c r="J33" s="509"/>
      <c r="K33" s="509"/>
      <c r="L33" s="509"/>
      <c r="M33" s="509"/>
      <c r="N33" s="509"/>
      <c r="O33" s="510"/>
      <c r="P33" s="509"/>
      <c r="Q33" s="510"/>
      <c r="R33" s="509"/>
      <c r="S33" s="510"/>
      <c r="T33" s="510"/>
      <c r="U33" s="510"/>
      <c r="V33" s="509"/>
      <c r="W33" s="510"/>
      <c r="X33" s="510"/>
      <c r="Y33" s="509"/>
      <c r="Z33" s="483">
        <v>2255049.7400000002</v>
      </c>
      <c r="AA33" s="483">
        <v>17519347.429999996</v>
      </c>
      <c r="AB33" s="483">
        <v>4910017.3899999987</v>
      </c>
      <c r="AC33" s="483">
        <v>1001034.82</v>
      </c>
      <c r="AD33" s="483">
        <v>442784.53</v>
      </c>
      <c r="AE33" s="483">
        <v>356734.43</v>
      </c>
      <c r="AF33" s="525">
        <v>193869.13999999998</v>
      </c>
      <c r="AG33" s="528">
        <v>745679.36999999988</v>
      </c>
      <c r="AH33" s="493">
        <f t="shared" si="0"/>
        <v>27424516.849999998</v>
      </c>
    </row>
    <row r="34" spans="1:79" s="470" customFormat="1" ht="15" customHeight="1" x14ac:dyDescent="0.2">
      <c r="A34" s="494">
        <v>25</v>
      </c>
      <c r="B34" s="495">
        <f t="shared" si="1"/>
        <v>44865</v>
      </c>
      <c r="C34" s="511"/>
      <c r="D34" s="509"/>
      <c r="E34" s="509"/>
      <c r="F34" s="509"/>
      <c r="G34" s="509"/>
      <c r="H34" s="509"/>
      <c r="I34" s="509"/>
      <c r="J34" s="509"/>
      <c r="K34" s="509"/>
      <c r="L34" s="509"/>
      <c r="M34" s="509"/>
      <c r="N34" s="509"/>
      <c r="O34" s="510"/>
      <c r="P34" s="509"/>
      <c r="Q34" s="510"/>
      <c r="R34" s="509"/>
      <c r="S34" s="510"/>
      <c r="T34" s="510"/>
      <c r="U34" s="510"/>
      <c r="V34" s="509"/>
      <c r="W34" s="510"/>
      <c r="X34" s="510"/>
      <c r="Y34" s="510"/>
      <c r="Z34" s="509"/>
      <c r="AA34" s="483">
        <v>3531453.9099999997</v>
      </c>
      <c r="AB34" s="483">
        <v>19416124.460000005</v>
      </c>
      <c r="AC34" s="483">
        <v>4347915.6300000008</v>
      </c>
      <c r="AD34" s="483">
        <v>1034124.9899999996</v>
      </c>
      <c r="AE34" s="483">
        <v>265350.10999999993</v>
      </c>
      <c r="AF34" s="525">
        <v>186497.99</v>
      </c>
      <c r="AG34" s="528">
        <v>510775.68</v>
      </c>
      <c r="AH34" s="493">
        <f t="shared" si="0"/>
        <v>29292242.770000003</v>
      </c>
    </row>
    <row r="35" spans="1:79" s="470" customFormat="1" ht="15" customHeight="1" x14ac:dyDescent="0.2">
      <c r="A35" s="494">
        <v>26</v>
      </c>
      <c r="B35" s="495">
        <f t="shared" si="1"/>
        <v>44834</v>
      </c>
      <c r="C35" s="511"/>
      <c r="D35" s="509"/>
      <c r="E35" s="509"/>
      <c r="F35" s="509"/>
      <c r="G35" s="509"/>
      <c r="H35" s="509"/>
      <c r="I35" s="509"/>
      <c r="J35" s="509"/>
      <c r="K35" s="509"/>
      <c r="L35" s="509"/>
      <c r="M35" s="509"/>
      <c r="N35" s="509"/>
      <c r="O35" s="510"/>
      <c r="P35" s="509"/>
      <c r="Q35" s="510"/>
      <c r="R35" s="509"/>
      <c r="S35" s="510"/>
      <c r="T35" s="510"/>
      <c r="U35" s="510"/>
      <c r="V35" s="509"/>
      <c r="W35" s="510"/>
      <c r="X35" s="510"/>
      <c r="Y35" s="510"/>
      <c r="Z35" s="509"/>
      <c r="AA35" s="509"/>
      <c r="AB35" s="483">
        <v>4643905.34</v>
      </c>
      <c r="AC35" s="483">
        <v>22740184.210000001</v>
      </c>
      <c r="AD35" s="483">
        <v>5169603.9600000018</v>
      </c>
      <c r="AE35" s="483">
        <v>889319.89</v>
      </c>
      <c r="AF35" s="525">
        <v>515857.1100000001</v>
      </c>
      <c r="AG35" s="528">
        <v>1195438.8899999999</v>
      </c>
      <c r="AH35" s="493">
        <f t="shared" si="0"/>
        <v>35154309.400000006</v>
      </c>
    </row>
    <row r="36" spans="1:79" s="470" customFormat="1" ht="15" customHeight="1" x14ac:dyDescent="0.2">
      <c r="A36" s="494">
        <v>27</v>
      </c>
      <c r="B36" s="495">
        <f t="shared" si="1"/>
        <v>44804</v>
      </c>
      <c r="C36" s="511"/>
      <c r="D36" s="509"/>
      <c r="E36" s="509"/>
      <c r="F36" s="509"/>
      <c r="G36" s="509"/>
      <c r="H36" s="509"/>
      <c r="I36" s="509"/>
      <c r="J36" s="509"/>
      <c r="K36" s="509"/>
      <c r="L36" s="509"/>
      <c r="M36" s="509"/>
      <c r="N36" s="509"/>
      <c r="O36" s="510"/>
      <c r="P36" s="509"/>
      <c r="Q36" s="510"/>
      <c r="R36" s="509"/>
      <c r="S36" s="510"/>
      <c r="T36" s="510"/>
      <c r="U36" s="510"/>
      <c r="V36" s="509"/>
      <c r="W36" s="510"/>
      <c r="X36" s="510"/>
      <c r="Y36" s="510"/>
      <c r="Z36" s="509"/>
      <c r="AA36" s="510"/>
      <c r="AB36" s="509"/>
      <c r="AC36" s="483">
        <v>2930858.3699999992</v>
      </c>
      <c r="AD36" s="483">
        <v>20272310.070000004</v>
      </c>
      <c r="AE36" s="483">
        <v>5617374.620000001</v>
      </c>
      <c r="AF36" s="525">
        <v>1503982.4600000002</v>
      </c>
      <c r="AG36" s="528">
        <v>2772811.2899999991</v>
      </c>
      <c r="AH36" s="493">
        <f t="shared" si="0"/>
        <v>33097336.810000006</v>
      </c>
    </row>
    <row r="37" spans="1:79" s="470" customFormat="1" ht="15" customHeight="1" x14ac:dyDescent="0.2">
      <c r="A37" s="494">
        <v>28</v>
      </c>
      <c r="B37" s="495">
        <f t="shared" si="1"/>
        <v>44773</v>
      </c>
      <c r="C37" s="511"/>
      <c r="D37" s="509"/>
      <c r="E37" s="509"/>
      <c r="F37" s="509"/>
      <c r="G37" s="509"/>
      <c r="H37" s="509"/>
      <c r="I37" s="509"/>
      <c r="J37" s="509"/>
      <c r="K37" s="509"/>
      <c r="L37" s="509"/>
      <c r="M37" s="509"/>
      <c r="N37" s="509"/>
      <c r="O37" s="510"/>
      <c r="P37" s="509"/>
      <c r="Q37" s="510"/>
      <c r="R37" s="509"/>
      <c r="S37" s="510"/>
      <c r="T37" s="510"/>
      <c r="U37" s="510"/>
      <c r="V37" s="509"/>
      <c r="W37" s="510"/>
      <c r="X37" s="510"/>
      <c r="Y37" s="510"/>
      <c r="Z37" s="509"/>
      <c r="AA37" s="510"/>
      <c r="AB37" s="509"/>
      <c r="AC37" s="509"/>
      <c r="AD37" s="483">
        <v>3886766.4000000004</v>
      </c>
      <c r="AE37" s="483">
        <v>20422209.870000005</v>
      </c>
      <c r="AF37" s="525">
        <v>4638558.38</v>
      </c>
      <c r="AG37" s="528">
        <v>2694546.5000000019</v>
      </c>
      <c r="AH37" s="493">
        <f t="shared" si="0"/>
        <v>31642081.150000006</v>
      </c>
    </row>
    <row r="38" spans="1:79" s="470" customFormat="1" ht="15" customHeight="1" x14ac:dyDescent="0.2">
      <c r="A38" s="494">
        <v>29</v>
      </c>
      <c r="B38" s="495">
        <f t="shared" si="1"/>
        <v>44742</v>
      </c>
      <c r="C38" s="511"/>
      <c r="D38" s="509"/>
      <c r="E38" s="509"/>
      <c r="F38" s="509"/>
      <c r="G38" s="509"/>
      <c r="H38" s="509"/>
      <c r="I38" s="509"/>
      <c r="J38" s="509"/>
      <c r="K38" s="509"/>
      <c r="L38" s="509"/>
      <c r="M38" s="509"/>
      <c r="N38" s="509"/>
      <c r="O38" s="510"/>
      <c r="P38" s="509"/>
      <c r="Q38" s="510"/>
      <c r="R38" s="509"/>
      <c r="S38" s="510"/>
      <c r="T38" s="510"/>
      <c r="U38" s="510"/>
      <c r="V38" s="509"/>
      <c r="W38" s="510"/>
      <c r="X38" s="510"/>
      <c r="Y38" s="510"/>
      <c r="Z38" s="509"/>
      <c r="AA38" s="510"/>
      <c r="AB38" s="509"/>
      <c r="AC38" s="509"/>
      <c r="AD38" s="509"/>
      <c r="AE38" s="483">
        <v>3569820.02</v>
      </c>
      <c r="AF38" s="525">
        <v>21670242.830000002</v>
      </c>
      <c r="AG38" s="528">
        <v>9582806.4800000023</v>
      </c>
      <c r="AH38" s="493">
        <f t="shared" si="0"/>
        <v>34822869.330000006</v>
      </c>
    </row>
    <row r="39" spans="1:79" s="470" customFormat="1" ht="15" customHeight="1" x14ac:dyDescent="0.2">
      <c r="A39" s="494">
        <v>30</v>
      </c>
      <c r="B39" s="495">
        <f t="shared" si="1"/>
        <v>44712</v>
      </c>
      <c r="C39" s="511"/>
      <c r="D39" s="509"/>
      <c r="E39" s="509"/>
      <c r="F39" s="509"/>
      <c r="G39" s="509"/>
      <c r="H39" s="509"/>
      <c r="I39" s="509"/>
      <c r="J39" s="509"/>
      <c r="K39" s="509"/>
      <c r="L39" s="509"/>
      <c r="M39" s="509"/>
      <c r="N39" s="509"/>
      <c r="O39" s="510"/>
      <c r="P39" s="509"/>
      <c r="Q39" s="510"/>
      <c r="R39" s="509"/>
      <c r="S39" s="510"/>
      <c r="T39" s="510"/>
      <c r="U39" s="510"/>
      <c r="V39" s="509"/>
      <c r="W39" s="510"/>
      <c r="X39" s="510"/>
      <c r="Y39" s="510"/>
      <c r="Z39" s="509"/>
      <c r="AA39" s="510"/>
      <c r="AB39" s="509"/>
      <c r="AC39" s="509"/>
      <c r="AD39" s="509"/>
      <c r="AE39" s="509"/>
      <c r="AF39" s="525">
        <v>3027630.2900000005</v>
      </c>
      <c r="AG39" s="528">
        <v>26836070.550000004</v>
      </c>
      <c r="AH39" s="493">
        <f>SUM(C39:AG39)</f>
        <v>29863700.840000004</v>
      </c>
    </row>
    <row r="40" spans="1:79" s="470" customFormat="1" ht="31.35" customHeight="1" thickBot="1" x14ac:dyDescent="0.25">
      <c r="A40" s="494">
        <v>31</v>
      </c>
      <c r="B40" s="495" t="s">
        <v>449</v>
      </c>
      <c r="C40" s="536"/>
      <c r="D40" s="511"/>
      <c r="E40" s="509"/>
      <c r="F40" s="509"/>
      <c r="G40" s="509"/>
      <c r="H40" s="509"/>
      <c r="I40" s="509"/>
      <c r="J40" s="509"/>
      <c r="K40" s="509"/>
      <c r="L40" s="509"/>
      <c r="M40" s="509"/>
      <c r="N40" s="509"/>
      <c r="O40" s="509"/>
      <c r="P40" s="510"/>
      <c r="Q40" s="509"/>
      <c r="R40" s="510"/>
      <c r="S40" s="509"/>
      <c r="T40" s="510"/>
      <c r="U40" s="510"/>
      <c r="V40" s="510"/>
      <c r="W40" s="509"/>
      <c r="X40" s="510"/>
      <c r="Y40" s="510"/>
      <c r="Z40" s="510"/>
      <c r="AA40" s="509"/>
      <c r="AB40" s="510"/>
      <c r="AC40" s="509"/>
      <c r="AD40" s="509"/>
      <c r="AE40" s="509"/>
      <c r="AF40" s="546"/>
      <c r="AG40" s="527">
        <v>432271571.0200004</v>
      </c>
      <c r="AH40" s="493">
        <f>SUM(C40:AG40)</f>
        <v>432271571.0200004</v>
      </c>
    </row>
    <row r="41" spans="1:79" s="470" customFormat="1" ht="40.35" customHeight="1" x14ac:dyDescent="0.2">
      <c r="A41" s="496">
        <v>32</v>
      </c>
      <c r="B41" s="497" t="s">
        <v>1182</v>
      </c>
      <c r="C41" s="515">
        <f>SUM(C10:C40)</f>
        <v>6521200.8600000003</v>
      </c>
      <c r="D41" s="515">
        <f>SUM(D10:D40)</f>
        <v>34161774.110000007</v>
      </c>
      <c r="E41" s="515">
        <f t="shared" ref="E41:AC41" si="2">SUM(E10:E40)</f>
        <v>40071216.990000002</v>
      </c>
      <c r="F41" s="515">
        <f t="shared" si="2"/>
        <v>41609735.350000001</v>
      </c>
      <c r="G41" s="515">
        <f t="shared" si="2"/>
        <v>39896307.289999992</v>
      </c>
      <c r="H41" s="515">
        <f t="shared" si="2"/>
        <v>42025835.479999997</v>
      </c>
      <c r="I41" s="515">
        <f t="shared" si="2"/>
        <v>41842440.309999987</v>
      </c>
      <c r="J41" s="515">
        <f t="shared" si="2"/>
        <v>41665610.799999997</v>
      </c>
      <c r="K41" s="515">
        <f t="shared" si="2"/>
        <v>38925003.29999999</v>
      </c>
      <c r="L41" s="515">
        <f t="shared" si="2"/>
        <v>42537441.150000006</v>
      </c>
      <c r="M41" s="515">
        <f t="shared" si="2"/>
        <v>41191243.030000001</v>
      </c>
      <c r="N41" s="515">
        <f t="shared" si="2"/>
        <v>41166743.539999992</v>
      </c>
      <c r="O41" s="515">
        <f t="shared" si="2"/>
        <v>42489617.039999999</v>
      </c>
      <c r="P41" s="515">
        <f t="shared" si="2"/>
        <v>39347400.090000004</v>
      </c>
      <c r="Q41" s="515">
        <f t="shared" si="2"/>
        <v>41685177.469999999</v>
      </c>
      <c r="R41" s="515">
        <f t="shared" si="2"/>
        <v>40580523.890000001</v>
      </c>
      <c r="S41" s="515">
        <f t="shared" si="2"/>
        <v>38244646.609999999</v>
      </c>
      <c r="T41" s="515">
        <f t="shared" si="2"/>
        <v>39988950.539999999</v>
      </c>
      <c r="U41" s="515">
        <f t="shared" si="2"/>
        <v>37460104.939999998</v>
      </c>
      <c r="V41" s="515">
        <f t="shared" si="2"/>
        <v>37176624.460000001</v>
      </c>
      <c r="W41" s="515">
        <f t="shared" si="2"/>
        <v>32613016.749999989</v>
      </c>
      <c r="X41" s="515">
        <f t="shared" si="2"/>
        <v>35437648.470000006</v>
      </c>
      <c r="Y41" s="515">
        <f t="shared" si="2"/>
        <v>33568792.219999999</v>
      </c>
      <c r="Z41" s="515">
        <f t="shared" si="2"/>
        <v>32888398.25</v>
      </c>
      <c r="AA41" s="515">
        <f t="shared" si="2"/>
        <v>33337259.789999995</v>
      </c>
      <c r="AB41" s="515">
        <f t="shared" si="2"/>
        <v>31877851.620000001</v>
      </c>
      <c r="AC41" s="515">
        <f t="shared" si="2"/>
        <v>33204716.939999998</v>
      </c>
      <c r="AD41" s="515">
        <f>SUM(AD10:AD40)</f>
        <v>32082941.890000008</v>
      </c>
      <c r="AE41" s="515">
        <f>SUM(AE10:AE40)</f>
        <v>31841166.200000007</v>
      </c>
      <c r="AF41" s="515">
        <f>SUM(AF10:AF40)</f>
        <v>32231925.120000001</v>
      </c>
      <c r="AG41" s="538">
        <f>SUM(AG10:AG40)</f>
        <v>478632163.53000039</v>
      </c>
      <c r="AH41" s="516">
        <f>SUM(AH10:AH40)</f>
        <v>1576303478.0300002</v>
      </c>
    </row>
    <row r="42" spans="1:79" s="470" customFormat="1" ht="40.35" customHeight="1" x14ac:dyDescent="0.2">
      <c r="A42" s="498">
        <v>33</v>
      </c>
      <c r="B42" s="499" t="s">
        <v>1252</v>
      </c>
      <c r="C42" s="485">
        <v>1646295</v>
      </c>
      <c r="D42" s="483">
        <v>1656404.38</v>
      </c>
      <c r="E42" s="483">
        <v>1669877.75</v>
      </c>
      <c r="F42" s="483">
        <v>1665650.88</v>
      </c>
      <c r="G42" s="486">
        <v>1662975</v>
      </c>
      <c r="H42" s="483">
        <v>1593360.38</v>
      </c>
      <c r="I42" s="483">
        <v>1640846.75</v>
      </c>
      <c r="J42" s="483">
        <v>1629889.5</v>
      </c>
      <c r="K42" s="483">
        <v>1629644.5</v>
      </c>
      <c r="L42" s="483">
        <v>1641157.38</v>
      </c>
      <c r="M42" s="483">
        <v>1627346.75</v>
      </c>
      <c r="N42" s="483">
        <v>1641712.5</v>
      </c>
      <c r="O42" s="484">
        <v>1651845.75</v>
      </c>
      <c r="P42" s="483">
        <v>1651509.25</v>
      </c>
      <c r="Q42" s="484">
        <v>1659682.25</v>
      </c>
      <c r="R42" s="483">
        <v>1659202</v>
      </c>
      <c r="S42" s="484">
        <v>1641773.75</v>
      </c>
      <c r="T42" s="484">
        <v>1640783.25</v>
      </c>
      <c r="U42" s="484">
        <v>1634752.25</v>
      </c>
      <c r="V42" s="483">
        <v>1626105.75</v>
      </c>
      <c r="W42" s="484">
        <v>1614127.5</v>
      </c>
      <c r="X42" s="484">
        <v>1609958.75</v>
      </c>
      <c r="Y42" s="484">
        <v>1575025.5</v>
      </c>
      <c r="Z42" s="483">
        <v>1581969</v>
      </c>
      <c r="AA42" s="484">
        <v>1589096.25</v>
      </c>
      <c r="AB42" s="483">
        <v>1586056.5</v>
      </c>
      <c r="AC42" s="484">
        <v>1574919.25</v>
      </c>
      <c r="AD42" s="484">
        <v>1576753</v>
      </c>
      <c r="AE42" s="483">
        <v>1556183</v>
      </c>
      <c r="AF42" s="548">
        <v>1555499</v>
      </c>
      <c r="AG42" s="486" t="e">
        <v>#REF!</v>
      </c>
      <c r="AH42" s="493" t="e">
        <f>SUM(C42:AG42)</f>
        <v>#REF!</v>
      </c>
    </row>
    <row r="43" spans="1:79" s="470" customFormat="1" ht="40.35" customHeight="1" x14ac:dyDescent="0.2">
      <c r="A43" s="498">
        <v>34</v>
      </c>
      <c r="B43" s="499" t="s">
        <v>444</v>
      </c>
      <c r="C43" s="472"/>
      <c r="D43" s="473"/>
      <c r="E43" s="473"/>
      <c r="F43" s="473"/>
      <c r="G43" s="473"/>
      <c r="H43" s="473"/>
      <c r="I43" s="473"/>
      <c r="J43" s="473"/>
      <c r="K43" s="473"/>
      <c r="L43" s="473"/>
      <c r="M43" s="473"/>
      <c r="N43" s="473"/>
      <c r="O43" s="474"/>
      <c r="P43" s="473"/>
      <c r="Q43" s="474"/>
      <c r="R43" s="473"/>
      <c r="S43" s="474"/>
      <c r="T43" s="474"/>
      <c r="U43" s="474"/>
      <c r="V43" s="473"/>
      <c r="W43" s="474"/>
      <c r="X43" s="474"/>
      <c r="Y43" s="474"/>
      <c r="Z43" s="473"/>
      <c r="AA43" s="474"/>
      <c r="AB43" s="473"/>
      <c r="AC43" s="474"/>
      <c r="AD43" s="530"/>
      <c r="AE43" s="599"/>
      <c r="AF43" s="549"/>
      <c r="AG43" s="547"/>
      <c r="AH43" s="475"/>
    </row>
    <row r="44" spans="1:79" s="470" customFormat="1" ht="40.35" customHeight="1" x14ac:dyDescent="0.2">
      <c r="A44" s="498">
        <v>35</v>
      </c>
      <c r="B44" s="500" t="s">
        <v>1208</v>
      </c>
      <c r="C44" s="485">
        <v>0</v>
      </c>
      <c r="D44" s="483">
        <v>0</v>
      </c>
      <c r="E44" s="483">
        <v>0</v>
      </c>
      <c r="F44" s="483">
        <v>0</v>
      </c>
      <c r="G44" s="486">
        <v>0</v>
      </c>
      <c r="H44" s="483">
        <v>0</v>
      </c>
      <c r="I44" s="483">
        <v>0</v>
      </c>
      <c r="J44" s="483">
        <v>0</v>
      </c>
      <c r="K44" s="483">
        <v>0</v>
      </c>
      <c r="L44" s="483">
        <v>0</v>
      </c>
      <c r="M44" s="483">
        <v>0</v>
      </c>
      <c r="N44" s="483">
        <v>0</v>
      </c>
      <c r="O44" s="484">
        <v>0</v>
      </c>
      <c r="P44" s="483">
        <v>0</v>
      </c>
      <c r="Q44" s="484">
        <v>0</v>
      </c>
      <c r="R44" s="483">
        <v>0</v>
      </c>
      <c r="S44" s="484">
        <v>0</v>
      </c>
      <c r="T44" s="484">
        <v>0</v>
      </c>
      <c r="U44" s="484">
        <v>0</v>
      </c>
      <c r="V44" s="483">
        <v>33073.409999999996</v>
      </c>
      <c r="W44" s="484">
        <v>29623.49</v>
      </c>
      <c r="X44" s="484">
        <v>32123.469999999994</v>
      </c>
      <c r="Y44" s="484">
        <v>34700.839999999997</v>
      </c>
      <c r="Z44" s="483">
        <v>28648.779999999995</v>
      </c>
      <c r="AA44" s="484">
        <v>334864.25999999989</v>
      </c>
      <c r="AB44" s="483">
        <v>355014.44000000012</v>
      </c>
      <c r="AC44" s="484">
        <v>383091.62000000005</v>
      </c>
      <c r="AD44" s="484">
        <v>350115.22000000015</v>
      </c>
      <c r="AE44" s="483">
        <v>203862.33</v>
      </c>
      <c r="AF44" s="548">
        <v>223885.68000000008</v>
      </c>
      <c r="AG44" s="486">
        <v>2397001.1800000006</v>
      </c>
      <c r="AH44" s="489">
        <f>SUM(C44:AG44)</f>
        <v>4406004.7200000007</v>
      </c>
    </row>
    <row r="45" spans="1:79" s="470" customFormat="1" ht="38.25" x14ac:dyDescent="0.2">
      <c r="A45" s="498">
        <v>36</v>
      </c>
      <c r="B45" s="501" t="s">
        <v>1251</v>
      </c>
      <c r="C45" s="487">
        <f>SUM(C41:C44)</f>
        <v>8167495.8600000003</v>
      </c>
      <c r="D45" s="487">
        <f>SUM(D41:D44)</f>
        <v>35818178.49000001</v>
      </c>
      <c r="E45" s="488">
        <f t="shared" ref="E45:AB45" si="3">SUM(E41:E44)</f>
        <v>41741094.740000002</v>
      </c>
      <c r="F45" s="488">
        <f>SUM(F41:F44)</f>
        <v>43275386.230000004</v>
      </c>
      <c r="G45" s="488">
        <f t="shared" si="3"/>
        <v>41559282.289999992</v>
      </c>
      <c r="H45" s="488">
        <f t="shared" si="3"/>
        <v>43619195.859999999</v>
      </c>
      <c r="I45" s="488">
        <f t="shared" si="3"/>
        <v>43483287.059999987</v>
      </c>
      <c r="J45" s="488">
        <f t="shared" si="3"/>
        <v>43295500.299999997</v>
      </c>
      <c r="K45" s="488">
        <f t="shared" si="3"/>
        <v>40554647.79999999</v>
      </c>
      <c r="L45" s="488">
        <f t="shared" si="3"/>
        <v>44178598.530000009</v>
      </c>
      <c r="M45" s="488">
        <f t="shared" si="3"/>
        <v>42818589.780000001</v>
      </c>
      <c r="N45" s="488">
        <f t="shared" si="3"/>
        <v>42808456.039999992</v>
      </c>
      <c r="O45" s="488">
        <f t="shared" si="3"/>
        <v>44141462.789999999</v>
      </c>
      <c r="P45" s="488">
        <f t="shared" si="3"/>
        <v>40998909.340000004</v>
      </c>
      <c r="Q45" s="488">
        <f t="shared" si="3"/>
        <v>43344859.719999999</v>
      </c>
      <c r="R45" s="488">
        <f t="shared" si="3"/>
        <v>42239725.890000001</v>
      </c>
      <c r="S45" s="488">
        <f t="shared" si="3"/>
        <v>39886420.359999999</v>
      </c>
      <c r="T45" s="488">
        <f t="shared" si="3"/>
        <v>41629733.789999999</v>
      </c>
      <c r="U45" s="488">
        <f t="shared" si="3"/>
        <v>39094857.189999998</v>
      </c>
      <c r="V45" s="488">
        <f t="shared" si="3"/>
        <v>38835803.619999997</v>
      </c>
      <c r="W45" s="488">
        <f t="shared" si="3"/>
        <v>34256767.739999987</v>
      </c>
      <c r="X45" s="488">
        <f t="shared" si="3"/>
        <v>37079730.690000005</v>
      </c>
      <c r="Y45" s="488">
        <f t="shared" si="3"/>
        <v>35178518.560000002</v>
      </c>
      <c r="Z45" s="488">
        <f t="shared" si="3"/>
        <v>34499016.030000001</v>
      </c>
      <c r="AA45" s="488">
        <f t="shared" si="3"/>
        <v>35261220.29999999</v>
      </c>
      <c r="AB45" s="488">
        <f t="shared" si="3"/>
        <v>33818922.560000002</v>
      </c>
      <c r="AC45" s="488">
        <f t="shared" ref="AC45:AH45" si="4">SUM(AC41:AC44)</f>
        <v>35162727.809999995</v>
      </c>
      <c r="AD45" s="488">
        <f t="shared" si="4"/>
        <v>34009810.110000007</v>
      </c>
      <c r="AE45" s="488">
        <f t="shared" si="4"/>
        <v>33601211.530000009</v>
      </c>
      <c r="AF45" s="488">
        <f t="shared" si="4"/>
        <v>34011309.800000004</v>
      </c>
      <c r="AG45" s="490" t="e">
        <f t="shared" si="4"/>
        <v>#REF!</v>
      </c>
      <c r="AH45" s="489" t="e">
        <f t="shared" si="4"/>
        <v>#REF!</v>
      </c>
    </row>
    <row r="46" spans="1:79" s="470" customFormat="1" ht="53.25" customHeight="1" x14ac:dyDescent="0.2">
      <c r="A46" s="498">
        <v>37</v>
      </c>
      <c r="B46" s="501" t="s">
        <v>445</v>
      </c>
      <c r="C46" s="485">
        <v>35198446.091787986</v>
      </c>
      <c r="D46" s="483">
        <v>8443249.3869905248</v>
      </c>
      <c r="E46" s="483">
        <v>3573311.8814423638</v>
      </c>
      <c r="F46" s="483">
        <v>1662431.0497813618</v>
      </c>
      <c r="G46" s="486">
        <v>1119004.7971156149</v>
      </c>
      <c r="H46" s="483">
        <v>866863.26768709614</v>
      </c>
      <c r="I46" s="483">
        <v>793314.38475148554</v>
      </c>
      <c r="J46" s="483">
        <v>633125.4680844855</v>
      </c>
      <c r="K46" s="483">
        <v>581576.96738613129</v>
      </c>
      <c r="L46" s="483">
        <v>497330.04211913457</v>
      </c>
      <c r="M46" s="483">
        <v>294541.55061988812</v>
      </c>
      <c r="N46" s="483">
        <v>142309.98308115001</v>
      </c>
      <c r="O46" s="484">
        <v>82503.54429851516</v>
      </c>
      <c r="P46" s="483">
        <v>460935.562945891</v>
      </c>
      <c r="Q46" s="484">
        <v>18573.821091265032</v>
      </c>
      <c r="R46" s="483">
        <v>5151.0592970517964</v>
      </c>
      <c r="S46" s="484">
        <v>-8451.4371205784009</v>
      </c>
      <c r="T46" s="484">
        <v>-18698.281535712431</v>
      </c>
      <c r="U46" s="484">
        <v>-84400.180459611016</v>
      </c>
      <c r="V46" s="483">
        <v>114304.18822158726</v>
      </c>
      <c r="W46" s="484">
        <v>42826.903045920495</v>
      </c>
      <c r="X46" s="484">
        <v>71209.363164867304</v>
      </c>
      <c r="Y46" s="484">
        <v>22133.450750445048</v>
      </c>
      <c r="Z46" s="483">
        <v>22605.444625233034</v>
      </c>
      <c r="AA46" s="484">
        <v>74676.610555726642</v>
      </c>
      <c r="AB46" s="483">
        <v>4589.6434230523864</v>
      </c>
      <c r="AC46" s="484">
        <v>-5844.4517021556467</v>
      </c>
      <c r="AD46" s="484">
        <v>19222.380924110908</v>
      </c>
      <c r="AE46" s="483">
        <v>5443.2630771555532</v>
      </c>
      <c r="AF46" s="548">
        <v>17529.07305912624</v>
      </c>
      <c r="AG46" s="486">
        <v>0</v>
      </c>
      <c r="AH46" s="489">
        <f>SUM(C46:AG46)</f>
        <v>54649814.828509107</v>
      </c>
    </row>
    <row r="47" spans="1:79" s="470" customFormat="1" ht="40.35" customHeight="1" thickBot="1" x14ac:dyDescent="0.25">
      <c r="A47" s="502">
        <v>38</v>
      </c>
      <c r="B47" s="503" t="s">
        <v>1229</v>
      </c>
      <c r="C47" s="491">
        <f>SUM(C45:C46)</f>
        <v>43365941.951787986</v>
      </c>
      <c r="D47" s="491">
        <f t="shared" ref="D47:AC47" si="5">SUM(D45:D46)</f>
        <v>44261427.876990534</v>
      </c>
      <c r="E47" s="491">
        <f t="shared" si="5"/>
        <v>45314406.621442363</v>
      </c>
      <c r="F47" s="491">
        <f t="shared" si="5"/>
        <v>44937817.279781364</v>
      </c>
      <c r="G47" s="491">
        <f t="shared" si="5"/>
        <v>42678287.087115608</v>
      </c>
      <c r="H47" s="491">
        <f t="shared" si="5"/>
        <v>44486059.127687097</v>
      </c>
      <c r="I47" s="491">
        <f t="shared" si="5"/>
        <v>44276601.444751471</v>
      </c>
      <c r="J47" s="491">
        <f t="shared" si="5"/>
        <v>43928625.768084481</v>
      </c>
      <c r="K47" s="491">
        <f t="shared" si="5"/>
        <v>41136224.767386124</v>
      </c>
      <c r="L47" s="491">
        <f t="shared" si="5"/>
        <v>44675928.572119147</v>
      </c>
      <c r="M47" s="491">
        <f t="shared" si="5"/>
        <v>43113131.330619887</v>
      </c>
      <c r="N47" s="491">
        <f t="shared" si="5"/>
        <v>42950766.023081139</v>
      </c>
      <c r="O47" s="491">
        <f t="shared" si="5"/>
        <v>44223966.334298514</v>
      </c>
      <c r="P47" s="491">
        <f t="shared" si="5"/>
        <v>41459844.902945891</v>
      </c>
      <c r="Q47" s="491">
        <f t="shared" si="5"/>
        <v>43363433.541091263</v>
      </c>
      <c r="R47" s="491">
        <f t="shared" si="5"/>
        <v>42244876.949297056</v>
      </c>
      <c r="S47" s="491">
        <f t="shared" si="5"/>
        <v>39877968.92287942</v>
      </c>
      <c r="T47" s="491">
        <f t="shared" si="5"/>
        <v>41611035.508464284</v>
      </c>
      <c r="U47" s="491">
        <f t="shared" si="5"/>
        <v>39010457.009540386</v>
      </c>
      <c r="V47" s="491">
        <f t="shared" si="5"/>
        <v>38950107.808221586</v>
      </c>
      <c r="W47" s="491">
        <f t="shared" si="5"/>
        <v>34299594.64304591</v>
      </c>
      <c r="X47" s="491">
        <f t="shared" si="5"/>
        <v>37150940.05316487</v>
      </c>
      <c r="Y47" s="491">
        <f t="shared" si="5"/>
        <v>35200652.01075045</v>
      </c>
      <c r="Z47" s="491">
        <f t="shared" si="5"/>
        <v>34521621.474625237</v>
      </c>
      <c r="AA47" s="491">
        <f t="shared" si="5"/>
        <v>35335896.910555713</v>
      </c>
      <c r="AB47" s="491">
        <f t="shared" si="5"/>
        <v>33823512.203423053</v>
      </c>
      <c r="AC47" s="491">
        <f t="shared" si="5"/>
        <v>35156883.35829784</v>
      </c>
      <c r="AD47" s="491">
        <f>SUM(AD45:AD46)</f>
        <v>34029032.49092412</v>
      </c>
      <c r="AE47" s="491">
        <f>SUM(AE45:AE46)</f>
        <v>33606654.793077163</v>
      </c>
      <c r="AF47" s="491">
        <f>SUM(AF45:AF46)</f>
        <v>34028838.873059131</v>
      </c>
      <c r="AG47" s="526" t="e">
        <f>SUM(AG45:AG46)</f>
        <v>#REF!</v>
      </c>
      <c r="AH47" s="492" t="e">
        <f>SUM(AH45:AH46)</f>
        <v>#REF!</v>
      </c>
    </row>
    <row r="48" spans="1:79" x14ac:dyDescent="0.2">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row>
    <row r="49" spans="33:79" x14ac:dyDescent="0.2">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row>
    <row r="50" spans="33:79" x14ac:dyDescent="0.2">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row>
    <row r="51" spans="33:79" x14ac:dyDescent="0.2">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row>
    <row r="52" spans="33:79" x14ac:dyDescent="0.2">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row>
    <row r="53" spans="33:79" x14ac:dyDescent="0.2">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row>
    <row r="54" spans="33:79" x14ac:dyDescent="0.2">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8"/>
      <c r="BJ54" s="468"/>
      <c r="BK54" s="468"/>
      <c r="BL54" s="468"/>
      <c r="BM54" s="468"/>
      <c r="BN54" s="468"/>
      <c r="BO54" s="468"/>
      <c r="BP54" s="468"/>
      <c r="BQ54" s="468"/>
      <c r="BR54" s="468"/>
      <c r="BS54" s="468"/>
      <c r="BT54" s="468"/>
      <c r="BU54" s="468"/>
      <c r="BV54" s="468"/>
      <c r="BW54" s="468"/>
      <c r="BX54" s="468"/>
      <c r="BY54" s="468"/>
      <c r="BZ54" s="468"/>
      <c r="CA54" s="468"/>
    </row>
    <row r="55" spans="33:79" x14ac:dyDescent="0.2">
      <c r="AG55" s="468"/>
      <c r="AH55" s="468"/>
      <c r="AI55" s="468"/>
      <c r="AJ55" s="468"/>
      <c r="AK55" s="468"/>
      <c r="AL55" s="468"/>
      <c r="AM55" s="468"/>
      <c r="AN55" s="468"/>
      <c r="AO55" s="468"/>
      <c r="AP55" s="468"/>
      <c r="AQ55" s="468"/>
      <c r="AR55" s="468"/>
      <c r="AS55" s="468"/>
      <c r="AT55" s="468"/>
      <c r="AU55" s="468"/>
      <c r="AV55" s="468"/>
      <c r="AW55" s="468"/>
      <c r="AX55" s="468"/>
      <c r="AY55" s="468"/>
      <c r="AZ55" s="468"/>
      <c r="BA55" s="468"/>
      <c r="BB55" s="468"/>
      <c r="BC55" s="468"/>
      <c r="BD55" s="468"/>
      <c r="BE55" s="468"/>
      <c r="BF55" s="468"/>
      <c r="BG55" s="468"/>
      <c r="BH55" s="468"/>
      <c r="BI55" s="468"/>
      <c r="BJ55" s="468"/>
      <c r="BK55" s="468"/>
      <c r="BL55" s="468"/>
      <c r="BM55" s="468"/>
      <c r="BN55" s="468"/>
      <c r="BO55" s="468"/>
      <c r="BP55" s="468"/>
      <c r="BQ55" s="468"/>
      <c r="BR55" s="468"/>
      <c r="BS55" s="468"/>
      <c r="BT55" s="468"/>
      <c r="BU55" s="468"/>
      <c r="BV55" s="468"/>
      <c r="BW55" s="468"/>
      <c r="BX55" s="468"/>
      <c r="BY55" s="468"/>
      <c r="BZ55" s="468"/>
      <c r="CA55" s="468"/>
    </row>
    <row r="56" spans="33:79" x14ac:dyDescent="0.2">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c r="BK56" s="468"/>
      <c r="BL56" s="468"/>
      <c r="BM56" s="468"/>
      <c r="BN56" s="468"/>
      <c r="BO56" s="468"/>
      <c r="BP56" s="468"/>
      <c r="BQ56" s="468"/>
      <c r="BR56" s="468"/>
      <c r="BS56" s="468"/>
      <c r="BT56" s="468"/>
      <c r="BU56" s="468"/>
      <c r="BV56" s="468"/>
      <c r="BW56" s="468"/>
      <c r="BX56" s="468"/>
      <c r="BY56" s="468"/>
      <c r="BZ56" s="468"/>
      <c r="CA56" s="468"/>
    </row>
    <row r="57" spans="33:79" x14ac:dyDescent="0.2">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c r="BK57" s="468"/>
      <c r="BL57" s="468"/>
      <c r="BM57" s="468"/>
      <c r="BN57" s="468"/>
      <c r="BO57" s="468"/>
      <c r="BP57" s="468"/>
      <c r="BQ57" s="468"/>
      <c r="BR57" s="468"/>
      <c r="BS57" s="468"/>
      <c r="BT57" s="468"/>
      <c r="BU57" s="468"/>
      <c r="BV57" s="468"/>
      <c r="BW57" s="468"/>
      <c r="BX57" s="468"/>
      <c r="BY57" s="468"/>
      <c r="BZ57" s="468"/>
      <c r="CA57" s="468"/>
    </row>
    <row r="58" spans="33:79" x14ac:dyDescent="0.2">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c r="BK58" s="468"/>
      <c r="BL58" s="468"/>
      <c r="BM58" s="468"/>
      <c r="BN58" s="468"/>
      <c r="BO58" s="468"/>
      <c r="BP58" s="468"/>
      <c r="BQ58" s="468"/>
      <c r="BR58" s="468"/>
      <c r="BS58" s="468"/>
      <c r="BT58" s="468"/>
      <c r="BU58" s="468"/>
      <c r="BV58" s="468"/>
      <c r="BW58" s="468"/>
      <c r="BX58" s="468"/>
      <c r="BY58" s="468"/>
      <c r="BZ58" s="468"/>
      <c r="CA58" s="468"/>
    </row>
    <row r="59" spans="33:79" x14ac:dyDescent="0.2">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c r="BZ59" s="468"/>
      <c r="CA59" s="468"/>
    </row>
    <row r="60" spans="33:79" x14ac:dyDescent="0.2">
      <c r="AG60" s="468"/>
      <c r="AH60" s="468"/>
      <c r="AI60" s="468"/>
      <c r="AJ60" s="468"/>
      <c r="AK60" s="468"/>
      <c r="AL60" s="468"/>
      <c r="AM60" s="468"/>
      <c r="AN60" s="468"/>
      <c r="AO60" s="468"/>
      <c r="AP60" s="468"/>
      <c r="AQ60" s="468"/>
      <c r="AR60" s="468"/>
      <c r="AS60" s="468"/>
      <c r="AT60" s="468"/>
      <c r="AU60" s="468"/>
      <c r="AV60" s="468"/>
      <c r="AW60" s="468"/>
      <c r="AX60" s="468"/>
      <c r="AY60" s="468"/>
      <c r="AZ60" s="468"/>
      <c r="BA60" s="468"/>
      <c r="BB60" s="468"/>
      <c r="BC60" s="468"/>
      <c r="BD60" s="468"/>
      <c r="BE60" s="468"/>
      <c r="BF60" s="468"/>
      <c r="BG60" s="468"/>
      <c r="BH60" s="468"/>
      <c r="BI60" s="468"/>
      <c r="BJ60" s="468"/>
      <c r="BK60" s="468"/>
      <c r="BL60" s="468"/>
      <c r="BM60" s="468"/>
      <c r="BN60" s="468"/>
      <c r="BO60" s="468"/>
      <c r="BP60" s="468"/>
      <c r="BQ60" s="468"/>
      <c r="BR60" s="468"/>
      <c r="BS60" s="468"/>
      <c r="BT60" s="468"/>
      <c r="BU60" s="468"/>
      <c r="BV60" s="468"/>
      <c r="BW60" s="468"/>
      <c r="BX60" s="468"/>
      <c r="BY60" s="468"/>
      <c r="BZ60" s="468"/>
      <c r="CA60" s="468"/>
    </row>
    <row r="61" spans="33:79" x14ac:dyDescent="0.2">
      <c r="AG61" s="468"/>
      <c r="AH61" s="468"/>
      <c r="AI61" s="468"/>
      <c r="AJ61" s="468"/>
      <c r="AK61" s="468"/>
      <c r="AL61" s="468"/>
      <c r="AM61" s="468"/>
      <c r="AN61" s="468"/>
      <c r="AO61" s="468"/>
      <c r="AP61" s="468"/>
      <c r="AQ61" s="468"/>
      <c r="AR61" s="468"/>
      <c r="AS61" s="468"/>
      <c r="AT61" s="468"/>
      <c r="AU61" s="468"/>
      <c r="AV61" s="468"/>
      <c r="AW61" s="468"/>
      <c r="AX61" s="468"/>
      <c r="AY61" s="468"/>
      <c r="AZ61" s="468"/>
      <c r="BA61" s="468"/>
      <c r="BB61" s="468"/>
      <c r="BC61" s="468"/>
      <c r="BD61" s="468"/>
      <c r="BE61" s="468"/>
      <c r="BF61" s="468"/>
      <c r="BG61" s="468"/>
      <c r="BH61" s="468"/>
      <c r="BI61" s="468"/>
      <c r="BJ61" s="468"/>
      <c r="BK61" s="468"/>
      <c r="BL61" s="468"/>
      <c r="BM61" s="468"/>
      <c r="BN61" s="468"/>
      <c r="BO61" s="468"/>
      <c r="BP61" s="468"/>
      <c r="BQ61" s="468"/>
      <c r="BR61" s="468"/>
      <c r="BS61" s="468"/>
      <c r="BT61" s="468"/>
      <c r="BU61" s="468"/>
      <c r="BV61" s="468"/>
      <c r="BW61" s="468"/>
      <c r="BX61" s="468"/>
      <c r="BY61" s="468"/>
      <c r="BZ61" s="468"/>
      <c r="CA61" s="468"/>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12" zoomScaleNormal="100" workbookViewId="0">
      <selection activeCell="G43" sqref="G43"/>
    </sheetView>
  </sheetViews>
  <sheetFormatPr defaultRowHeight="12.75" x14ac:dyDescent="0.2"/>
  <cols>
    <col min="1" max="1" width="40.7109375" bestFit="1" customWidth="1"/>
    <col min="3" max="3" width="29.42578125" customWidth="1"/>
    <col min="5" max="5" width="14.42578125" customWidth="1"/>
  </cols>
  <sheetData>
    <row r="1" spans="1:10" ht="15.75" x14ac:dyDescent="0.25">
      <c r="A1" s="758" t="s">
        <v>1461</v>
      </c>
      <c r="B1" s="759"/>
      <c r="C1" s="759"/>
      <c r="D1" s="759"/>
      <c r="E1" s="759"/>
      <c r="F1" s="759"/>
      <c r="G1" s="759"/>
      <c r="H1" s="759"/>
      <c r="I1" s="759"/>
      <c r="J1" s="759"/>
    </row>
    <row r="2" spans="1:10" x14ac:dyDescent="0.2">
      <c r="A2" s="760" t="s">
        <v>1462</v>
      </c>
      <c r="B2" s="761" t="str">
        <f>'Schedule 2_Balance Sheet'!C2</f>
        <v>CCA One Care-Commonwealth Care Alliance</v>
      </c>
      <c r="C2" s="759"/>
      <c r="D2" s="759"/>
      <c r="E2" s="759" t="s">
        <v>1463</v>
      </c>
      <c r="F2" s="759"/>
      <c r="G2" s="759"/>
      <c r="H2" s="759"/>
      <c r="I2" s="759"/>
      <c r="J2" s="759"/>
    </row>
    <row r="3" spans="1:10" x14ac:dyDescent="0.2">
      <c r="A3" s="760" t="s">
        <v>1464</v>
      </c>
      <c r="B3" s="762">
        <v>45565</v>
      </c>
      <c r="C3" s="763"/>
      <c r="D3" s="759"/>
      <c r="E3" s="764"/>
      <c r="F3" s="759"/>
      <c r="G3" s="759"/>
      <c r="H3" s="759"/>
      <c r="I3" s="759"/>
      <c r="J3" s="759"/>
    </row>
    <row r="4" spans="1:10" x14ac:dyDescent="0.2">
      <c r="A4" s="765"/>
      <c r="B4" s="763"/>
      <c r="C4" s="759"/>
      <c r="D4" s="759"/>
      <c r="E4" s="759"/>
      <c r="F4" s="759"/>
      <c r="G4" s="759"/>
      <c r="H4" s="759"/>
      <c r="I4" s="759"/>
      <c r="J4" s="759"/>
    </row>
    <row r="5" spans="1:10" x14ac:dyDescent="0.2">
      <c r="A5" s="765"/>
      <c r="B5" s="759"/>
      <c r="C5" s="759"/>
      <c r="D5" s="759"/>
      <c r="E5" s="759"/>
      <c r="F5" s="759"/>
      <c r="G5" s="759"/>
      <c r="H5" s="759"/>
      <c r="I5" s="759"/>
      <c r="J5" s="759"/>
    </row>
    <row r="6" spans="1:10" ht="18" x14ac:dyDescent="0.2">
      <c r="A6" s="950" t="s">
        <v>1465</v>
      </c>
      <c r="B6" s="950"/>
      <c r="C6" s="950"/>
      <c r="D6" s="950"/>
      <c r="E6" s="950"/>
      <c r="F6" s="950"/>
      <c r="G6" s="950"/>
      <c r="H6" s="950"/>
      <c r="I6" s="950"/>
      <c r="J6" s="950"/>
    </row>
    <row r="7" spans="1:10" ht="18" x14ac:dyDescent="0.2">
      <c r="A7" s="950" t="s">
        <v>1466</v>
      </c>
      <c r="B7" s="950"/>
      <c r="C7" s="950"/>
      <c r="D7" s="950"/>
      <c r="E7" s="950"/>
      <c r="F7" s="950"/>
      <c r="G7" s="950"/>
      <c r="H7" s="950"/>
      <c r="I7" s="950"/>
      <c r="J7" s="950"/>
    </row>
    <row r="8" spans="1:10" ht="18" x14ac:dyDescent="0.2">
      <c r="A8" s="950" t="s">
        <v>1467</v>
      </c>
      <c r="B8" s="950"/>
      <c r="C8" s="950"/>
      <c r="D8" s="950"/>
      <c r="E8" s="950"/>
      <c r="F8" s="950"/>
      <c r="G8" s="950"/>
      <c r="H8" s="950"/>
      <c r="I8" s="950"/>
      <c r="J8" s="950"/>
    </row>
    <row r="9" spans="1:10" x14ac:dyDescent="0.2">
      <c r="A9" s="759"/>
      <c r="B9" s="759"/>
      <c r="C9" s="759"/>
      <c r="D9" s="759"/>
      <c r="E9" s="759"/>
      <c r="F9" s="759"/>
      <c r="G9" s="759"/>
      <c r="H9" s="759"/>
      <c r="I9" s="759" t="s">
        <v>91</v>
      </c>
      <c r="J9" s="759"/>
    </row>
    <row r="10" spans="1:10" ht="18" x14ac:dyDescent="0.2">
      <c r="A10" s="950" t="str">
        <f>+B2</f>
        <v>CCA One Care-Commonwealth Care Alliance</v>
      </c>
      <c r="B10" s="950"/>
      <c r="C10" s="950"/>
      <c r="D10" s="950"/>
      <c r="E10" s="950"/>
      <c r="F10" s="950"/>
      <c r="G10" s="950"/>
      <c r="H10" s="950"/>
      <c r="I10" s="950"/>
      <c r="J10" s="950"/>
    </row>
    <row r="11" spans="1:10" ht="44.25" customHeight="1" x14ac:dyDescent="0.2">
      <c r="A11" s="953" t="str">
        <f>"For the Period Ending " &amp;TEXT(B3,"mm/dd/yy")</f>
        <v>For the Period Ending 09/30/24</v>
      </c>
      <c r="B11" s="953"/>
      <c r="C11" s="953"/>
      <c r="D11" s="953"/>
      <c r="E11" s="953"/>
      <c r="F11" s="953"/>
      <c r="G11" s="953"/>
      <c r="H11" s="953"/>
      <c r="I11" s="953"/>
      <c r="J11" s="953"/>
    </row>
    <row r="12" spans="1:10" ht="96.75" customHeight="1" x14ac:dyDescent="0.2">
      <c r="A12" s="766"/>
      <c r="B12" s="766"/>
      <c r="C12" s="766"/>
      <c r="D12" s="766"/>
      <c r="E12" s="766"/>
      <c r="F12" s="766"/>
      <c r="G12" s="766"/>
      <c r="H12" s="766"/>
      <c r="I12" s="766"/>
      <c r="J12" s="766"/>
    </row>
    <row r="13" spans="1:10" ht="18" x14ac:dyDescent="0.2">
      <c r="A13" s="950" t="s">
        <v>1468</v>
      </c>
      <c r="B13" s="950"/>
      <c r="C13" s="950" t="s">
        <v>1469</v>
      </c>
      <c r="D13" s="950"/>
      <c r="E13" s="950"/>
      <c r="F13" s="950"/>
      <c r="G13" s="950"/>
      <c r="H13" s="950"/>
      <c r="I13" s="950"/>
      <c r="J13" s="950"/>
    </row>
    <row r="14" spans="1:10" ht="15" x14ac:dyDescent="0.2">
      <c r="A14" s="767"/>
      <c r="B14" s="759"/>
      <c r="C14" s="768"/>
      <c r="D14" s="768"/>
      <c r="E14" s="769"/>
      <c r="F14" s="769"/>
      <c r="G14" s="769"/>
      <c r="H14" s="769"/>
      <c r="I14" s="769"/>
      <c r="J14" s="769"/>
    </row>
    <row r="15" spans="1:10" ht="15" x14ac:dyDescent="0.2">
      <c r="A15" s="767"/>
      <c r="B15" s="759"/>
      <c r="C15" s="768"/>
      <c r="D15" s="768"/>
      <c r="E15" s="769"/>
      <c r="F15" s="769"/>
      <c r="G15" s="769"/>
      <c r="H15" s="769"/>
      <c r="I15" s="769"/>
      <c r="J15" s="769"/>
    </row>
    <row r="16" spans="1:10" x14ac:dyDescent="0.2">
      <c r="A16" s="767"/>
      <c r="B16" s="759"/>
      <c r="C16" s="769"/>
      <c r="D16" s="769"/>
      <c r="E16" s="769"/>
      <c r="F16" s="769"/>
      <c r="G16" s="769"/>
      <c r="H16" s="769"/>
      <c r="I16" s="769"/>
      <c r="J16" s="769"/>
    </row>
    <row r="17" spans="1:10" x14ac:dyDescent="0.2">
      <c r="A17" s="767"/>
      <c r="B17" s="759"/>
      <c r="C17" s="759"/>
      <c r="D17" s="769"/>
      <c r="E17" s="769"/>
      <c r="F17" s="769"/>
      <c r="G17" s="769"/>
      <c r="H17" s="769"/>
      <c r="I17" s="769"/>
      <c r="J17" s="769"/>
    </row>
    <row r="18" spans="1:10" x14ac:dyDescent="0.2">
      <c r="A18" s="767"/>
      <c r="B18" s="759"/>
      <c r="C18" s="769"/>
      <c r="D18" s="769"/>
      <c r="E18" s="769"/>
      <c r="F18" s="769"/>
      <c r="G18" s="769"/>
      <c r="H18" s="769"/>
      <c r="I18" s="769"/>
      <c r="J18" s="769"/>
    </row>
    <row r="19" spans="1:10" x14ac:dyDescent="0.2">
      <c r="A19" s="767"/>
      <c r="B19" s="759"/>
      <c r="C19" s="759"/>
      <c r="D19" s="759"/>
      <c r="E19" s="759"/>
      <c r="F19" s="759"/>
      <c r="G19" s="759"/>
      <c r="H19" s="759"/>
      <c r="I19" s="759" t="s">
        <v>91</v>
      </c>
      <c r="J19" s="759"/>
    </row>
    <row r="20" spans="1:10" ht="15.75" x14ac:dyDescent="0.2">
      <c r="A20" s="767"/>
      <c r="B20" s="759"/>
      <c r="C20" s="770"/>
      <c r="D20" s="759"/>
      <c r="E20" s="764"/>
      <c r="F20" s="764"/>
      <c r="G20" s="771"/>
      <c r="H20" s="771"/>
      <c r="I20" s="759"/>
      <c r="J20" s="759"/>
    </row>
    <row r="21" spans="1:10" ht="15.75" x14ac:dyDescent="0.2">
      <c r="A21" s="767"/>
      <c r="B21" s="759"/>
      <c r="C21" s="770"/>
      <c r="D21" s="759"/>
      <c r="E21" s="759"/>
      <c r="F21" s="759"/>
      <c r="G21" s="759"/>
      <c r="H21" s="759"/>
      <c r="I21" s="759"/>
      <c r="J21" s="759"/>
    </row>
    <row r="22" spans="1:10" ht="15.75" x14ac:dyDescent="0.2">
      <c r="A22" s="767"/>
      <c r="B22" s="759"/>
      <c r="C22" s="770"/>
      <c r="D22" s="759"/>
      <c r="E22" s="759"/>
      <c r="F22" s="759"/>
      <c r="G22" s="759"/>
      <c r="H22" s="759"/>
      <c r="I22" s="759"/>
      <c r="J22" s="759"/>
    </row>
    <row r="23" spans="1:10" ht="16.5" thickBot="1" x14ac:dyDescent="0.3">
      <c r="A23" s="767"/>
      <c r="B23" s="20" t="s">
        <v>1470</v>
      </c>
      <c r="C23" s="759"/>
      <c r="D23" s="771"/>
      <c r="E23" s="951" t="s">
        <v>1624</v>
      </c>
      <c r="F23" s="951"/>
      <c r="G23" s="951"/>
      <c r="H23" s="951"/>
      <c r="I23" s="759"/>
      <c r="J23" s="759"/>
    </row>
    <row r="24" spans="1:10" ht="15.75" x14ac:dyDescent="0.25">
      <c r="A24" s="767"/>
      <c r="B24" s="20"/>
      <c r="C24" s="759"/>
      <c r="D24" s="759"/>
      <c r="E24" s="759"/>
      <c r="F24" s="759"/>
      <c r="G24" s="759"/>
      <c r="H24" s="759"/>
      <c r="I24" s="759"/>
      <c r="J24" s="759"/>
    </row>
    <row r="25" spans="1:10" ht="16.5" thickBot="1" x14ac:dyDescent="0.3">
      <c r="A25" s="767"/>
      <c r="B25" s="20" t="s">
        <v>1471</v>
      </c>
      <c r="C25" s="759"/>
      <c r="D25" s="771"/>
      <c r="E25" s="951" t="s">
        <v>1622</v>
      </c>
      <c r="F25" s="951"/>
      <c r="G25" s="951"/>
      <c r="H25" s="951"/>
      <c r="I25" s="759"/>
      <c r="J25" s="759"/>
    </row>
    <row r="26" spans="1:10" ht="15.75" x14ac:dyDescent="0.25">
      <c r="A26" s="767"/>
      <c r="B26" s="20"/>
      <c r="C26" s="759"/>
      <c r="D26" s="759"/>
      <c r="E26" s="759"/>
      <c r="F26" s="759"/>
      <c r="G26" s="759"/>
      <c r="H26" s="759"/>
      <c r="I26" s="759"/>
      <c r="J26" s="759"/>
    </row>
    <row r="27" spans="1:10" ht="16.5" thickBot="1" x14ac:dyDescent="0.3">
      <c r="A27" s="767"/>
      <c r="B27" s="20" t="s">
        <v>1472</v>
      </c>
      <c r="C27" s="759"/>
      <c r="D27" s="771"/>
      <c r="E27" s="951" t="s">
        <v>1625</v>
      </c>
      <c r="F27" s="951"/>
      <c r="G27" s="951"/>
      <c r="H27" s="951"/>
      <c r="I27" s="759"/>
      <c r="J27" s="759"/>
    </row>
    <row r="28" spans="1:10" ht="15.75" x14ac:dyDescent="0.2">
      <c r="A28" s="767"/>
      <c r="B28" s="759"/>
      <c r="C28" s="770"/>
      <c r="D28" s="759"/>
      <c r="E28" s="759"/>
      <c r="F28" s="759"/>
      <c r="G28" s="759"/>
      <c r="H28" s="759"/>
      <c r="I28" s="759"/>
      <c r="J28" s="759"/>
    </row>
    <row r="29" spans="1:10" ht="15.75" x14ac:dyDescent="0.2">
      <c r="A29" s="767"/>
      <c r="B29" s="759"/>
      <c r="C29" s="770"/>
      <c r="D29" s="759"/>
      <c r="E29" s="759"/>
      <c r="F29" s="759"/>
      <c r="G29" s="759"/>
      <c r="H29" s="759"/>
      <c r="I29" s="759"/>
      <c r="J29" s="759"/>
    </row>
    <row r="30" spans="1:10" ht="15.75" x14ac:dyDescent="0.2">
      <c r="A30" s="767"/>
      <c r="B30" s="759"/>
      <c r="C30" s="770"/>
      <c r="D30" s="759"/>
      <c r="E30" s="759"/>
      <c r="F30" s="759"/>
      <c r="G30" s="759"/>
      <c r="H30" s="759"/>
      <c r="I30" s="759"/>
      <c r="J30" s="759"/>
    </row>
    <row r="31" spans="1:10" x14ac:dyDescent="0.2">
      <c r="A31" s="767"/>
      <c r="B31" s="952" t="s">
        <v>1473</v>
      </c>
      <c r="C31" s="952"/>
      <c r="D31" s="952"/>
      <c r="E31" s="952"/>
      <c r="F31" s="952"/>
      <c r="G31" s="952"/>
      <c r="H31" s="952"/>
      <c r="I31" s="952"/>
      <c r="J31" s="952"/>
    </row>
    <row r="32" spans="1:10" x14ac:dyDescent="0.2">
      <c r="A32" s="767"/>
      <c r="B32" s="772"/>
      <c r="C32" s="759"/>
      <c r="D32" s="759"/>
      <c r="E32" s="759"/>
      <c r="F32" s="759"/>
      <c r="G32" s="759"/>
      <c r="H32" s="759"/>
      <c r="I32" s="759"/>
      <c r="J32" s="759"/>
    </row>
    <row r="33" spans="1:10" x14ac:dyDescent="0.2">
      <c r="A33" s="767"/>
      <c r="B33" s="759"/>
      <c r="C33" s="759"/>
      <c r="D33" s="759"/>
      <c r="E33" s="759"/>
      <c r="F33" s="759"/>
      <c r="G33" s="759"/>
      <c r="H33" s="759"/>
      <c r="I33" s="759"/>
      <c r="J33" s="759"/>
    </row>
    <row r="34" spans="1:10" ht="13.5" thickBot="1" x14ac:dyDescent="0.25">
      <c r="A34" s="767"/>
      <c r="B34" s="759"/>
      <c r="C34" s="949"/>
      <c r="D34" s="949"/>
      <c r="E34" s="949"/>
      <c r="F34" s="949"/>
      <c r="G34" s="949"/>
      <c r="H34" s="949"/>
      <c r="I34" s="949"/>
      <c r="J34" s="949"/>
    </row>
    <row r="35" spans="1:10" x14ac:dyDescent="0.2">
      <c r="A35" s="767"/>
      <c r="B35" s="759"/>
      <c r="C35" s="767" t="s">
        <v>1474</v>
      </c>
      <c r="D35" s="759"/>
      <c r="E35" s="759"/>
      <c r="F35" s="759"/>
      <c r="G35" s="759"/>
      <c r="H35" s="759"/>
      <c r="I35" s="759"/>
      <c r="J35" s="759" t="s">
        <v>1474</v>
      </c>
    </row>
    <row r="36" spans="1:10" x14ac:dyDescent="0.2">
      <c r="A36" s="767"/>
      <c r="B36" s="759"/>
      <c r="C36" s="759"/>
      <c r="D36" s="759"/>
      <c r="E36" s="759"/>
      <c r="F36" s="759"/>
      <c r="G36" s="759"/>
      <c r="H36" s="759"/>
      <c r="I36" s="759"/>
      <c r="J36" s="759"/>
    </row>
    <row r="37" spans="1:10" x14ac:dyDescent="0.2">
      <c r="A37" s="767"/>
      <c r="B37" s="759"/>
      <c r="C37" s="759"/>
      <c r="D37" s="759"/>
      <c r="E37" s="759"/>
      <c r="F37" s="759"/>
      <c r="G37" s="759"/>
      <c r="H37" s="759"/>
      <c r="I37" s="759"/>
      <c r="J37" s="759"/>
    </row>
    <row r="38" spans="1:10" ht="15" thickBot="1" x14ac:dyDescent="0.25">
      <c r="A38" s="767"/>
      <c r="B38" s="759"/>
      <c r="C38" s="980" t="s">
        <v>1624</v>
      </c>
      <c r="D38" s="980"/>
      <c r="E38" s="980"/>
      <c r="F38" s="980"/>
      <c r="G38" s="980"/>
      <c r="H38" s="981" t="s">
        <v>1657</v>
      </c>
      <c r="I38" s="981"/>
      <c r="J38" s="981"/>
    </row>
    <row r="39" spans="1:10" x14ac:dyDescent="0.2">
      <c r="A39" s="767"/>
      <c r="B39" s="759"/>
      <c r="C39" s="773" t="s">
        <v>1475</v>
      </c>
      <c r="D39" s="759"/>
      <c r="E39" s="759"/>
      <c r="F39" s="759"/>
      <c r="G39" s="759"/>
      <c r="H39" s="759" t="s">
        <v>1471</v>
      </c>
      <c r="I39" s="759"/>
      <c r="J39" s="759" t="s">
        <v>1474</v>
      </c>
    </row>
  </sheetData>
  <protectedRanges>
    <protectedRange password="CC6C" sqref="C7:E8" name="Schedule 10_Plan Name"/>
  </protectedRanges>
  <mergeCells count="13">
    <mergeCell ref="A6:J6"/>
    <mergeCell ref="A7:J7"/>
    <mergeCell ref="A8:J8"/>
    <mergeCell ref="A10:J10"/>
    <mergeCell ref="A11:J11"/>
    <mergeCell ref="C34:J34"/>
    <mergeCell ref="C38:G38"/>
    <mergeCell ref="H38:J38"/>
    <mergeCell ref="A13:J13"/>
    <mergeCell ref="E23:H23"/>
    <mergeCell ref="E25:H25"/>
    <mergeCell ref="E27:H27"/>
    <mergeCell ref="B31:J31"/>
  </mergeCells>
  <phoneticPr fontId="38"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topLeftCell="A14" zoomScale="60" zoomScaleNormal="60" workbookViewId="0">
      <selection activeCell="D149" sqref="D149"/>
    </sheetView>
  </sheetViews>
  <sheetFormatPr defaultColWidth="9.42578125" defaultRowHeight="12.75" x14ac:dyDescent="0.2"/>
  <cols>
    <col min="1" max="1" width="66.42578125" style="131" customWidth="1"/>
    <col min="2" max="5" width="32.5703125" style="131" customWidth="1"/>
    <col min="6" max="16384" width="9.42578125" style="131"/>
  </cols>
  <sheetData>
    <row r="1" spans="1:14" ht="15.75" x14ac:dyDescent="0.2">
      <c r="A1" s="245" t="s">
        <v>136</v>
      </c>
    </row>
    <row r="5" spans="1:14" x14ac:dyDescent="0.2">
      <c r="A5" s="239" t="s">
        <v>137</v>
      </c>
      <c r="B5" s="240"/>
      <c r="C5" s="241" t="s">
        <v>138</v>
      </c>
      <c r="D5" s="242" t="str">
        <f>'Schedule 2_Balance Sheet'!C2</f>
        <v>CCA One Care-Commonwealth Care Alliance</v>
      </c>
      <c r="E5" s="242"/>
    </row>
    <row r="6" spans="1:14" x14ac:dyDescent="0.2">
      <c r="A6" s="38"/>
      <c r="B6" s="39"/>
      <c r="C6" s="236"/>
      <c r="D6" s="954"/>
      <c r="E6" s="955"/>
    </row>
    <row r="7" spans="1:14" ht="13.5" thickBot="1" x14ac:dyDescent="0.25"/>
    <row r="8" spans="1:14" ht="31.5" customHeight="1" thickTop="1" x14ac:dyDescent="0.2">
      <c r="A8" s="956" t="s">
        <v>1476</v>
      </c>
      <c r="B8" s="957"/>
      <c r="C8" s="957"/>
      <c r="D8" s="957"/>
      <c r="E8" s="958"/>
      <c r="F8" s="243"/>
      <c r="G8" s="243"/>
      <c r="H8" s="243"/>
      <c r="I8" s="243"/>
      <c r="J8" s="243"/>
      <c r="K8" s="243"/>
      <c r="L8" s="243"/>
      <c r="M8" s="243"/>
      <c r="N8" s="243"/>
    </row>
    <row r="9" spans="1:14" x14ac:dyDescent="0.2">
      <c r="A9" s="244"/>
      <c r="B9" s="237"/>
      <c r="C9" s="237"/>
      <c r="D9" s="237"/>
      <c r="E9" s="238"/>
    </row>
    <row r="10" spans="1:14" x14ac:dyDescent="0.2">
      <c r="A10" s="968" t="s">
        <v>459</v>
      </c>
      <c r="B10" s="959"/>
      <c r="C10" s="960"/>
      <c r="D10" s="960"/>
      <c r="E10" s="961"/>
    </row>
    <row r="11" spans="1:14" x14ac:dyDescent="0.2">
      <c r="A11" s="969"/>
      <c r="B11" s="962"/>
      <c r="C11" s="963"/>
      <c r="D11" s="963"/>
      <c r="E11" s="964"/>
    </row>
    <row r="12" spans="1:14" x14ac:dyDescent="0.2">
      <c r="A12" s="969"/>
      <c r="B12" s="962"/>
      <c r="C12" s="963"/>
      <c r="D12" s="963"/>
      <c r="E12" s="964"/>
    </row>
    <row r="13" spans="1:14" x14ac:dyDescent="0.2">
      <c r="A13" s="969"/>
      <c r="B13" s="962"/>
      <c r="C13" s="963"/>
      <c r="D13" s="963"/>
      <c r="E13" s="964"/>
    </row>
    <row r="14" spans="1:14" x14ac:dyDescent="0.2">
      <c r="A14" s="969"/>
      <c r="B14" s="962"/>
      <c r="C14" s="963"/>
      <c r="D14" s="963"/>
      <c r="E14" s="964"/>
    </row>
    <row r="15" spans="1:14" x14ac:dyDescent="0.2">
      <c r="A15" s="969"/>
      <c r="B15" s="962"/>
      <c r="C15" s="963"/>
      <c r="D15" s="963"/>
      <c r="E15" s="964"/>
    </row>
    <row r="16" spans="1:14" x14ac:dyDescent="0.2">
      <c r="A16" s="969"/>
      <c r="B16" s="962"/>
      <c r="C16" s="963"/>
      <c r="D16" s="963"/>
      <c r="E16" s="964"/>
    </row>
    <row r="17" spans="1:5" x14ac:dyDescent="0.2">
      <c r="A17" s="969"/>
      <c r="B17" s="962"/>
      <c r="C17" s="963"/>
      <c r="D17" s="963"/>
      <c r="E17" s="964"/>
    </row>
    <row r="18" spans="1:5" x14ac:dyDescent="0.2">
      <c r="A18" s="969"/>
      <c r="B18" s="962"/>
      <c r="C18" s="963"/>
      <c r="D18" s="963"/>
      <c r="E18" s="964"/>
    </row>
    <row r="19" spans="1:5" x14ac:dyDescent="0.2">
      <c r="A19" s="969"/>
      <c r="B19" s="962"/>
      <c r="C19" s="963"/>
      <c r="D19" s="963"/>
      <c r="E19" s="964"/>
    </row>
    <row r="20" spans="1:5" x14ac:dyDescent="0.2">
      <c r="A20" s="970"/>
      <c r="B20" s="965"/>
      <c r="C20" s="966"/>
      <c r="D20" s="966"/>
      <c r="E20" s="967"/>
    </row>
    <row r="21" spans="1:5" x14ac:dyDescent="0.2">
      <c r="A21" s="968" t="s">
        <v>458</v>
      </c>
      <c r="B21" s="971" t="s">
        <v>1619</v>
      </c>
      <c r="C21" s="972"/>
      <c r="D21" s="972"/>
      <c r="E21" s="973"/>
    </row>
    <row r="22" spans="1:5" x14ac:dyDescent="0.2">
      <c r="A22" s="969"/>
      <c r="B22" s="974"/>
      <c r="C22" s="975"/>
      <c r="D22" s="975"/>
      <c r="E22" s="976"/>
    </row>
    <row r="23" spans="1:5" x14ac:dyDescent="0.2">
      <c r="A23" s="969"/>
      <c r="B23" s="974"/>
      <c r="C23" s="975"/>
      <c r="D23" s="975"/>
      <c r="E23" s="976"/>
    </row>
    <row r="24" spans="1:5" x14ac:dyDescent="0.2">
      <c r="A24" s="969"/>
      <c r="B24" s="974"/>
      <c r="C24" s="975"/>
      <c r="D24" s="975"/>
      <c r="E24" s="976"/>
    </row>
    <row r="25" spans="1:5" x14ac:dyDescent="0.2">
      <c r="A25" s="969"/>
      <c r="B25" s="974"/>
      <c r="C25" s="975"/>
      <c r="D25" s="975"/>
      <c r="E25" s="976"/>
    </row>
    <row r="26" spans="1:5" x14ac:dyDescent="0.2">
      <c r="A26" s="969"/>
      <c r="B26" s="974"/>
      <c r="C26" s="975"/>
      <c r="D26" s="975"/>
      <c r="E26" s="976"/>
    </row>
    <row r="27" spans="1:5" x14ac:dyDescent="0.2">
      <c r="A27" s="969"/>
      <c r="B27" s="974"/>
      <c r="C27" s="975"/>
      <c r="D27" s="975"/>
      <c r="E27" s="976"/>
    </row>
    <row r="28" spans="1:5" x14ac:dyDescent="0.2">
      <c r="A28" s="969"/>
      <c r="B28" s="974"/>
      <c r="C28" s="975"/>
      <c r="D28" s="975"/>
      <c r="E28" s="976"/>
    </row>
    <row r="29" spans="1:5" x14ac:dyDescent="0.2">
      <c r="A29" s="969"/>
      <c r="B29" s="974"/>
      <c r="C29" s="975"/>
      <c r="D29" s="975"/>
      <c r="E29" s="976"/>
    </row>
    <row r="30" spans="1:5" x14ac:dyDescent="0.2">
      <c r="A30" s="969"/>
      <c r="B30" s="974"/>
      <c r="C30" s="975"/>
      <c r="D30" s="975"/>
      <c r="E30" s="976"/>
    </row>
    <row r="31" spans="1:5" x14ac:dyDescent="0.2">
      <c r="A31" s="970"/>
      <c r="B31" s="977"/>
      <c r="C31" s="978"/>
      <c r="D31" s="978"/>
      <c r="E31" s="979"/>
    </row>
    <row r="32" spans="1:5" x14ac:dyDescent="0.2">
      <c r="A32" s="968" t="s">
        <v>457</v>
      </c>
      <c r="B32" s="971" t="s">
        <v>1620</v>
      </c>
      <c r="C32" s="972"/>
      <c r="D32" s="972"/>
      <c r="E32" s="973"/>
    </row>
    <row r="33" spans="1:5" x14ac:dyDescent="0.2">
      <c r="A33" s="969"/>
      <c r="B33" s="974"/>
      <c r="C33" s="975"/>
      <c r="D33" s="975"/>
      <c r="E33" s="976"/>
    </row>
    <row r="34" spans="1:5" x14ac:dyDescent="0.2">
      <c r="A34" s="969"/>
      <c r="B34" s="974"/>
      <c r="C34" s="975"/>
      <c r="D34" s="975"/>
      <c r="E34" s="976"/>
    </row>
    <row r="35" spans="1:5" x14ac:dyDescent="0.2">
      <c r="A35" s="969"/>
      <c r="B35" s="974"/>
      <c r="C35" s="975"/>
      <c r="D35" s="975"/>
      <c r="E35" s="976"/>
    </row>
    <row r="36" spans="1:5" x14ac:dyDescent="0.2">
      <c r="A36" s="969"/>
      <c r="B36" s="974"/>
      <c r="C36" s="975"/>
      <c r="D36" s="975"/>
      <c r="E36" s="976"/>
    </row>
    <row r="37" spans="1:5" x14ac:dyDescent="0.2">
      <c r="A37" s="969"/>
      <c r="B37" s="974"/>
      <c r="C37" s="975"/>
      <c r="D37" s="975"/>
      <c r="E37" s="976"/>
    </row>
    <row r="38" spans="1:5" x14ac:dyDescent="0.2">
      <c r="A38" s="969"/>
      <c r="B38" s="974"/>
      <c r="C38" s="975"/>
      <c r="D38" s="975"/>
      <c r="E38" s="976"/>
    </row>
    <row r="39" spans="1:5" x14ac:dyDescent="0.2">
      <c r="A39" s="969"/>
      <c r="B39" s="974"/>
      <c r="C39" s="975"/>
      <c r="D39" s="975"/>
      <c r="E39" s="976"/>
    </row>
    <row r="40" spans="1:5" x14ac:dyDescent="0.2">
      <c r="A40" s="969"/>
      <c r="B40" s="974"/>
      <c r="C40" s="975"/>
      <c r="D40" s="975"/>
      <c r="E40" s="976"/>
    </row>
    <row r="41" spans="1:5" x14ac:dyDescent="0.2">
      <c r="A41" s="969"/>
      <c r="B41" s="974"/>
      <c r="C41" s="975"/>
      <c r="D41" s="975"/>
      <c r="E41" s="976"/>
    </row>
    <row r="42" spans="1:5" x14ac:dyDescent="0.2">
      <c r="A42" s="970"/>
      <c r="B42" s="977"/>
      <c r="C42" s="978"/>
      <c r="D42" s="978"/>
      <c r="E42" s="979"/>
    </row>
    <row r="43" spans="1:5" x14ac:dyDescent="0.2">
      <c r="A43" s="968" t="s">
        <v>456</v>
      </c>
      <c r="B43" s="959"/>
      <c r="C43" s="960"/>
      <c r="D43" s="960"/>
      <c r="E43" s="961"/>
    </row>
    <row r="44" spans="1:5" x14ac:dyDescent="0.2">
      <c r="A44" s="969"/>
      <c r="B44" s="962"/>
      <c r="C44" s="963"/>
      <c r="D44" s="963"/>
      <c r="E44" s="964"/>
    </row>
    <row r="45" spans="1:5" x14ac:dyDescent="0.2">
      <c r="A45" s="969"/>
      <c r="B45" s="962"/>
      <c r="C45" s="963"/>
      <c r="D45" s="963"/>
      <c r="E45" s="964"/>
    </row>
    <row r="46" spans="1:5" x14ac:dyDescent="0.2">
      <c r="A46" s="969"/>
      <c r="B46" s="962"/>
      <c r="C46" s="963"/>
      <c r="D46" s="963"/>
      <c r="E46" s="964"/>
    </row>
    <row r="47" spans="1:5" x14ac:dyDescent="0.2">
      <c r="A47" s="969"/>
      <c r="B47" s="962"/>
      <c r="C47" s="963"/>
      <c r="D47" s="963"/>
      <c r="E47" s="964"/>
    </row>
    <row r="48" spans="1:5" x14ac:dyDescent="0.2">
      <c r="A48" s="969"/>
      <c r="B48" s="962"/>
      <c r="C48" s="963"/>
      <c r="D48" s="963"/>
      <c r="E48" s="964"/>
    </row>
    <row r="49" spans="1:5" x14ac:dyDescent="0.2">
      <c r="A49" s="969"/>
      <c r="B49" s="962"/>
      <c r="C49" s="963"/>
      <c r="D49" s="963"/>
      <c r="E49" s="964"/>
    </row>
    <row r="50" spans="1:5" x14ac:dyDescent="0.2">
      <c r="A50" s="969"/>
      <c r="B50" s="962"/>
      <c r="C50" s="963"/>
      <c r="D50" s="963"/>
      <c r="E50" s="964"/>
    </row>
    <row r="51" spans="1:5" x14ac:dyDescent="0.2">
      <c r="A51" s="969"/>
      <c r="B51" s="962"/>
      <c r="C51" s="963"/>
      <c r="D51" s="963"/>
      <c r="E51" s="964"/>
    </row>
    <row r="52" spans="1:5" x14ac:dyDescent="0.2">
      <c r="A52" s="969"/>
      <c r="B52" s="962"/>
      <c r="C52" s="963"/>
      <c r="D52" s="963"/>
      <c r="E52" s="964"/>
    </row>
    <row r="53" spans="1:5" x14ac:dyDescent="0.2">
      <c r="A53" s="970"/>
      <c r="B53" s="965"/>
      <c r="C53" s="966"/>
      <c r="D53" s="966"/>
      <c r="E53" s="967"/>
    </row>
    <row r="54" spans="1:5" x14ac:dyDescent="0.2">
      <c r="A54" s="968" t="s">
        <v>455</v>
      </c>
      <c r="B54" s="959"/>
      <c r="C54" s="960"/>
      <c r="D54" s="960"/>
      <c r="E54" s="961"/>
    </row>
    <row r="55" spans="1:5" x14ac:dyDescent="0.2">
      <c r="A55" s="969"/>
      <c r="B55" s="962"/>
      <c r="C55" s="963"/>
      <c r="D55" s="963"/>
      <c r="E55" s="964"/>
    </row>
    <row r="56" spans="1:5" x14ac:dyDescent="0.2">
      <c r="A56" s="969"/>
      <c r="B56" s="962"/>
      <c r="C56" s="963"/>
      <c r="D56" s="963"/>
      <c r="E56" s="964"/>
    </row>
    <row r="57" spans="1:5" x14ac:dyDescent="0.2">
      <c r="A57" s="969"/>
      <c r="B57" s="962"/>
      <c r="C57" s="963"/>
      <c r="D57" s="963"/>
      <c r="E57" s="964"/>
    </row>
    <row r="58" spans="1:5" x14ac:dyDescent="0.2">
      <c r="A58" s="969"/>
      <c r="B58" s="962"/>
      <c r="C58" s="963"/>
      <c r="D58" s="963"/>
      <c r="E58" s="964"/>
    </row>
    <row r="59" spans="1:5" x14ac:dyDescent="0.2">
      <c r="A59" s="969"/>
      <c r="B59" s="962"/>
      <c r="C59" s="963"/>
      <c r="D59" s="963"/>
      <c r="E59" s="964"/>
    </row>
    <row r="60" spans="1:5" x14ac:dyDescent="0.2">
      <c r="A60" s="969"/>
      <c r="B60" s="962"/>
      <c r="C60" s="963"/>
      <c r="D60" s="963"/>
      <c r="E60" s="964"/>
    </row>
    <row r="61" spans="1:5" x14ac:dyDescent="0.2">
      <c r="A61" s="969"/>
      <c r="B61" s="962"/>
      <c r="C61" s="963"/>
      <c r="D61" s="963"/>
      <c r="E61" s="964"/>
    </row>
    <row r="62" spans="1:5" x14ac:dyDescent="0.2">
      <c r="A62" s="969"/>
      <c r="B62" s="962"/>
      <c r="C62" s="963"/>
      <c r="D62" s="963"/>
      <c r="E62" s="964"/>
    </row>
    <row r="63" spans="1:5" x14ac:dyDescent="0.2">
      <c r="A63" s="969"/>
      <c r="B63" s="962"/>
      <c r="C63" s="963"/>
      <c r="D63" s="963"/>
      <c r="E63" s="964"/>
    </row>
    <row r="64" spans="1:5" x14ac:dyDescent="0.2">
      <c r="A64" s="970"/>
      <c r="B64" s="965"/>
      <c r="C64" s="966"/>
      <c r="D64" s="966"/>
      <c r="E64" s="967"/>
    </row>
    <row r="65" spans="1:5" x14ac:dyDescent="0.2">
      <c r="A65" s="968" t="s">
        <v>454</v>
      </c>
      <c r="B65" s="959"/>
      <c r="C65" s="960"/>
      <c r="D65" s="960"/>
      <c r="E65" s="961"/>
    </row>
    <row r="66" spans="1:5" x14ac:dyDescent="0.2">
      <c r="A66" s="969"/>
      <c r="B66" s="962"/>
      <c r="C66" s="963"/>
      <c r="D66" s="963"/>
      <c r="E66" s="964"/>
    </row>
    <row r="67" spans="1:5" x14ac:dyDescent="0.2">
      <c r="A67" s="969"/>
      <c r="B67" s="962"/>
      <c r="C67" s="963"/>
      <c r="D67" s="963"/>
      <c r="E67" s="964"/>
    </row>
    <row r="68" spans="1:5" x14ac:dyDescent="0.2">
      <c r="A68" s="969"/>
      <c r="B68" s="962"/>
      <c r="C68" s="963"/>
      <c r="D68" s="963"/>
      <c r="E68" s="964"/>
    </row>
    <row r="69" spans="1:5" x14ac:dyDescent="0.2">
      <c r="A69" s="969"/>
      <c r="B69" s="962"/>
      <c r="C69" s="963"/>
      <c r="D69" s="963"/>
      <c r="E69" s="964"/>
    </row>
    <row r="70" spans="1:5" x14ac:dyDescent="0.2">
      <c r="A70" s="969"/>
      <c r="B70" s="962"/>
      <c r="C70" s="963"/>
      <c r="D70" s="963"/>
      <c r="E70" s="964"/>
    </row>
    <row r="71" spans="1:5" x14ac:dyDescent="0.2">
      <c r="A71" s="969"/>
      <c r="B71" s="962"/>
      <c r="C71" s="963"/>
      <c r="D71" s="963"/>
      <c r="E71" s="964"/>
    </row>
    <row r="72" spans="1:5" x14ac:dyDescent="0.2">
      <c r="A72" s="969"/>
      <c r="B72" s="962"/>
      <c r="C72" s="963"/>
      <c r="D72" s="963"/>
      <c r="E72" s="964"/>
    </row>
    <row r="73" spans="1:5" x14ac:dyDescent="0.2">
      <c r="A73" s="969"/>
      <c r="B73" s="962"/>
      <c r="C73" s="963"/>
      <c r="D73" s="963"/>
      <c r="E73" s="964"/>
    </row>
    <row r="74" spans="1:5" x14ac:dyDescent="0.2">
      <c r="A74" s="969"/>
      <c r="B74" s="962"/>
      <c r="C74" s="963"/>
      <c r="D74" s="963"/>
      <c r="E74" s="964"/>
    </row>
    <row r="75" spans="1:5" x14ac:dyDescent="0.2">
      <c r="A75" s="970"/>
      <c r="B75" s="965"/>
      <c r="C75" s="966"/>
      <c r="D75" s="966"/>
      <c r="E75" s="967"/>
    </row>
    <row r="76" spans="1:5" x14ac:dyDescent="0.2">
      <c r="A76" s="968" t="s">
        <v>453</v>
      </c>
      <c r="B76" s="959"/>
      <c r="C76" s="960"/>
      <c r="D76" s="960"/>
      <c r="E76" s="961"/>
    </row>
    <row r="77" spans="1:5" x14ac:dyDescent="0.2">
      <c r="A77" s="969"/>
      <c r="B77" s="962"/>
      <c r="C77" s="963"/>
      <c r="D77" s="963"/>
      <c r="E77" s="964"/>
    </row>
    <row r="78" spans="1:5" x14ac:dyDescent="0.2">
      <c r="A78" s="969"/>
      <c r="B78" s="962"/>
      <c r="C78" s="963"/>
      <c r="D78" s="963"/>
      <c r="E78" s="964"/>
    </row>
    <row r="79" spans="1:5" x14ac:dyDescent="0.2">
      <c r="A79" s="969"/>
      <c r="B79" s="962"/>
      <c r="C79" s="963"/>
      <c r="D79" s="963"/>
      <c r="E79" s="964"/>
    </row>
    <row r="80" spans="1:5" x14ac:dyDescent="0.2">
      <c r="A80" s="969"/>
      <c r="B80" s="962"/>
      <c r="C80" s="963"/>
      <c r="D80" s="963"/>
      <c r="E80" s="964"/>
    </row>
    <row r="81" spans="1:5" x14ac:dyDescent="0.2">
      <c r="A81" s="969"/>
      <c r="B81" s="962"/>
      <c r="C81" s="963"/>
      <c r="D81" s="963"/>
      <c r="E81" s="964"/>
    </row>
    <row r="82" spans="1:5" x14ac:dyDescent="0.2">
      <c r="A82" s="969"/>
      <c r="B82" s="962"/>
      <c r="C82" s="963"/>
      <c r="D82" s="963"/>
      <c r="E82" s="964"/>
    </row>
    <row r="83" spans="1:5" x14ac:dyDescent="0.2">
      <c r="A83" s="969"/>
      <c r="B83" s="962"/>
      <c r="C83" s="963"/>
      <c r="D83" s="963"/>
      <c r="E83" s="964"/>
    </row>
    <row r="84" spans="1:5" x14ac:dyDescent="0.2">
      <c r="A84" s="969"/>
      <c r="B84" s="962"/>
      <c r="C84" s="963"/>
      <c r="D84" s="963"/>
      <c r="E84" s="964"/>
    </row>
    <row r="85" spans="1:5" x14ac:dyDescent="0.2">
      <c r="A85" s="969"/>
      <c r="B85" s="962"/>
      <c r="C85" s="963"/>
      <c r="D85" s="963"/>
      <c r="E85" s="964"/>
    </row>
    <row r="86" spans="1:5" x14ac:dyDescent="0.2">
      <c r="A86" s="970"/>
      <c r="B86" s="965"/>
      <c r="C86" s="966"/>
      <c r="D86" s="966"/>
      <c r="E86" s="967"/>
    </row>
    <row r="87" spans="1:5" x14ac:dyDescent="0.2">
      <c r="A87" s="968" t="s">
        <v>452</v>
      </c>
      <c r="B87" s="959"/>
      <c r="C87" s="960"/>
      <c r="D87" s="960"/>
      <c r="E87" s="961"/>
    </row>
    <row r="88" spans="1:5" x14ac:dyDescent="0.2">
      <c r="A88" s="969"/>
      <c r="B88" s="962"/>
      <c r="C88" s="963"/>
      <c r="D88" s="963"/>
      <c r="E88" s="964"/>
    </row>
    <row r="89" spans="1:5" x14ac:dyDescent="0.2">
      <c r="A89" s="969"/>
      <c r="B89" s="962"/>
      <c r="C89" s="963"/>
      <c r="D89" s="963"/>
      <c r="E89" s="964"/>
    </row>
    <row r="90" spans="1:5" x14ac:dyDescent="0.2">
      <c r="A90" s="969"/>
      <c r="B90" s="962"/>
      <c r="C90" s="963"/>
      <c r="D90" s="963"/>
      <c r="E90" s="964"/>
    </row>
    <row r="91" spans="1:5" x14ac:dyDescent="0.2">
      <c r="A91" s="969"/>
      <c r="B91" s="962"/>
      <c r="C91" s="963"/>
      <c r="D91" s="963"/>
      <c r="E91" s="964"/>
    </row>
    <row r="92" spans="1:5" x14ac:dyDescent="0.2">
      <c r="A92" s="969"/>
      <c r="B92" s="962"/>
      <c r="C92" s="963"/>
      <c r="D92" s="963"/>
      <c r="E92" s="964"/>
    </row>
    <row r="93" spans="1:5" x14ac:dyDescent="0.2">
      <c r="A93" s="969"/>
      <c r="B93" s="962"/>
      <c r="C93" s="963"/>
      <c r="D93" s="963"/>
      <c r="E93" s="964"/>
    </row>
    <row r="94" spans="1:5" x14ac:dyDescent="0.2">
      <c r="A94" s="969"/>
      <c r="B94" s="962"/>
      <c r="C94" s="963"/>
      <c r="D94" s="963"/>
      <c r="E94" s="964"/>
    </row>
    <row r="95" spans="1:5" x14ac:dyDescent="0.2">
      <c r="A95" s="969"/>
      <c r="B95" s="962"/>
      <c r="C95" s="963"/>
      <c r="D95" s="963"/>
      <c r="E95" s="964"/>
    </row>
    <row r="96" spans="1:5" x14ac:dyDescent="0.2">
      <c r="A96" s="969"/>
      <c r="B96" s="962"/>
      <c r="C96" s="963"/>
      <c r="D96" s="963"/>
      <c r="E96" s="964"/>
    </row>
    <row r="97" spans="1:5" x14ac:dyDescent="0.2">
      <c r="A97" s="970"/>
      <c r="B97" s="965"/>
      <c r="C97" s="966"/>
      <c r="D97" s="966"/>
      <c r="E97" s="967"/>
    </row>
    <row r="98" spans="1:5" x14ac:dyDescent="0.2">
      <c r="A98" s="968" t="s">
        <v>451</v>
      </c>
      <c r="B98" s="959"/>
      <c r="C98" s="960"/>
      <c r="D98" s="960"/>
      <c r="E98" s="961"/>
    </row>
    <row r="99" spans="1:5" x14ac:dyDescent="0.2">
      <c r="A99" s="969"/>
      <c r="B99" s="962"/>
      <c r="C99" s="963"/>
      <c r="D99" s="963"/>
      <c r="E99" s="964"/>
    </row>
    <row r="100" spans="1:5" x14ac:dyDescent="0.2">
      <c r="A100" s="969"/>
      <c r="B100" s="962"/>
      <c r="C100" s="963"/>
      <c r="D100" s="963"/>
      <c r="E100" s="964"/>
    </row>
    <row r="101" spans="1:5" x14ac:dyDescent="0.2">
      <c r="A101" s="969"/>
      <c r="B101" s="962"/>
      <c r="C101" s="963"/>
      <c r="D101" s="963"/>
      <c r="E101" s="964"/>
    </row>
    <row r="102" spans="1:5" x14ac:dyDescent="0.2">
      <c r="A102" s="969"/>
      <c r="B102" s="962"/>
      <c r="C102" s="963"/>
      <c r="D102" s="963"/>
      <c r="E102" s="964"/>
    </row>
    <row r="103" spans="1:5" x14ac:dyDescent="0.2">
      <c r="A103" s="969"/>
      <c r="B103" s="962"/>
      <c r="C103" s="963"/>
      <c r="D103" s="963"/>
      <c r="E103" s="964"/>
    </row>
    <row r="104" spans="1:5" x14ac:dyDescent="0.2">
      <c r="A104" s="969"/>
      <c r="B104" s="962"/>
      <c r="C104" s="963"/>
      <c r="D104" s="963"/>
      <c r="E104" s="964"/>
    </row>
    <row r="105" spans="1:5" x14ac:dyDescent="0.2">
      <c r="A105" s="969"/>
      <c r="B105" s="962"/>
      <c r="C105" s="963"/>
      <c r="D105" s="963"/>
      <c r="E105" s="964"/>
    </row>
    <row r="106" spans="1:5" x14ac:dyDescent="0.2">
      <c r="A106" s="969"/>
      <c r="B106" s="962"/>
      <c r="C106" s="963"/>
      <c r="D106" s="963"/>
      <c r="E106" s="964"/>
    </row>
    <row r="107" spans="1:5" x14ac:dyDescent="0.2">
      <c r="A107" s="969"/>
      <c r="B107" s="962"/>
      <c r="C107" s="963"/>
      <c r="D107" s="963"/>
      <c r="E107" s="964"/>
    </row>
    <row r="108" spans="1:5" x14ac:dyDescent="0.2">
      <c r="A108" s="970"/>
      <c r="B108" s="965"/>
      <c r="C108" s="966"/>
      <c r="D108" s="966"/>
      <c r="E108" s="967"/>
    </row>
    <row r="109" spans="1:5" x14ac:dyDescent="0.2">
      <c r="A109" s="968" t="s">
        <v>450</v>
      </c>
      <c r="B109" s="959"/>
      <c r="C109" s="960"/>
      <c r="D109" s="960"/>
      <c r="E109" s="961"/>
    </row>
    <row r="110" spans="1:5" x14ac:dyDescent="0.2">
      <c r="A110" s="969"/>
      <c r="B110" s="962"/>
      <c r="C110" s="963"/>
      <c r="D110" s="963"/>
      <c r="E110" s="964"/>
    </row>
    <row r="111" spans="1:5" x14ac:dyDescent="0.2">
      <c r="A111" s="969"/>
      <c r="B111" s="962"/>
      <c r="C111" s="963"/>
      <c r="D111" s="963"/>
      <c r="E111" s="964"/>
    </row>
    <row r="112" spans="1:5" x14ac:dyDescent="0.2">
      <c r="A112" s="969"/>
      <c r="B112" s="962"/>
      <c r="C112" s="963"/>
      <c r="D112" s="963"/>
      <c r="E112" s="964"/>
    </row>
    <row r="113" spans="1:5" x14ac:dyDescent="0.2">
      <c r="A113" s="969"/>
      <c r="B113" s="962"/>
      <c r="C113" s="963"/>
      <c r="D113" s="963"/>
      <c r="E113" s="964"/>
    </row>
    <row r="114" spans="1:5" x14ac:dyDescent="0.2">
      <c r="A114" s="969"/>
      <c r="B114" s="962"/>
      <c r="C114" s="963"/>
      <c r="D114" s="963"/>
      <c r="E114" s="964"/>
    </row>
    <row r="115" spans="1:5" x14ac:dyDescent="0.2">
      <c r="A115" s="969"/>
      <c r="B115" s="962"/>
      <c r="C115" s="963"/>
      <c r="D115" s="963"/>
      <c r="E115" s="964"/>
    </row>
    <row r="116" spans="1:5" x14ac:dyDescent="0.2">
      <c r="A116" s="969"/>
      <c r="B116" s="962"/>
      <c r="C116" s="963"/>
      <c r="D116" s="963"/>
      <c r="E116" s="964"/>
    </row>
    <row r="117" spans="1:5" x14ac:dyDescent="0.2">
      <c r="A117" s="969"/>
      <c r="B117" s="962"/>
      <c r="C117" s="963"/>
      <c r="D117" s="963"/>
      <c r="E117" s="964"/>
    </row>
    <row r="118" spans="1:5" x14ac:dyDescent="0.2">
      <c r="A118" s="969"/>
      <c r="B118" s="962"/>
      <c r="C118" s="963"/>
      <c r="D118" s="963"/>
      <c r="E118" s="964"/>
    </row>
    <row r="119" spans="1:5" x14ac:dyDescent="0.2">
      <c r="A119" s="970"/>
      <c r="B119" s="965"/>
      <c r="C119" s="966"/>
      <c r="D119" s="966"/>
      <c r="E119" s="967"/>
    </row>
    <row r="120" spans="1:5" x14ac:dyDescent="0.2">
      <c r="A120" s="968" t="s">
        <v>1226</v>
      </c>
      <c r="B120" s="959"/>
      <c r="C120" s="960"/>
      <c r="D120" s="960"/>
      <c r="E120" s="961"/>
    </row>
    <row r="121" spans="1:5" x14ac:dyDescent="0.2">
      <c r="A121" s="969"/>
      <c r="B121" s="962"/>
      <c r="C121" s="963"/>
      <c r="D121" s="963"/>
      <c r="E121" s="964"/>
    </row>
    <row r="122" spans="1:5" x14ac:dyDescent="0.2">
      <c r="A122" s="969"/>
      <c r="B122" s="962"/>
      <c r="C122" s="963"/>
      <c r="D122" s="963"/>
      <c r="E122" s="964"/>
    </row>
    <row r="123" spans="1:5" x14ac:dyDescent="0.2">
      <c r="A123" s="969"/>
      <c r="B123" s="962"/>
      <c r="C123" s="963"/>
      <c r="D123" s="963"/>
      <c r="E123" s="964"/>
    </row>
    <row r="124" spans="1:5" x14ac:dyDescent="0.2">
      <c r="A124" s="969"/>
      <c r="B124" s="962"/>
      <c r="C124" s="963"/>
      <c r="D124" s="963"/>
      <c r="E124" s="964"/>
    </row>
    <row r="125" spans="1:5" x14ac:dyDescent="0.2">
      <c r="A125" s="969"/>
      <c r="B125" s="962"/>
      <c r="C125" s="963"/>
      <c r="D125" s="963"/>
      <c r="E125" s="964"/>
    </row>
    <row r="126" spans="1:5" x14ac:dyDescent="0.2">
      <c r="A126" s="969"/>
      <c r="B126" s="962"/>
      <c r="C126" s="963"/>
      <c r="D126" s="963"/>
      <c r="E126" s="964"/>
    </row>
    <row r="127" spans="1:5" x14ac:dyDescent="0.2">
      <c r="A127" s="969"/>
      <c r="B127" s="962"/>
      <c r="C127" s="963"/>
      <c r="D127" s="963"/>
      <c r="E127" s="964"/>
    </row>
    <row r="128" spans="1:5" x14ac:dyDescent="0.2">
      <c r="A128" s="969"/>
      <c r="B128" s="962"/>
      <c r="C128" s="963"/>
      <c r="D128" s="963"/>
      <c r="E128" s="964"/>
    </row>
    <row r="129" spans="1:5" x14ac:dyDescent="0.2">
      <c r="A129" s="969"/>
      <c r="B129" s="962"/>
      <c r="C129" s="963"/>
      <c r="D129" s="963"/>
      <c r="E129" s="964"/>
    </row>
    <row r="130" spans="1:5" x14ac:dyDescent="0.2">
      <c r="A130" s="970"/>
      <c r="B130" s="965"/>
      <c r="C130" s="966"/>
      <c r="D130" s="966"/>
      <c r="E130" s="967"/>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13"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4.25" x14ac:dyDescent="0.2"/>
  <cols>
    <col min="1" max="1" width="11.42578125" style="820" customWidth="1"/>
    <col min="2" max="3" width="12.5703125" style="820" customWidth="1"/>
    <col min="4" max="4" width="93.7109375" style="820" customWidth="1"/>
    <col min="5" max="16384" width="8.7109375" style="820"/>
  </cols>
  <sheetData>
    <row r="1" spans="1:4" x14ac:dyDescent="0.2">
      <c r="A1" s="820" t="s">
        <v>1586</v>
      </c>
    </row>
    <row r="2" spans="1:4" x14ac:dyDescent="0.2">
      <c r="A2" s="224"/>
      <c r="B2" s="821"/>
      <c r="C2" s="821"/>
      <c r="D2" s="821"/>
    </row>
    <row r="3" spans="1:4" ht="25.5" x14ac:dyDescent="0.2">
      <c r="A3" s="822" t="s">
        <v>1587</v>
      </c>
      <c r="B3" s="823" t="s">
        <v>1588</v>
      </c>
      <c r="C3" s="823" t="s">
        <v>1589</v>
      </c>
      <c r="D3" s="823" t="s">
        <v>1590</v>
      </c>
    </row>
    <row r="4" spans="1:4" x14ac:dyDescent="0.2">
      <c r="A4" s="118" t="s">
        <v>210</v>
      </c>
      <c r="B4" s="824"/>
      <c r="C4" s="824"/>
      <c r="D4" s="825"/>
    </row>
    <row r="5" spans="1:4" ht="38.25" x14ac:dyDescent="0.2">
      <c r="A5" s="826">
        <v>1.1000000000000001</v>
      </c>
      <c r="B5" s="827">
        <v>44708</v>
      </c>
      <c r="C5" s="828" t="s">
        <v>1591</v>
      </c>
      <c r="D5" s="829" t="s">
        <v>1594</v>
      </c>
    </row>
    <row r="6" spans="1:4" x14ac:dyDescent="0.2">
      <c r="A6" s="830"/>
      <c r="B6" s="831"/>
      <c r="C6" s="832" t="s">
        <v>459</v>
      </c>
      <c r="D6" s="832" t="s">
        <v>1592</v>
      </c>
    </row>
    <row r="7" spans="1:4" ht="127.5" x14ac:dyDescent="0.2">
      <c r="A7" s="830"/>
      <c r="B7" s="831"/>
      <c r="C7" s="832" t="s">
        <v>457</v>
      </c>
      <c r="D7" s="833" t="s">
        <v>1595</v>
      </c>
    </row>
    <row r="8" spans="1:4" ht="127.5" x14ac:dyDescent="0.2">
      <c r="A8" s="830"/>
      <c r="B8" s="831"/>
      <c r="C8" s="832" t="s">
        <v>454</v>
      </c>
      <c r="D8" s="833" t="s">
        <v>1596</v>
      </c>
    </row>
    <row r="9" spans="1:4" x14ac:dyDescent="0.2">
      <c r="A9" s="830"/>
      <c r="B9" s="831"/>
      <c r="C9" s="832" t="s">
        <v>453</v>
      </c>
      <c r="D9" s="833" t="s">
        <v>1597</v>
      </c>
    </row>
    <row r="10" spans="1:4" ht="25.5" x14ac:dyDescent="0.2">
      <c r="A10" s="830"/>
      <c r="B10" s="831"/>
      <c r="C10" s="832" t="s">
        <v>452</v>
      </c>
      <c r="D10" s="833" t="s">
        <v>1598</v>
      </c>
    </row>
    <row r="11" spans="1:4" x14ac:dyDescent="0.2">
      <c r="A11" s="830"/>
      <c r="B11" s="831"/>
      <c r="C11" s="832" t="s">
        <v>450</v>
      </c>
      <c r="D11" s="832" t="s">
        <v>1593</v>
      </c>
    </row>
    <row r="12" spans="1:4" x14ac:dyDescent="0.2">
      <c r="A12" s="834"/>
      <c r="B12" s="840"/>
      <c r="C12" s="835" t="s">
        <v>1226</v>
      </c>
      <c r="D12" s="835" t="s">
        <v>1593</v>
      </c>
    </row>
    <row r="13" spans="1:4" ht="38.25" x14ac:dyDescent="0.2">
      <c r="A13" s="847">
        <v>1.2</v>
      </c>
      <c r="B13" s="848">
        <v>44930</v>
      </c>
      <c r="C13" s="841" t="s">
        <v>1591</v>
      </c>
      <c r="D13" s="845" t="s">
        <v>1605</v>
      </c>
    </row>
    <row r="14" spans="1:4" x14ac:dyDescent="0.2">
      <c r="A14" s="842"/>
      <c r="B14" s="843"/>
      <c r="C14" s="846" t="s">
        <v>457</v>
      </c>
      <c r="D14" s="844" t="s">
        <v>1606</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75" x14ac:dyDescent="0.2"/>
  <cols>
    <col min="4" max="4" width="31.5703125" customWidth="1"/>
    <col min="5" max="5" width="16.42578125" customWidth="1"/>
    <col min="6" max="6" width="13.5703125" bestFit="1" customWidth="1"/>
    <col min="7" max="7" width="12" bestFit="1" customWidth="1"/>
  </cols>
  <sheetData>
    <row r="1" spans="2:5" x14ac:dyDescent="0.2">
      <c r="B1" s="1" t="s">
        <v>11</v>
      </c>
      <c r="C1" s="2"/>
      <c r="D1" s="2"/>
      <c r="E1" s="37"/>
    </row>
    <row r="2" spans="2:5" x14ac:dyDescent="0.2">
      <c r="E2" s="3"/>
    </row>
    <row r="3" spans="2:5" x14ac:dyDescent="0.2">
      <c r="B3" s="4" t="s">
        <v>12</v>
      </c>
      <c r="C3" s="2"/>
      <c r="D3" s="2"/>
      <c r="E3" s="5">
        <v>1500000</v>
      </c>
    </row>
    <row r="7" spans="2:5" x14ac:dyDescent="0.2">
      <c r="B7" s="4" t="s">
        <v>13</v>
      </c>
      <c r="C7" s="2"/>
      <c r="D7" s="6"/>
      <c r="E7" s="2"/>
    </row>
    <row r="9" spans="2:5" x14ac:dyDescent="0.2">
      <c r="B9" s="7" t="s">
        <v>14</v>
      </c>
      <c r="C9" s="8"/>
      <c r="D9" s="8"/>
    </row>
    <row r="10" spans="2:5" x14ac:dyDescent="0.2">
      <c r="B10" s="8"/>
      <c r="C10" s="8"/>
      <c r="D10" s="8"/>
    </row>
    <row r="11" spans="2:5" x14ac:dyDescent="0.2">
      <c r="B11" s="8" t="s">
        <v>15</v>
      </c>
      <c r="C11" s="8"/>
      <c r="D11" s="9">
        <v>310</v>
      </c>
    </row>
    <row r="12" spans="2:5" x14ac:dyDescent="0.2">
      <c r="B12" s="8" t="s">
        <v>16</v>
      </c>
      <c r="C12" s="8"/>
      <c r="D12" s="10">
        <v>134408.60215053763</v>
      </c>
    </row>
    <row r="13" spans="2:5" x14ac:dyDescent="0.2">
      <c r="B13" s="8"/>
      <c r="C13" s="8"/>
      <c r="D13" s="8"/>
    </row>
    <row r="14" spans="2:5" x14ac:dyDescent="0.2">
      <c r="B14" s="8" t="s">
        <v>17</v>
      </c>
      <c r="C14" s="8"/>
      <c r="D14" s="8"/>
      <c r="E14" s="3">
        <f>D11*D12</f>
        <v>41666666.666666664</v>
      </c>
    </row>
    <row r="15" spans="2:5" x14ac:dyDescent="0.2">
      <c r="B15" s="8"/>
      <c r="C15" s="8"/>
      <c r="D15" s="8"/>
    </row>
    <row r="16" spans="2:5" x14ac:dyDescent="0.2">
      <c r="B16" s="8" t="s">
        <v>18</v>
      </c>
      <c r="C16" s="8"/>
      <c r="D16" s="8"/>
      <c r="E16" s="3">
        <f>E14*1.5</f>
        <v>62500000</v>
      </c>
    </row>
    <row r="18" spans="1:256" ht="13.5" thickBot="1" x14ac:dyDescent="0.25">
      <c r="A18" s="11"/>
      <c r="B18" s="8" t="s">
        <v>19</v>
      </c>
      <c r="C18" s="11"/>
      <c r="D18" s="11"/>
      <c r="E18" s="12">
        <f>E16</f>
        <v>62500000</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row>
    <row r="19" spans="1:256" ht="13.5" thickTop="1" x14ac:dyDescent="0.2">
      <c r="A19" s="11"/>
      <c r="B19" s="8"/>
      <c r="C19" s="11"/>
      <c r="D19" s="11"/>
      <c r="E19" s="13"/>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row>
    <row r="20" spans="1:256" x14ac:dyDescent="0.2">
      <c r="A20" s="11"/>
      <c r="B20" s="8" t="s">
        <v>20</v>
      </c>
      <c r="C20" s="11"/>
      <c r="D20" s="11"/>
      <c r="E20" s="13">
        <f>E14*12</f>
        <v>500000000</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row>
    <row r="21" spans="1:256" x14ac:dyDescent="0.2">
      <c r="A21" s="11"/>
      <c r="B21" s="8"/>
      <c r="C21" s="11"/>
      <c r="D21" s="11"/>
      <c r="E21" s="14"/>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row>
    <row r="22" spans="1:256" ht="13.5" thickBot="1" x14ac:dyDescent="0.25">
      <c r="A22" s="11"/>
      <c r="B22" s="4" t="s">
        <v>21</v>
      </c>
      <c r="C22" s="15"/>
      <c r="D22" s="15"/>
      <c r="E22" s="16">
        <f>E3+E18</f>
        <v>64000000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row>
    <row r="23" spans="1:256" ht="13.5" thickTop="1" x14ac:dyDescent="0.2">
      <c r="A23" s="11"/>
      <c r="B23" s="8"/>
      <c r="C23" s="11"/>
      <c r="D23" s="11"/>
      <c r="E23" s="14"/>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row>
    <row r="25" spans="1:256" x14ac:dyDescent="0.2">
      <c r="B25" s="17" t="s">
        <v>22</v>
      </c>
    </row>
    <row r="26" spans="1:256" x14ac:dyDescent="0.2">
      <c r="B26" s="8" t="s">
        <v>23</v>
      </c>
    </row>
    <row r="27" spans="1:256" x14ac:dyDescent="0.2">
      <c r="B27" s="8" t="s">
        <v>24</v>
      </c>
    </row>
    <row r="28" spans="1:256" x14ac:dyDescent="0.2">
      <c r="B28" s="8" t="s">
        <v>25</v>
      </c>
    </row>
  </sheetData>
  <phoneticPr fontId="13"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42578125" defaultRowHeight="12.75" x14ac:dyDescent="0.2"/>
  <cols>
    <col min="1" max="1" width="3.42578125" customWidth="1"/>
    <col min="2" max="2" width="14.42578125" style="131" customWidth="1"/>
    <col min="3" max="3" width="14.42578125" style="131" bestFit="1" customWidth="1"/>
    <col min="4" max="4" width="116.42578125" style="131" customWidth="1"/>
    <col min="5" max="16384" width="9.42578125" style="131"/>
  </cols>
  <sheetData>
    <row r="1" spans="2:4" ht="16.5" thickBot="1" x14ac:dyDescent="0.3">
      <c r="B1" s="688" t="s">
        <v>259</v>
      </c>
      <c r="C1" s="689"/>
      <c r="D1" s="690"/>
    </row>
    <row r="2" spans="2:4" x14ac:dyDescent="0.2">
      <c r="B2" s="691" t="s">
        <v>260</v>
      </c>
      <c r="C2" s="692" t="s">
        <v>261</v>
      </c>
      <c r="D2" s="693" t="s">
        <v>262</v>
      </c>
    </row>
    <row r="3" spans="2:4" ht="38.25" x14ac:dyDescent="0.2">
      <c r="B3" s="694" t="s">
        <v>1401</v>
      </c>
      <c r="C3" s="695" t="s">
        <v>1402</v>
      </c>
      <c r="D3" s="696" t="s">
        <v>1403</v>
      </c>
    </row>
    <row r="4" spans="2:4" ht="63.75" x14ac:dyDescent="0.2">
      <c r="B4" s="694" t="s">
        <v>1404</v>
      </c>
      <c r="C4" s="695" t="s">
        <v>1405</v>
      </c>
      <c r="D4" s="696" t="s">
        <v>1406</v>
      </c>
    </row>
    <row r="5" spans="2:4" ht="63.75" x14ac:dyDescent="0.2">
      <c r="B5" s="694" t="s">
        <v>1407</v>
      </c>
      <c r="C5" s="695" t="s">
        <v>1408</v>
      </c>
      <c r="D5" s="696" t="s">
        <v>1409</v>
      </c>
    </row>
    <row r="6" spans="2:4" ht="38.25" x14ac:dyDescent="0.2">
      <c r="B6" s="694" t="s">
        <v>1410</v>
      </c>
      <c r="C6" s="695" t="s">
        <v>1411</v>
      </c>
      <c r="D6" s="696" t="s">
        <v>1412</v>
      </c>
    </row>
    <row r="7" spans="2:4" ht="51" x14ac:dyDescent="0.2">
      <c r="B7" s="694" t="s">
        <v>1413</v>
      </c>
      <c r="C7" s="695" t="s">
        <v>1414</v>
      </c>
      <c r="D7" s="696" t="s">
        <v>1415</v>
      </c>
    </row>
    <row r="8" spans="2:4" ht="51" x14ac:dyDescent="0.2">
      <c r="B8" s="697" t="s">
        <v>1416</v>
      </c>
      <c r="C8" s="698" t="s">
        <v>1417</v>
      </c>
      <c r="D8" s="699" t="s">
        <v>1418</v>
      </c>
    </row>
    <row r="9" spans="2:4" ht="26.25" thickBot="1" x14ac:dyDescent="0.25">
      <c r="B9" s="700" t="s">
        <v>1419</v>
      </c>
      <c r="C9" s="701" t="s">
        <v>1420</v>
      </c>
      <c r="D9" s="702" t="s">
        <v>1421</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42578125" defaultRowHeight="12.75" x14ac:dyDescent="0.2"/>
  <cols>
    <col min="1" max="1" width="12.5703125" style="116" customWidth="1"/>
    <col min="2" max="2" width="39.42578125" style="92" bestFit="1" customWidth="1"/>
    <col min="3" max="3" width="39.42578125" style="92" customWidth="1"/>
    <col min="4" max="4" width="105" style="92" customWidth="1"/>
    <col min="5" max="16384" width="9.42578125" style="92"/>
  </cols>
  <sheetData>
    <row r="1" spans="1:4" ht="15.75" x14ac:dyDescent="0.25">
      <c r="A1" s="223" t="s">
        <v>229</v>
      </c>
      <c r="B1" s="131"/>
      <c r="C1" s="131"/>
    </row>
    <row r="2" spans="1:4" x14ac:dyDescent="0.2">
      <c r="A2" s="224"/>
      <c r="B2" s="117"/>
      <c r="C2" s="851" t="s">
        <v>1423</v>
      </c>
      <c r="D2" s="117"/>
    </row>
    <row r="3" spans="1:4" s="108" customFormat="1" x14ac:dyDescent="0.2">
      <c r="A3" s="118" t="s">
        <v>209</v>
      </c>
      <c r="B3" s="119" t="s">
        <v>221</v>
      </c>
      <c r="C3" s="852"/>
      <c r="D3" s="122" t="s">
        <v>220</v>
      </c>
    </row>
    <row r="4" spans="1:4" s="109" customFormat="1" x14ac:dyDescent="0.2">
      <c r="A4" s="120" t="s">
        <v>210</v>
      </c>
      <c r="B4" s="121"/>
      <c r="C4" s="853"/>
      <c r="D4" s="123"/>
    </row>
    <row r="5" spans="1:4" x14ac:dyDescent="0.2">
      <c r="A5" s="165"/>
      <c r="B5" s="110" t="s">
        <v>218</v>
      </c>
      <c r="C5" s="110"/>
      <c r="D5" s="110"/>
    </row>
    <row r="6" spans="1:4" x14ac:dyDescent="0.2">
      <c r="A6" s="166"/>
      <c r="B6" s="111" t="s">
        <v>215</v>
      </c>
      <c r="C6" s="111"/>
      <c r="D6" s="111"/>
    </row>
    <row r="7" spans="1:4" ht="51" x14ac:dyDescent="0.2">
      <c r="A7" s="112">
        <v>1</v>
      </c>
      <c r="B7" s="113" t="s">
        <v>253</v>
      </c>
      <c r="C7" s="113" t="s">
        <v>188</v>
      </c>
      <c r="D7" s="776" t="s">
        <v>431</v>
      </c>
    </row>
    <row r="8" spans="1:4" x14ac:dyDescent="0.2">
      <c r="A8" s="114">
        <v>2</v>
      </c>
      <c r="B8" s="115" t="s">
        <v>254</v>
      </c>
      <c r="C8" s="115" t="s">
        <v>188</v>
      </c>
      <c r="D8" s="776" t="s">
        <v>432</v>
      </c>
    </row>
    <row r="9" spans="1:4" ht="38.25" x14ac:dyDescent="0.2">
      <c r="A9" s="112">
        <v>3</v>
      </c>
      <c r="B9" s="113" t="s">
        <v>255</v>
      </c>
      <c r="C9" s="113" t="s">
        <v>187</v>
      </c>
      <c r="D9" s="776" t="s">
        <v>433</v>
      </c>
    </row>
    <row r="10" spans="1:4" ht="25.5" x14ac:dyDescent="0.2">
      <c r="A10" s="114">
        <v>4</v>
      </c>
      <c r="B10" s="115" t="s">
        <v>256</v>
      </c>
      <c r="C10" s="115" t="s">
        <v>217</v>
      </c>
      <c r="D10" s="776" t="s">
        <v>434</v>
      </c>
    </row>
    <row r="11" spans="1:4" ht="102" x14ac:dyDescent="0.2">
      <c r="A11" s="112">
        <v>5</v>
      </c>
      <c r="B11" s="113" t="s">
        <v>217</v>
      </c>
      <c r="C11" s="113" t="s">
        <v>217</v>
      </c>
      <c r="D11" s="776" t="s">
        <v>1279</v>
      </c>
    </row>
    <row r="12" spans="1:4" ht="25.5" x14ac:dyDescent="0.2">
      <c r="A12" s="112">
        <v>6</v>
      </c>
      <c r="B12" s="113" t="s">
        <v>219</v>
      </c>
      <c r="C12" s="113" t="s">
        <v>217</v>
      </c>
      <c r="D12" s="776" t="s">
        <v>286</v>
      </c>
    </row>
    <row r="13" spans="1:4" ht="89.25" x14ac:dyDescent="0.2">
      <c r="A13" s="114">
        <v>7</v>
      </c>
      <c r="B13" s="115" t="s">
        <v>185</v>
      </c>
      <c r="C13" s="115" t="s">
        <v>185</v>
      </c>
      <c r="D13" s="776" t="s">
        <v>1196</v>
      </c>
    </row>
    <row r="14" spans="1:4" ht="25.5" x14ac:dyDescent="0.2">
      <c r="A14" s="112">
        <v>8</v>
      </c>
      <c r="B14" s="113" t="s">
        <v>222</v>
      </c>
      <c r="C14" s="113" t="s">
        <v>217</v>
      </c>
      <c r="D14" s="776" t="s">
        <v>226</v>
      </c>
    </row>
    <row r="15" spans="1:4" ht="25.5" x14ac:dyDescent="0.2">
      <c r="A15" s="605">
        <v>9</v>
      </c>
      <c r="B15" s="606" t="s">
        <v>1231</v>
      </c>
      <c r="C15" s="606" t="s">
        <v>150</v>
      </c>
      <c r="D15" s="777" t="s">
        <v>1232</v>
      </c>
    </row>
    <row r="16" spans="1:4" ht="153" x14ac:dyDescent="0.2">
      <c r="A16" s="605" t="s">
        <v>1213</v>
      </c>
      <c r="B16" s="606" t="s">
        <v>1209</v>
      </c>
      <c r="C16" s="606" t="s">
        <v>150</v>
      </c>
      <c r="D16" s="777" t="s">
        <v>1599</v>
      </c>
    </row>
    <row r="17" spans="1:4" ht="153" x14ac:dyDescent="0.2">
      <c r="A17" s="607" t="s">
        <v>1214</v>
      </c>
      <c r="B17" s="608" t="s">
        <v>1210</v>
      </c>
      <c r="C17" s="608" t="s">
        <v>1230</v>
      </c>
      <c r="D17" s="777" t="s">
        <v>1600</v>
      </c>
    </row>
    <row r="18" spans="1:4" ht="153" x14ac:dyDescent="0.2">
      <c r="A18" s="607" t="s">
        <v>1215</v>
      </c>
      <c r="B18" s="608" t="s">
        <v>1211</v>
      </c>
      <c r="C18" s="608" t="s">
        <v>150</v>
      </c>
      <c r="D18" s="777" t="s">
        <v>1601</v>
      </c>
    </row>
    <row r="19" spans="1:4" ht="153" x14ac:dyDescent="0.2">
      <c r="A19" s="607" t="s">
        <v>1216</v>
      </c>
      <c r="B19" s="608" t="s">
        <v>1212</v>
      </c>
      <c r="C19" s="608" t="s">
        <v>1230</v>
      </c>
      <c r="D19" s="777" t="s">
        <v>1602</v>
      </c>
    </row>
    <row r="20" spans="1:4" ht="38.25" x14ac:dyDescent="0.2">
      <c r="A20" s="605">
        <v>12</v>
      </c>
      <c r="B20" s="113" t="s">
        <v>211</v>
      </c>
      <c r="C20" s="113" t="s">
        <v>187</v>
      </c>
      <c r="D20" s="776" t="s">
        <v>1197</v>
      </c>
    </row>
    <row r="21" spans="1:4" ht="114.75" x14ac:dyDescent="0.2">
      <c r="A21" s="607">
        <v>13</v>
      </c>
      <c r="B21" s="115" t="s">
        <v>212</v>
      </c>
      <c r="C21" s="115" t="s">
        <v>323</v>
      </c>
      <c r="D21" s="776" t="s">
        <v>1422</v>
      </c>
    </row>
    <row r="22" spans="1:4" ht="25.5" x14ac:dyDescent="0.2">
      <c r="A22" s="605">
        <v>14</v>
      </c>
      <c r="B22" s="115" t="s">
        <v>1260</v>
      </c>
      <c r="C22" s="115" t="s">
        <v>217</v>
      </c>
      <c r="D22" s="778" t="s">
        <v>1262</v>
      </c>
    </row>
    <row r="23" spans="1:4" ht="38.25" x14ac:dyDescent="0.2">
      <c r="A23" s="605">
        <v>15</v>
      </c>
      <c r="B23" s="115" t="s">
        <v>397</v>
      </c>
      <c r="C23" s="115" t="s">
        <v>217</v>
      </c>
      <c r="D23" s="778" t="s">
        <v>1263</v>
      </c>
    </row>
    <row r="24" spans="1:4" ht="89.25" x14ac:dyDescent="0.2">
      <c r="A24" s="605">
        <v>16</v>
      </c>
      <c r="B24" s="115" t="s">
        <v>1261</v>
      </c>
      <c r="C24" s="115" t="s">
        <v>217</v>
      </c>
      <c r="D24" s="778" t="s">
        <v>1264</v>
      </c>
    </row>
    <row r="25" spans="1:4" ht="51" x14ac:dyDescent="0.2">
      <c r="A25" s="605">
        <v>17</v>
      </c>
      <c r="B25" s="115" t="s">
        <v>369</v>
      </c>
      <c r="C25" s="115" t="s">
        <v>217</v>
      </c>
      <c r="D25" s="778" t="s">
        <v>1265</v>
      </c>
    </row>
    <row r="26" spans="1:4" ht="51" x14ac:dyDescent="0.2">
      <c r="A26" s="605">
        <v>18</v>
      </c>
      <c r="B26" s="115" t="s">
        <v>387</v>
      </c>
      <c r="C26" s="115" t="s">
        <v>217</v>
      </c>
      <c r="D26" s="778" t="s">
        <v>1266</v>
      </c>
    </row>
    <row r="27" spans="1:4" ht="89.25" x14ac:dyDescent="0.2">
      <c r="A27" s="605">
        <v>19</v>
      </c>
      <c r="B27" s="115" t="s">
        <v>1480</v>
      </c>
      <c r="C27" s="115" t="s">
        <v>217</v>
      </c>
      <c r="D27" s="778" t="s">
        <v>1267</v>
      </c>
    </row>
    <row r="28" spans="1:4" x14ac:dyDescent="0.2">
      <c r="A28" s="605">
        <v>20</v>
      </c>
      <c r="B28" s="113" t="s">
        <v>257</v>
      </c>
      <c r="C28" s="113" t="s">
        <v>217</v>
      </c>
      <c r="D28" s="671" t="s">
        <v>287</v>
      </c>
    </row>
    <row r="29" spans="1:4" ht="51" x14ac:dyDescent="0.2">
      <c r="A29" s="607">
        <v>21</v>
      </c>
      <c r="B29" s="115" t="s">
        <v>223</v>
      </c>
      <c r="C29" s="115" t="s">
        <v>217</v>
      </c>
      <c r="D29" s="776" t="s">
        <v>1424</v>
      </c>
    </row>
    <row r="30" spans="1:4" ht="38.25" x14ac:dyDescent="0.2">
      <c r="A30" s="605">
        <v>22</v>
      </c>
      <c r="B30" s="113" t="s">
        <v>213</v>
      </c>
      <c r="C30" s="113" t="s">
        <v>187</v>
      </c>
      <c r="D30" s="776" t="s">
        <v>288</v>
      </c>
    </row>
    <row r="31" spans="1:4" ht="25.5" x14ac:dyDescent="0.2">
      <c r="A31" s="607">
        <v>23</v>
      </c>
      <c r="B31" s="115" t="s">
        <v>289</v>
      </c>
      <c r="C31" s="115" t="s">
        <v>217</v>
      </c>
      <c r="D31" s="776" t="s">
        <v>435</v>
      </c>
    </row>
    <row r="32" spans="1:4" x14ac:dyDescent="0.2">
      <c r="A32" s="634">
        <v>24</v>
      </c>
      <c r="B32" s="635" t="s">
        <v>1430</v>
      </c>
      <c r="C32" s="635" t="s">
        <v>217</v>
      </c>
      <c r="D32" s="779" t="s">
        <v>1234</v>
      </c>
    </row>
    <row r="33" spans="1:4" x14ac:dyDescent="0.2">
      <c r="A33" s="634">
        <v>25</v>
      </c>
      <c r="B33" s="635" t="s">
        <v>258</v>
      </c>
      <c r="C33" s="635" t="s">
        <v>217</v>
      </c>
      <c r="D33" s="636" t="s">
        <v>1272</v>
      </c>
    </row>
    <row r="42" spans="1:4" x14ac:dyDescent="0.2">
      <c r="A42" s="92"/>
    </row>
    <row r="69" spans="1:1" x14ac:dyDescent="0.2">
      <c r="A69" s="92"/>
    </row>
    <row r="131" spans="1:1" x14ac:dyDescent="0.2">
      <c r="A131" s="92"/>
    </row>
    <row r="149" spans="1:1" x14ac:dyDescent="0.2">
      <c r="A149" s="92"/>
    </row>
    <row r="187" spans="1:1" x14ac:dyDescent="0.2">
      <c r="A187" s="92"/>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topLeftCell="A79" zoomScale="80" zoomScaleNormal="80" workbookViewId="0">
      <selection activeCell="D15" sqref="D15:D16"/>
    </sheetView>
  </sheetViews>
  <sheetFormatPr defaultColWidth="8.5703125" defaultRowHeight="12.75" x14ac:dyDescent="0.2"/>
  <cols>
    <col min="1" max="1" width="56.5703125" style="184" customWidth="1"/>
    <col min="2" max="2" width="24.5703125" style="184" customWidth="1"/>
    <col min="3" max="3" width="26" style="184" customWidth="1"/>
    <col min="4" max="4" width="27.42578125" style="184" customWidth="1"/>
    <col min="5" max="5" width="21.42578125" style="184" customWidth="1"/>
    <col min="6" max="6" width="16.42578125" style="184" customWidth="1"/>
    <col min="7" max="7" width="13.42578125" style="584" customWidth="1"/>
    <col min="8" max="16384" width="8.5703125" style="184"/>
  </cols>
  <sheetData>
    <row r="1" spans="1:8" ht="23.25" x14ac:dyDescent="0.2">
      <c r="A1" s="568" t="s">
        <v>1166</v>
      </c>
      <c r="B1"/>
      <c r="C1"/>
      <c r="D1"/>
      <c r="E1"/>
      <c r="F1"/>
      <c r="G1" s="589"/>
      <c r="H1"/>
    </row>
    <row r="2" spans="1:8" ht="84" customHeight="1" x14ac:dyDescent="0.2">
      <c r="A2" s="861" t="s">
        <v>1431</v>
      </c>
      <c r="B2" s="861"/>
      <c r="C2" s="861"/>
      <c r="D2" s="861"/>
      <c r="E2" s="861"/>
      <c r="F2" s="861"/>
      <c r="G2" s="861"/>
      <c r="H2"/>
    </row>
    <row r="3" spans="1:8" ht="30.95" customHeight="1" x14ac:dyDescent="0.2">
      <c r="A3" s="860" t="s">
        <v>629</v>
      </c>
      <c r="B3" s="860"/>
      <c r="C3" s="860"/>
      <c r="D3" s="860"/>
      <c r="E3" s="860"/>
      <c r="F3" s="860"/>
      <c r="G3" s="589"/>
      <c r="H3"/>
    </row>
    <row r="4" spans="1:8" ht="15" customHeight="1" x14ac:dyDescent="0.2">
      <c r="A4" s="580" t="s">
        <v>630</v>
      </c>
      <c r="B4"/>
      <c r="C4"/>
      <c r="D4"/>
      <c r="E4"/>
      <c r="F4"/>
      <c r="G4" s="589"/>
      <c r="H4"/>
    </row>
    <row r="5" spans="1:8" ht="15" x14ac:dyDescent="0.2">
      <c r="A5" s="580" t="s">
        <v>631</v>
      </c>
      <c r="B5"/>
      <c r="C5"/>
      <c r="D5"/>
      <c r="E5"/>
      <c r="F5"/>
      <c r="G5" s="589"/>
      <c r="H5"/>
    </row>
    <row r="6" spans="1:8" ht="29.1" customHeight="1" x14ac:dyDescent="0.2">
      <c r="A6" s="862" t="s">
        <v>1432</v>
      </c>
      <c r="B6" s="862"/>
      <c r="C6" s="862"/>
      <c r="D6" s="862"/>
      <c r="E6" s="862"/>
      <c r="F6" s="862"/>
      <c r="G6" s="862"/>
      <c r="H6"/>
    </row>
    <row r="7" spans="1:8" ht="15" thickBot="1" x14ac:dyDescent="0.25">
      <c r="A7" s="580"/>
      <c r="B7"/>
      <c r="C7"/>
      <c r="D7"/>
      <c r="E7"/>
      <c r="F7"/>
      <c r="G7" s="589"/>
      <c r="H7"/>
    </row>
    <row r="8" spans="1:8" ht="51.75" thickBot="1" x14ac:dyDescent="0.25">
      <c r="A8" s="780" t="s">
        <v>364</v>
      </c>
      <c r="B8" s="781" t="s">
        <v>365</v>
      </c>
      <c r="C8" s="781" t="s">
        <v>366</v>
      </c>
      <c r="D8" s="781" t="s">
        <v>92</v>
      </c>
      <c r="E8" s="781" t="s">
        <v>367</v>
      </c>
      <c r="F8" s="782" t="s">
        <v>368</v>
      </c>
      <c r="G8" s="782" t="s">
        <v>1185</v>
      </c>
    </row>
    <row r="9" spans="1:8" ht="26.25" thickBot="1" x14ac:dyDescent="0.25">
      <c r="A9" s="783" t="s">
        <v>369</v>
      </c>
      <c r="B9" s="784"/>
      <c r="C9" s="784" t="s">
        <v>370</v>
      </c>
      <c r="D9" s="785"/>
      <c r="E9" s="786"/>
      <c r="F9" s="786" t="s">
        <v>1483</v>
      </c>
      <c r="G9" s="787">
        <v>17</v>
      </c>
    </row>
    <row r="10" spans="1:8" ht="26.25" thickBot="1" x14ac:dyDescent="0.25">
      <c r="A10" s="783" t="s">
        <v>371</v>
      </c>
      <c r="B10" s="784"/>
      <c r="C10" s="784" t="s">
        <v>370</v>
      </c>
      <c r="D10" s="786"/>
      <c r="E10" s="786"/>
      <c r="F10" s="786" t="s">
        <v>1484</v>
      </c>
      <c r="G10" s="787">
        <v>16</v>
      </c>
    </row>
    <row r="11" spans="1:8" ht="13.5" thickBot="1" x14ac:dyDescent="0.25">
      <c r="A11" s="783" t="s">
        <v>372</v>
      </c>
      <c r="B11" s="784" t="s">
        <v>370</v>
      </c>
      <c r="C11" s="784"/>
      <c r="D11" s="786"/>
      <c r="E11" s="786"/>
      <c r="F11" s="786" t="s">
        <v>1485</v>
      </c>
      <c r="G11" s="787">
        <v>20</v>
      </c>
    </row>
    <row r="12" spans="1:8" ht="39" thickBot="1" x14ac:dyDescent="0.25">
      <c r="A12" s="783" t="s">
        <v>373</v>
      </c>
      <c r="B12" s="784" t="s">
        <v>370</v>
      </c>
      <c r="C12" s="784"/>
      <c r="D12" s="788" t="s">
        <v>1486</v>
      </c>
      <c r="E12" s="789"/>
      <c r="F12" s="790" t="s">
        <v>1487</v>
      </c>
      <c r="G12" s="787">
        <v>3</v>
      </c>
    </row>
    <row r="13" spans="1:8" ht="13.5" thickBot="1" x14ac:dyDescent="0.25">
      <c r="A13" s="783" t="s">
        <v>374</v>
      </c>
      <c r="B13" s="784" t="s">
        <v>370</v>
      </c>
      <c r="C13" s="784"/>
      <c r="D13" s="786"/>
      <c r="E13" s="786"/>
      <c r="F13" s="786" t="s">
        <v>375</v>
      </c>
      <c r="G13" s="787">
        <v>5</v>
      </c>
    </row>
    <row r="14" spans="1:8" ht="13.5" thickBot="1" x14ac:dyDescent="0.25">
      <c r="A14" s="783" t="s">
        <v>408</v>
      </c>
      <c r="B14" s="784" t="s">
        <v>370</v>
      </c>
      <c r="C14" s="784"/>
      <c r="D14" s="786"/>
      <c r="E14" s="786"/>
      <c r="F14" s="786" t="s">
        <v>409</v>
      </c>
      <c r="G14" s="787">
        <v>5</v>
      </c>
    </row>
    <row r="15" spans="1:8" ht="51" x14ac:dyDescent="0.2">
      <c r="A15" s="858" t="s">
        <v>1488</v>
      </c>
      <c r="B15" s="858" t="s">
        <v>370</v>
      </c>
      <c r="C15" s="856"/>
      <c r="D15" s="858"/>
      <c r="E15" s="858"/>
      <c r="F15" s="791" t="s">
        <v>1489</v>
      </c>
      <c r="G15" s="854">
        <v>2</v>
      </c>
    </row>
    <row r="16" spans="1:8" ht="79.7" customHeight="1" thickBot="1" x14ac:dyDescent="0.25">
      <c r="A16" s="859"/>
      <c r="B16" s="859"/>
      <c r="C16" s="857"/>
      <c r="D16" s="859"/>
      <c r="E16" s="859"/>
      <c r="F16" s="786" t="s">
        <v>1490</v>
      </c>
      <c r="G16" s="855"/>
    </row>
    <row r="17" spans="1:7" ht="61.35" customHeight="1" x14ac:dyDescent="0.2">
      <c r="A17" s="856" t="s">
        <v>632</v>
      </c>
      <c r="B17" s="858" t="s">
        <v>370</v>
      </c>
      <c r="C17" s="858"/>
      <c r="D17" s="856"/>
      <c r="E17" s="856"/>
      <c r="F17" s="791" t="s">
        <v>1491</v>
      </c>
      <c r="G17" s="854">
        <v>4</v>
      </c>
    </row>
    <row r="18" spans="1:7" ht="64.5" thickBot="1" x14ac:dyDescent="0.25">
      <c r="A18" s="857"/>
      <c r="B18" s="859"/>
      <c r="C18" s="859"/>
      <c r="D18" s="857"/>
      <c r="E18" s="857"/>
      <c r="F18" s="786" t="s">
        <v>1492</v>
      </c>
      <c r="G18" s="855"/>
    </row>
    <row r="19" spans="1:7" ht="102.95" customHeight="1" thickBot="1" x14ac:dyDescent="0.25">
      <c r="A19" s="783" t="s">
        <v>633</v>
      </c>
      <c r="B19" s="784"/>
      <c r="C19" s="784" t="s">
        <v>370</v>
      </c>
      <c r="D19" s="786" t="s">
        <v>1493</v>
      </c>
      <c r="E19" s="786"/>
      <c r="F19" s="786"/>
      <c r="G19" s="787"/>
    </row>
    <row r="20" spans="1:7" ht="90" thickBot="1" x14ac:dyDescent="0.25">
      <c r="A20" s="783" t="s">
        <v>634</v>
      </c>
      <c r="B20" s="784" t="s">
        <v>370</v>
      </c>
      <c r="C20" s="784"/>
      <c r="D20" s="792" t="s">
        <v>1494</v>
      </c>
      <c r="E20" s="786"/>
      <c r="F20" s="786" t="s">
        <v>380</v>
      </c>
      <c r="G20" s="787">
        <v>5</v>
      </c>
    </row>
    <row r="21" spans="1:7" ht="66.95" customHeight="1" thickBot="1" x14ac:dyDescent="0.25">
      <c r="A21" s="783" t="s">
        <v>1495</v>
      </c>
      <c r="B21" s="784" t="s">
        <v>370</v>
      </c>
      <c r="C21" s="784"/>
      <c r="D21" s="786"/>
      <c r="E21" s="786"/>
      <c r="F21" s="786" t="s">
        <v>405</v>
      </c>
      <c r="G21" s="787">
        <v>12</v>
      </c>
    </row>
    <row r="22" spans="1:7" ht="64.5" thickBot="1" x14ac:dyDescent="0.25">
      <c r="A22" s="793" t="s">
        <v>381</v>
      </c>
      <c r="B22" s="784"/>
      <c r="C22" s="784"/>
      <c r="D22" s="786" t="s">
        <v>1273</v>
      </c>
      <c r="E22" s="784"/>
      <c r="F22" s="786"/>
      <c r="G22" s="787">
        <v>19</v>
      </c>
    </row>
    <row r="23" spans="1:7" ht="13.5" thickBot="1" x14ac:dyDescent="0.25">
      <c r="A23" s="783" t="s">
        <v>1496</v>
      </c>
      <c r="B23" s="784"/>
      <c r="C23" s="784" t="s">
        <v>370</v>
      </c>
      <c r="D23" s="784"/>
      <c r="E23" s="784"/>
      <c r="F23" s="786" t="s">
        <v>1497</v>
      </c>
      <c r="G23" s="787">
        <v>19</v>
      </c>
    </row>
    <row r="24" spans="1:7" ht="13.5" thickBot="1" x14ac:dyDescent="0.25">
      <c r="A24" s="783" t="s">
        <v>635</v>
      </c>
      <c r="B24" s="784"/>
      <c r="C24" s="784" t="s">
        <v>370</v>
      </c>
      <c r="D24" s="784"/>
      <c r="E24" s="794"/>
      <c r="F24" s="786" t="s">
        <v>382</v>
      </c>
      <c r="G24" s="787">
        <v>19</v>
      </c>
    </row>
    <row r="25" spans="1:7" ht="13.5" thickBot="1" x14ac:dyDescent="0.25">
      <c r="A25" s="783" t="s">
        <v>636</v>
      </c>
      <c r="B25" s="784"/>
      <c r="C25" s="784" t="s">
        <v>370</v>
      </c>
      <c r="D25" s="784"/>
      <c r="E25" s="794"/>
      <c r="F25" s="786" t="s">
        <v>1227</v>
      </c>
      <c r="G25" s="787">
        <v>19</v>
      </c>
    </row>
    <row r="26" spans="1:7" ht="39" thickBot="1" x14ac:dyDescent="0.25">
      <c r="A26" s="783" t="s">
        <v>637</v>
      </c>
      <c r="B26" s="784"/>
      <c r="C26" s="784" t="s">
        <v>370</v>
      </c>
      <c r="D26" s="784"/>
      <c r="E26" s="786" t="s">
        <v>638</v>
      </c>
      <c r="F26" s="786" t="s">
        <v>1498</v>
      </c>
      <c r="G26" s="787">
        <v>19</v>
      </c>
    </row>
    <row r="27" spans="1:7" ht="13.5" thickBot="1" x14ac:dyDescent="0.25">
      <c r="A27" s="783" t="s">
        <v>639</v>
      </c>
      <c r="B27" s="784"/>
      <c r="C27" s="784" t="s">
        <v>370</v>
      </c>
      <c r="D27" s="784"/>
      <c r="E27" s="784"/>
      <c r="F27" s="786" t="s">
        <v>383</v>
      </c>
      <c r="G27" s="787">
        <v>19</v>
      </c>
    </row>
    <row r="28" spans="1:7" ht="13.5" thickBot="1" x14ac:dyDescent="0.25">
      <c r="A28" s="783" t="s">
        <v>640</v>
      </c>
      <c r="B28" s="784"/>
      <c r="C28" s="784" t="s">
        <v>370</v>
      </c>
      <c r="D28" s="784" t="s">
        <v>1499</v>
      </c>
      <c r="E28" s="784"/>
      <c r="F28" s="786" t="s">
        <v>641</v>
      </c>
      <c r="G28" s="787">
        <v>17</v>
      </c>
    </row>
    <row r="29" spans="1:7" ht="13.5" thickBot="1" x14ac:dyDescent="0.25">
      <c r="A29" s="783" t="s">
        <v>642</v>
      </c>
      <c r="B29" s="784"/>
      <c r="C29" s="784"/>
      <c r="D29" s="784"/>
      <c r="E29" s="784"/>
      <c r="F29" s="786" t="s">
        <v>643</v>
      </c>
      <c r="G29" s="787">
        <v>19</v>
      </c>
    </row>
    <row r="30" spans="1:7" ht="26.25" thickBot="1" x14ac:dyDescent="0.25">
      <c r="A30" s="783" t="s">
        <v>644</v>
      </c>
      <c r="B30" s="784"/>
      <c r="C30" s="784" t="s">
        <v>370</v>
      </c>
      <c r="D30" s="795" t="s">
        <v>1500</v>
      </c>
      <c r="E30" s="796" t="s">
        <v>1501</v>
      </c>
      <c r="F30" s="790" t="s">
        <v>1502</v>
      </c>
      <c r="G30" s="787">
        <v>19</v>
      </c>
    </row>
    <row r="31" spans="1:7" ht="13.5" thickBot="1" x14ac:dyDescent="0.25">
      <c r="A31" s="783" t="s">
        <v>645</v>
      </c>
      <c r="B31" s="784"/>
      <c r="C31" s="784" t="s">
        <v>370</v>
      </c>
      <c r="D31" s="784"/>
      <c r="E31" s="784"/>
      <c r="F31" s="786" t="s">
        <v>384</v>
      </c>
      <c r="G31" s="787">
        <v>19</v>
      </c>
    </row>
    <row r="32" spans="1:7" ht="13.35" customHeight="1" thickBot="1" x14ac:dyDescent="0.25">
      <c r="A32" s="783" t="s">
        <v>646</v>
      </c>
      <c r="B32" s="784"/>
      <c r="C32" s="784" t="s">
        <v>370</v>
      </c>
      <c r="D32" s="784"/>
      <c r="E32" s="784"/>
      <c r="F32" s="786" t="s">
        <v>647</v>
      </c>
      <c r="G32" s="787">
        <v>19</v>
      </c>
    </row>
    <row r="33" spans="1:7" ht="13.5" thickBot="1" x14ac:dyDescent="0.25">
      <c r="A33" s="783" t="s">
        <v>648</v>
      </c>
      <c r="B33" s="784"/>
      <c r="C33" s="784" t="s">
        <v>370</v>
      </c>
      <c r="D33" s="784"/>
      <c r="E33" s="784"/>
      <c r="F33" s="786" t="s">
        <v>386</v>
      </c>
      <c r="G33" s="787">
        <v>19</v>
      </c>
    </row>
    <row r="34" spans="1:7" ht="13.35" customHeight="1" thickBot="1" x14ac:dyDescent="0.25">
      <c r="A34" s="783" t="s">
        <v>1503</v>
      </c>
      <c r="B34" s="784"/>
      <c r="C34" s="784"/>
      <c r="D34" s="784"/>
      <c r="E34" s="797"/>
      <c r="F34" s="786" t="s">
        <v>649</v>
      </c>
      <c r="G34" s="787">
        <v>19</v>
      </c>
    </row>
    <row r="35" spans="1:7" ht="13.5" thickBot="1" x14ac:dyDescent="0.25">
      <c r="A35" s="783" t="s">
        <v>650</v>
      </c>
      <c r="B35" s="784"/>
      <c r="C35" s="784" t="s">
        <v>370</v>
      </c>
      <c r="D35" s="784"/>
      <c r="E35" s="784"/>
      <c r="F35" s="786" t="s">
        <v>651</v>
      </c>
      <c r="G35" s="787">
        <v>18</v>
      </c>
    </row>
    <row r="36" spans="1:7" ht="13.5" thickBot="1" x14ac:dyDescent="0.25">
      <c r="A36" s="783" t="s">
        <v>652</v>
      </c>
      <c r="B36" s="784"/>
      <c r="C36" s="784" t="s">
        <v>370</v>
      </c>
      <c r="D36" s="784"/>
      <c r="E36" s="784"/>
      <c r="F36" s="786" t="s">
        <v>385</v>
      </c>
      <c r="G36" s="787">
        <v>19</v>
      </c>
    </row>
    <row r="37" spans="1:7" ht="51.75" thickBot="1" x14ac:dyDescent="0.25">
      <c r="A37" s="783" t="s">
        <v>653</v>
      </c>
      <c r="B37" s="784"/>
      <c r="C37" s="784" t="s">
        <v>370</v>
      </c>
      <c r="D37" s="798" t="s">
        <v>1504</v>
      </c>
      <c r="E37" s="784"/>
      <c r="F37" s="786" t="s">
        <v>1505</v>
      </c>
      <c r="G37" s="787">
        <v>19</v>
      </c>
    </row>
    <row r="38" spans="1:7" ht="13.5" thickBot="1" x14ac:dyDescent="0.25">
      <c r="A38" s="783" t="s">
        <v>1506</v>
      </c>
      <c r="B38" s="784"/>
      <c r="C38" s="784" t="s">
        <v>370</v>
      </c>
      <c r="D38" s="784"/>
      <c r="E38" s="784"/>
      <c r="F38" s="786" t="s">
        <v>654</v>
      </c>
      <c r="G38" s="787">
        <v>19</v>
      </c>
    </row>
    <row r="39" spans="1:7" ht="51.75" thickBot="1" x14ac:dyDescent="0.25">
      <c r="A39" s="783" t="s">
        <v>1507</v>
      </c>
      <c r="B39" s="784"/>
      <c r="C39" s="784" t="s">
        <v>370</v>
      </c>
      <c r="D39" s="786" t="s">
        <v>1508</v>
      </c>
      <c r="E39" s="786"/>
      <c r="F39" s="786" t="s">
        <v>1509</v>
      </c>
      <c r="G39" s="787">
        <v>14</v>
      </c>
    </row>
    <row r="40" spans="1:7" ht="77.25" thickBot="1" x14ac:dyDescent="0.25">
      <c r="A40" s="783" t="s">
        <v>411</v>
      </c>
      <c r="B40" s="784"/>
      <c r="C40" s="784" t="s">
        <v>370</v>
      </c>
      <c r="D40" s="786"/>
      <c r="E40" s="786"/>
      <c r="F40" s="786" t="s">
        <v>1510</v>
      </c>
      <c r="G40" s="787">
        <v>15</v>
      </c>
    </row>
    <row r="41" spans="1:7" ht="39" thickBot="1" x14ac:dyDescent="0.25">
      <c r="A41" s="783" t="s">
        <v>655</v>
      </c>
      <c r="B41" s="784"/>
      <c r="C41" s="784" t="s">
        <v>370</v>
      </c>
      <c r="D41" s="784"/>
      <c r="E41" s="784"/>
      <c r="F41" s="786" t="s">
        <v>656</v>
      </c>
      <c r="G41" s="787">
        <v>19</v>
      </c>
    </row>
    <row r="42" spans="1:7" ht="51.75" thickBot="1" x14ac:dyDescent="0.25">
      <c r="A42" s="783" t="s">
        <v>657</v>
      </c>
      <c r="B42" s="784"/>
      <c r="C42" s="784" t="s">
        <v>370</v>
      </c>
      <c r="D42" s="798" t="s">
        <v>1511</v>
      </c>
      <c r="E42" s="784"/>
      <c r="F42" s="786" t="s">
        <v>1512</v>
      </c>
      <c r="G42" s="787">
        <v>15</v>
      </c>
    </row>
    <row r="43" spans="1:7" ht="13.5" thickBot="1" x14ac:dyDescent="0.25">
      <c r="A43" s="783" t="s">
        <v>658</v>
      </c>
      <c r="B43" s="784"/>
      <c r="C43" s="784" t="s">
        <v>370</v>
      </c>
      <c r="D43" s="786"/>
      <c r="E43" s="797"/>
      <c r="F43" s="786" t="s">
        <v>659</v>
      </c>
      <c r="G43" s="787">
        <v>19</v>
      </c>
    </row>
    <row r="44" spans="1:7" ht="13.5" thickBot="1" x14ac:dyDescent="0.25">
      <c r="A44" s="783" t="s">
        <v>387</v>
      </c>
      <c r="B44" s="784"/>
      <c r="C44" s="784" t="s">
        <v>370</v>
      </c>
      <c r="D44" s="786"/>
      <c r="E44" s="786"/>
      <c r="F44" s="786" t="s">
        <v>1513</v>
      </c>
      <c r="G44" s="787">
        <v>18</v>
      </c>
    </row>
    <row r="45" spans="1:7" ht="13.5" thickBot="1" x14ac:dyDescent="0.25">
      <c r="A45" s="783" t="s">
        <v>660</v>
      </c>
      <c r="B45" s="784"/>
      <c r="C45" s="784" t="s">
        <v>370</v>
      </c>
      <c r="D45" s="786"/>
      <c r="E45" s="786"/>
      <c r="F45" s="786" t="s">
        <v>388</v>
      </c>
      <c r="G45" s="787">
        <v>7</v>
      </c>
    </row>
    <row r="46" spans="1:7" ht="13.5" thickBot="1" x14ac:dyDescent="0.25">
      <c r="A46" s="793" t="s">
        <v>390</v>
      </c>
      <c r="B46" s="799"/>
      <c r="C46" s="799"/>
      <c r="D46" s="786"/>
      <c r="E46" s="786"/>
      <c r="F46" s="786"/>
      <c r="G46" s="787"/>
    </row>
    <row r="47" spans="1:7" ht="39" thickBot="1" x14ac:dyDescent="0.25">
      <c r="A47" s="783" t="s">
        <v>391</v>
      </c>
      <c r="B47" s="784" t="s">
        <v>370</v>
      </c>
      <c r="C47" s="786"/>
      <c r="D47" s="786" t="s">
        <v>1514</v>
      </c>
      <c r="E47" s="786"/>
      <c r="F47" s="786" t="s">
        <v>1515</v>
      </c>
      <c r="G47" s="787">
        <v>21</v>
      </c>
    </row>
    <row r="48" spans="1:7" ht="13.35" customHeight="1" thickBot="1" x14ac:dyDescent="0.25">
      <c r="A48" s="783" t="s">
        <v>392</v>
      </c>
      <c r="B48" s="799"/>
      <c r="C48" s="784" t="s">
        <v>370</v>
      </c>
      <c r="D48" s="799"/>
      <c r="E48" s="799"/>
      <c r="F48" s="786" t="s">
        <v>1516</v>
      </c>
      <c r="G48" s="787">
        <v>21</v>
      </c>
    </row>
    <row r="49" spans="1:7" ht="102.75" thickBot="1" x14ac:dyDescent="0.25">
      <c r="A49" s="783" t="s">
        <v>661</v>
      </c>
      <c r="B49" s="784"/>
      <c r="C49" s="784" t="s">
        <v>370</v>
      </c>
      <c r="D49" s="786" t="s">
        <v>1517</v>
      </c>
      <c r="E49" s="786"/>
      <c r="F49" s="786" t="s">
        <v>1518</v>
      </c>
      <c r="G49" s="787">
        <v>23</v>
      </c>
    </row>
    <row r="50" spans="1:7" ht="64.5" thickBot="1" x14ac:dyDescent="0.25">
      <c r="A50" s="783" t="s">
        <v>662</v>
      </c>
      <c r="B50" s="784"/>
      <c r="C50" s="784" t="s">
        <v>370</v>
      </c>
      <c r="D50" s="786"/>
      <c r="E50" s="786"/>
      <c r="F50" s="786" t="s">
        <v>1519</v>
      </c>
      <c r="G50" s="787">
        <v>25</v>
      </c>
    </row>
    <row r="51" spans="1:7" ht="13.5" thickBot="1" x14ac:dyDescent="0.25">
      <c r="A51" s="793" t="s">
        <v>394</v>
      </c>
      <c r="B51" s="784"/>
      <c r="C51" s="784"/>
      <c r="D51" s="784"/>
      <c r="E51" s="784"/>
      <c r="F51" s="786"/>
      <c r="G51" s="787"/>
    </row>
    <row r="52" spans="1:7" ht="13.5" thickBot="1" x14ac:dyDescent="0.25">
      <c r="A52" s="783" t="s">
        <v>1520</v>
      </c>
      <c r="B52" s="784"/>
      <c r="C52" s="784"/>
      <c r="D52" s="800" t="s">
        <v>395</v>
      </c>
      <c r="E52" s="800"/>
      <c r="F52" s="800"/>
      <c r="G52" s="801"/>
    </row>
    <row r="53" spans="1:7" ht="115.5" thickBot="1" x14ac:dyDescent="0.25">
      <c r="A53" s="783" t="s">
        <v>1521</v>
      </c>
      <c r="B53" s="784"/>
      <c r="C53" s="784" t="s">
        <v>370</v>
      </c>
      <c r="D53" s="786" t="s">
        <v>396</v>
      </c>
      <c r="E53" s="802"/>
      <c r="F53" s="803" t="s">
        <v>1522</v>
      </c>
      <c r="G53" s="787">
        <v>21</v>
      </c>
    </row>
    <row r="54" spans="1:7" ht="153.75" thickBot="1" x14ac:dyDescent="0.25">
      <c r="A54" s="804" t="s">
        <v>1480</v>
      </c>
      <c r="B54" s="784"/>
      <c r="C54" s="784" t="s">
        <v>370</v>
      </c>
      <c r="D54" s="786" t="s">
        <v>1573</v>
      </c>
      <c r="E54" s="786"/>
      <c r="F54" s="786" t="s">
        <v>1523</v>
      </c>
      <c r="G54" s="787">
        <v>19</v>
      </c>
    </row>
    <row r="55" spans="1:7" ht="128.25" thickBot="1" x14ac:dyDescent="0.25">
      <c r="A55" s="783" t="s">
        <v>397</v>
      </c>
      <c r="B55" s="784" t="s">
        <v>370</v>
      </c>
      <c r="C55" s="802"/>
      <c r="D55" s="786" t="s">
        <v>1524</v>
      </c>
      <c r="E55" s="786"/>
      <c r="F55" s="786" t="s">
        <v>1525</v>
      </c>
      <c r="G55" s="787">
        <v>15</v>
      </c>
    </row>
    <row r="56" spans="1:7" ht="108.6" customHeight="1" thickBot="1" x14ac:dyDescent="0.25">
      <c r="A56" s="783" t="s">
        <v>663</v>
      </c>
      <c r="B56" s="799"/>
      <c r="C56" s="784" t="s">
        <v>370</v>
      </c>
      <c r="D56" s="799"/>
      <c r="E56" s="799"/>
      <c r="F56" s="786" t="s">
        <v>1526</v>
      </c>
      <c r="G56" s="787">
        <v>15</v>
      </c>
    </row>
    <row r="57" spans="1:7" ht="90" thickBot="1" x14ac:dyDescent="0.25">
      <c r="A57" s="783" t="s">
        <v>213</v>
      </c>
      <c r="B57" s="784" t="s">
        <v>370</v>
      </c>
      <c r="C57" s="784"/>
      <c r="D57" s="786"/>
      <c r="E57" s="786"/>
      <c r="F57" s="786" t="s">
        <v>1527</v>
      </c>
      <c r="G57" s="787">
        <v>22</v>
      </c>
    </row>
    <row r="58" spans="1:7" ht="51" x14ac:dyDescent="0.2">
      <c r="A58" s="866" t="s">
        <v>398</v>
      </c>
      <c r="B58" s="867"/>
      <c r="C58" s="867"/>
      <c r="D58" s="868"/>
      <c r="E58" s="856"/>
      <c r="F58" s="791" t="s">
        <v>1528</v>
      </c>
      <c r="G58" s="854">
        <v>1</v>
      </c>
    </row>
    <row r="59" spans="1:7" ht="39" thickBot="1" x14ac:dyDescent="0.25">
      <c r="A59" s="869"/>
      <c r="B59" s="870"/>
      <c r="C59" s="870"/>
      <c r="D59" s="871"/>
      <c r="E59" s="857"/>
      <c r="F59" s="786" t="s">
        <v>1529</v>
      </c>
      <c r="G59" s="855"/>
    </row>
    <row r="60" spans="1:7" ht="13.5" thickBot="1" x14ac:dyDescent="0.25">
      <c r="A60" s="783" t="s">
        <v>664</v>
      </c>
      <c r="B60" s="784" t="s">
        <v>370</v>
      </c>
      <c r="C60" s="784"/>
      <c r="D60" s="786"/>
      <c r="E60" s="786"/>
      <c r="F60" s="786" t="s">
        <v>400</v>
      </c>
      <c r="G60" s="787">
        <v>1</v>
      </c>
    </row>
    <row r="61" spans="1:7" ht="13.5" thickBot="1" x14ac:dyDescent="0.25">
      <c r="A61" s="783" t="s">
        <v>1530</v>
      </c>
      <c r="B61" s="784" t="s">
        <v>370</v>
      </c>
      <c r="C61" s="784"/>
      <c r="D61" s="786"/>
      <c r="E61" s="786"/>
      <c r="F61" s="786" t="s">
        <v>400</v>
      </c>
      <c r="G61" s="787">
        <v>1</v>
      </c>
    </row>
    <row r="62" spans="1:7" ht="13.5" thickBot="1" x14ac:dyDescent="0.25">
      <c r="A62" s="783" t="s">
        <v>665</v>
      </c>
      <c r="B62" s="784" t="s">
        <v>370</v>
      </c>
      <c r="C62" s="784"/>
      <c r="D62" s="786"/>
      <c r="E62" s="786"/>
      <c r="F62" s="786" t="s">
        <v>400</v>
      </c>
      <c r="G62" s="787">
        <v>2</v>
      </c>
    </row>
    <row r="63" spans="1:7" ht="13.5" thickBot="1" x14ac:dyDescent="0.25">
      <c r="A63" s="783" t="s">
        <v>666</v>
      </c>
      <c r="B63" s="784" t="s">
        <v>370</v>
      </c>
      <c r="C63" s="784"/>
      <c r="D63" s="786"/>
      <c r="E63" s="786"/>
      <c r="F63" s="786" t="s">
        <v>400</v>
      </c>
      <c r="G63" s="787">
        <v>1</v>
      </c>
    </row>
    <row r="64" spans="1:7" ht="13.5" thickBot="1" x14ac:dyDescent="0.25">
      <c r="A64" s="783" t="s">
        <v>667</v>
      </c>
      <c r="B64" s="784"/>
      <c r="C64" s="784" t="s">
        <v>370</v>
      </c>
      <c r="D64" s="786"/>
      <c r="E64" s="786"/>
      <c r="F64" s="786" t="s">
        <v>68</v>
      </c>
      <c r="G64" s="787">
        <v>4</v>
      </c>
    </row>
    <row r="65" spans="1:7" ht="13.5" thickBot="1" x14ac:dyDescent="0.25">
      <c r="A65" s="783" t="s">
        <v>404</v>
      </c>
      <c r="B65" s="784" t="s">
        <v>370</v>
      </c>
      <c r="C65" s="784"/>
      <c r="D65" s="786"/>
      <c r="E65" s="786"/>
      <c r="F65" s="786" t="s">
        <v>405</v>
      </c>
      <c r="G65" s="787">
        <v>12</v>
      </c>
    </row>
    <row r="66" spans="1:7" ht="13.5" thickBot="1" x14ac:dyDescent="0.25">
      <c r="A66" s="783" t="s">
        <v>668</v>
      </c>
      <c r="B66" s="784" t="s">
        <v>370</v>
      </c>
      <c r="C66" s="784"/>
      <c r="D66" s="786"/>
      <c r="E66" s="786"/>
      <c r="F66" s="786" t="s">
        <v>68</v>
      </c>
      <c r="G66" s="787">
        <v>5</v>
      </c>
    </row>
    <row r="67" spans="1:7" ht="13.5" thickBot="1" x14ac:dyDescent="0.25">
      <c r="A67" s="783" t="s">
        <v>669</v>
      </c>
      <c r="B67" s="784" t="s">
        <v>370</v>
      </c>
      <c r="C67" s="784"/>
      <c r="D67" s="786"/>
      <c r="E67" s="786"/>
      <c r="F67" s="786" t="s">
        <v>68</v>
      </c>
      <c r="G67" s="787">
        <v>5</v>
      </c>
    </row>
    <row r="68" spans="1:7" ht="51.75" thickBot="1" x14ac:dyDescent="0.25">
      <c r="A68" s="783" t="s">
        <v>406</v>
      </c>
      <c r="B68" s="784" t="s">
        <v>370</v>
      </c>
      <c r="C68" s="784"/>
      <c r="D68" s="786"/>
      <c r="E68" s="786" t="s">
        <v>1531</v>
      </c>
      <c r="F68" s="786" t="s">
        <v>1532</v>
      </c>
      <c r="G68" s="787">
        <v>21</v>
      </c>
    </row>
    <row r="69" spans="1:7" ht="77.25" thickBot="1" x14ac:dyDescent="0.25">
      <c r="A69" s="783" t="s">
        <v>670</v>
      </c>
      <c r="B69" s="784" t="s">
        <v>370</v>
      </c>
      <c r="C69" s="784"/>
      <c r="D69" s="786"/>
      <c r="E69" s="805" t="s">
        <v>1533</v>
      </c>
      <c r="F69" s="786" t="s">
        <v>1534</v>
      </c>
      <c r="G69" s="787">
        <v>3</v>
      </c>
    </row>
    <row r="70" spans="1:7" ht="102.75" thickBot="1" x14ac:dyDescent="0.25">
      <c r="A70" s="783" t="s">
        <v>393</v>
      </c>
      <c r="B70" s="784" t="s">
        <v>370</v>
      </c>
      <c r="C70" s="784"/>
      <c r="D70" s="789" t="s">
        <v>1535</v>
      </c>
      <c r="E70" s="805" t="s">
        <v>1533</v>
      </c>
      <c r="F70" s="786" t="s">
        <v>1536</v>
      </c>
      <c r="G70" s="787">
        <v>21</v>
      </c>
    </row>
    <row r="71" spans="1:7" ht="13.5" thickBot="1" x14ac:dyDescent="0.25">
      <c r="A71" s="783" t="s">
        <v>671</v>
      </c>
      <c r="B71" s="784"/>
      <c r="C71" s="784" t="s">
        <v>370</v>
      </c>
      <c r="D71" s="786"/>
      <c r="E71" s="786"/>
      <c r="F71" s="786" t="s">
        <v>1498</v>
      </c>
      <c r="G71" s="787">
        <v>25</v>
      </c>
    </row>
    <row r="72" spans="1:7" ht="51.75" thickBot="1" x14ac:dyDescent="0.25">
      <c r="A72" s="783" t="s">
        <v>586</v>
      </c>
      <c r="B72" s="784" t="s">
        <v>370</v>
      </c>
      <c r="C72" s="784"/>
      <c r="D72" s="789" t="s">
        <v>1537</v>
      </c>
      <c r="E72" s="791"/>
      <c r="F72" s="791" t="s">
        <v>1538</v>
      </c>
      <c r="G72" s="787" t="s">
        <v>1539</v>
      </c>
    </row>
    <row r="73" spans="1:7" ht="102.75" thickBot="1" x14ac:dyDescent="0.25">
      <c r="A73" s="783" t="s">
        <v>407</v>
      </c>
      <c r="B73" s="784" t="s">
        <v>370</v>
      </c>
      <c r="C73" s="784"/>
      <c r="D73" s="798" t="s">
        <v>1540</v>
      </c>
      <c r="E73" s="806"/>
      <c r="F73" s="807" t="s">
        <v>1541</v>
      </c>
      <c r="G73" s="787">
        <v>5</v>
      </c>
    </row>
    <row r="74" spans="1:7" ht="128.25" thickBot="1" x14ac:dyDescent="0.25">
      <c r="A74" s="783" t="s">
        <v>410</v>
      </c>
      <c r="B74" s="784" t="s">
        <v>370</v>
      </c>
      <c r="C74" s="784" t="s">
        <v>370</v>
      </c>
      <c r="D74" s="786" t="s">
        <v>1542</v>
      </c>
      <c r="E74" s="808"/>
      <c r="F74" s="786" t="s">
        <v>1543</v>
      </c>
      <c r="G74" s="787">
        <v>5</v>
      </c>
    </row>
    <row r="75" spans="1:7" ht="13.35" customHeight="1" thickBot="1" x14ac:dyDescent="0.25">
      <c r="A75" s="783" t="s">
        <v>672</v>
      </c>
      <c r="B75" s="784" t="s">
        <v>370</v>
      </c>
      <c r="C75" s="784"/>
      <c r="D75" s="786"/>
      <c r="E75" s="805" t="s">
        <v>1533</v>
      </c>
      <c r="F75" s="786" t="s">
        <v>673</v>
      </c>
      <c r="G75" s="787">
        <v>21</v>
      </c>
    </row>
    <row r="76" spans="1:7" ht="26.25" thickBot="1" x14ac:dyDescent="0.25">
      <c r="A76" s="783" t="s">
        <v>413</v>
      </c>
      <c r="B76" s="784" t="s">
        <v>370</v>
      </c>
      <c r="C76" s="784"/>
      <c r="D76" s="809" t="s">
        <v>1544</v>
      </c>
      <c r="E76" s="791"/>
      <c r="F76" s="791" t="s">
        <v>1545</v>
      </c>
      <c r="G76" s="787">
        <v>12</v>
      </c>
    </row>
    <row r="77" spans="1:7" ht="115.5" thickBot="1" x14ac:dyDescent="0.25">
      <c r="A77" s="783" t="s">
        <v>389</v>
      </c>
      <c r="B77" s="784" t="s">
        <v>370</v>
      </c>
      <c r="C77" s="784"/>
      <c r="D77" s="798" t="s">
        <v>1546</v>
      </c>
      <c r="E77" s="806"/>
      <c r="F77" s="807" t="s">
        <v>1547</v>
      </c>
      <c r="G77" s="787">
        <v>3</v>
      </c>
    </row>
    <row r="78" spans="1:7" ht="139.35" customHeight="1" thickBot="1" x14ac:dyDescent="0.25">
      <c r="A78" s="793" t="s">
        <v>674</v>
      </c>
      <c r="B78" s="784"/>
      <c r="C78" s="784"/>
      <c r="D78" s="784"/>
      <c r="E78" s="810"/>
      <c r="F78" s="810"/>
      <c r="G78" s="787"/>
    </row>
    <row r="79" spans="1:7" ht="128.25" thickBot="1" x14ac:dyDescent="0.25">
      <c r="A79" s="783" t="s">
        <v>1548</v>
      </c>
      <c r="B79" s="784" t="s">
        <v>370</v>
      </c>
      <c r="C79" s="784"/>
      <c r="D79" s="786" t="s">
        <v>1549</v>
      </c>
      <c r="E79" s="786"/>
      <c r="F79" s="786" t="s">
        <v>675</v>
      </c>
      <c r="G79" s="787">
        <v>13</v>
      </c>
    </row>
    <row r="80" spans="1:7" ht="12.6" customHeight="1" x14ac:dyDescent="0.2">
      <c r="A80" s="856" t="s">
        <v>1550</v>
      </c>
      <c r="B80" s="858"/>
      <c r="C80" s="858" t="s">
        <v>370</v>
      </c>
      <c r="D80" s="856" t="s">
        <v>1551</v>
      </c>
      <c r="E80" s="856"/>
      <c r="F80" s="856" t="s">
        <v>1552</v>
      </c>
      <c r="G80" s="854">
        <v>13</v>
      </c>
    </row>
    <row r="81" spans="1:7" ht="13.35" customHeight="1" thickBot="1" x14ac:dyDescent="0.25">
      <c r="A81" s="857"/>
      <c r="B81" s="859"/>
      <c r="C81" s="859"/>
      <c r="D81" s="857"/>
      <c r="E81" s="857"/>
      <c r="F81" s="857"/>
      <c r="G81" s="855"/>
    </row>
    <row r="82" spans="1:7" ht="90" thickBot="1" x14ac:dyDescent="0.25">
      <c r="A82" s="783" t="s">
        <v>676</v>
      </c>
      <c r="B82" s="784" t="s">
        <v>370</v>
      </c>
      <c r="C82" s="784"/>
      <c r="D82" s="786"/>
      <c r="E82" s="786"/>
      <c r="F82" s="786" t="s">
        <v>1553</v>
      </c>
      <c r="G82" s="787">
        <v>5</v>
      </c>
    </row>
    <row r="83" spans="1:7" ht="13.5" thickBot="1" x14ac:dyDescent="0.25">
      <c r="A83" s="783" t="s">
        <v>677</v>
      </c>
      <c r="B83" s="784"/>
      <c r="C83" s="784" t="s">
        <v>370</v>
      </c>
      <c r="D83" s="786"/>
      <c r="E83" s="786"/>
      <c r="F83" s="786" t="s">
        <v>1554</v>
      </c>
      <c r="G83" s="787">
        <v>16</v>
      </c>
    </row>
    <row r="84" spans="1:7" ht="13.5" thickBot="1" x14ac:dyDescent="0.25">
      <c r="A84" s="783" t="s">
        <v>678</v>
      </c>
      <c r="B84" s="784" t="s">
        <v>370</v>
      </c>
      <c r="C84" s="784"/>
      <c r="D84" s="786"/>
      <c r="E84" s="786"/>
      <c r="F84" s="786" t="s">
        <v>1555</v>
      </c>
      <c r="G84" s="787">
        <v>5</v>
      </c>
    </row>
    <row r="85" spans="1:7" ht="90" thickBot="1" x14ac:dyDescent="0.25">
      <c r="A85" s="783" t="s">
        <v>679</v>
      </c>
      <c r="B85" s="784" t="s">
        <v>370</v>
      </c>
      <c r="C85" s="784"/>
      <c r="D85" s="798" t="s">
        <v>1556</v>
      </c>
      <c r="E85" s="786"/>
      <c r="F85" s="811" t="s">
        <v>1557</v>
      </c>
      <c r="G85" s="787">
        <v>25</v>
      </c>
    </row>
    <row r="86" spans="1:7" ht="13.5" thickBot="1" x14ac:dyDescent="0.25">
      <c r="A86" s="793" t="s">
        <v>414</v>
      </c>
      <c r="B86" s="784"/>
      <c r="C86" s="784"/>
      <c r="D86" s="784"/>
      <c r="E86" s="784"/>
      <c r="F86" s="786"/>
      <c r="G86" s="787"/>
    </row>
    <row r="87" spans="1:7" ht="39" thickBot="1" x14ac:dyDescent="0.25">
      <c r="A87" s="783" t="s">
        <v>680</v>
      </c>
      <c r="B87" s="784" t="s">
        <v>370</v>
      </c>
      <c r="C87" s="784"/>
      <c r="D87" s="789" t="s">
        <v>1558</v>
      </c>
      <c r="E87" s="786"/>
      <c r="F87" s="811" t="s">
        <v>1559</v>
      </c>
      <c r="G87" s="787">
        <v>8</v>
      </c>
    </row>
    <row r="88" spans="1:7" ht="44.45" customHeight="1" thickBot="1" x14ac:dyDescent="0.25">
      <c r="A88" s="783" t="s">
        <v>681</v>
      </c>
      <c r="B88" s="784" t="s">
        <v>370</v>
      </c>
      <c r="C88" s="784"/>
      <c r="D88" s="789" t="s">
        <v>1560</v>
      </c>
      <c r="E88" s="786"/>
      <c r="F88" s="811" t="s">
        <v>1561</v>
      </c>
      <c r="G88" s="787">
        <v>8</v>
      </c>
    </row>
    <row r="89" spans="1:7" ht="96" customHeight="1" thickBot="1" x14ac:dyDescent="0.25">
      <c r="A89" s="783" t="s">
        <v>1562</v>
      </c>
      <c r="B89" s="784" t="s">
        <v>370</v>
      </c>
      <c r="C89" s="784"/>
      <c r="D89" s="789" t="s">
        <v>1563</v>
      </c>
      <c r="E89" s="786"/>
      <c r="F89" s="811" t="s">
        <v>1564</v>
      </c>
      <c r="G89" s="787">
        <v>8</v>
      </c>
    </row>
    <row r="90" spans="1:7" ht="90" thickBot="1" x14ac:dyDescent="0.25">
      <c r="A90" s="783" t="s">
        <v>257</v>
      </c>
      <c r="B90" s="784"/>
      <c r="C90" s="784" t="s">
        <v>370</v>
      </c>
      <c r="D90" s="789" t="s">
        <v>1565</v>
      </c>
      <c r="E90" s="797"/>
      <c r="F90" s="811" t="s">
        <v>1566</v>
      </c>
      <c r="G90" s="787">
        <v>20</v>
      </c>
    </row>
    <row r="91" spans="1:7" ht="26.25" thickBot="1" x14ac:dyDescent="0.25">
      <c r="A91" s="783" t="s">
        <v>682</v>
      </c>
      <c r="B91" s="784"/>
      <c r="C91" s="784" t="s">
        <v>370</v>
      </c>
      <c r="D91" s="797"/>
      <c r="E91" s="786"/>
      <c r="F91" s="786" t="s">
        <v>415</v>
      </c>
      <c r="G91" s="787">
        <v>6</v>
      </c>
    </row>
    <row r="92" spans="1:7" ht="13.5" thickBot="1" x14ac:dyDescent="0.25">
      <c r="A92" s="863" t="s">
        <v>376</v>
      </c>
      <c r="B92" s="864"/>
      <c r="C92" s="864"/>
      <c r="D92" s="865"/>
      <c r="E92" s="799"/>
      <c r="F92" s="786"/>
      <c r="G92" s="787"/>
    </row>
    <row r="93" spans="1:7" ht="26.25" thickBot="1" x14ac:dyDescent="0.25">
      <c r="A93" s="783" t="s">
        <v>683</v>
      </c>
      <c r="B93" s="784"/>
      <c r="C93" s="784" t="s">
        <v>370</v>
      </c>
      <c r="D93" s="786"/>
      <c r="E93" s="786"/>
      <c r="F93" s="786" t="s">
        <v>684</v>
      </c>
      <c r="G93" s="787">
        <v>4</v>
      </c>
    </row>
    <row r="94" spans="1:7" ht="26.25" thickBot="1" x14ac:dyDescent="0.25">
      <c r="A94" s="783" t="s">
        <v>685</v>
      </c>
      <c r="B94" s="784"/>
      <c r="C94" s="784" t="s">
        <v>370</v>
      </c>
      <c r="D94" s="786"/>
      <c r="E94" s="797"/>
      <c r="F94" s="786" t="s">
        <v>686</v>
      </c>
      <c r="G94" s="787">
        <v>4</v>
      </c>
    </row>
    <row r="95" spans="1:7" ht="13.5" thickBot="1" x14ac:dyDescent="0.25">
      <c r="A95" s="783" t="s">
        <v>687</v>
      </c>
      <c r="B95" s="784"/>
      <c r="C95" s="784" t="s">
        <v>370</v>
      </c>
      <c r="D95" s="786"/>
      <c r="E95" s="786"/>
      <c r="F95" s="786" t="s">
        <v>377</v>
      </c>
      <c r="G95" s="787">
        <v>4</v>
      </c>
    </row>
    <row r="96" spans="1:7" ht="39" thickBot="1" x14ac:dyDescent="0.25">
      <c r="A96" s="783" t="s">
        <v>688</v>
      </c>
      <c r="B96" s="784"/>
      <c r="C96" s="784" t="s">
        <v>370</v>
      </c>
      <c r="D96" s="789" t="s">
        <v>1567</v>
      </c>
      <c r="E96" s="811"/>
      <c r="F96" s="811" t="s">
        <v>1568</v>
      </c>
      <c r="G96" s="787">
        <v>4</v>
      </c>
    </row>
    <row r="97" spans="1:8" ht="64.5" thickBot="1" x14ac:dyDescent="0.25">
      <c r="A97" s="783" t="s">
        <v>689</v>
      </c>
      <c r="B97" s="784"/>
      <c r="C97" s="784" t="s">
        <v>370</v>
      </c>
      <c r="D97" s="789" t="s">
        <v>1569</v>
      </c>
      <c r="E97" s="811"/>
      <c r="F97" s="811" t="s">
        <v>1570</v>
      </c>
      <c r="G97" s="787">
        <v>4</v>
      </c>
    </row>
    <row r="98" spans="1:8" ht="66.95" customHeight="1" thickBot="1" x14ac:dyDescent="0.25">
      <c r="A98" s="783" t="s">
        <v>690</v>
      </c>
      <c r="B98" s="784"/>
      <c r="C98" s="784" t="s">
        <v>370</v>
      </c>
      <c r="D98" s="786"/>
      <c r="E98" s="786"/>
      <c r="F98" s="786" t="s">
        <v>1571</v>
      </c>
      <c r="G98" s="787">
        <v>4</v>
      </c>
    </row>
    <row r="99" spans="1:8" ht="13.5" thickBot="1" x14ac:dyDescent="0.25">
      <c r="A99" s="783" t="s">
        <v>691</v>
      </c>
      <c r="B99" s="784"/>
      <c r="C99" s="784" t="s">
        <v>370</v>
      </c>
      <c r="D99" s="786"/>
      <c r="E99" s="786"/>
      <c r="F99" s="786" t="s">
        <v>1572</v>
      </c>
      <c r="G99" s="787">
        <v>4</v>
      </c>
    </row>
    <row r="100" spans="1:8" ht="13.5" thickBot="1" x14ac:dyDescent="0.25">
      <c r="A100" s="783" t="s">
        <v>692</v>
      </c>
      <c r="B100" s="784"/>
      <c r="C100" s="784" t="s">
        <v>370</v>
      </c>
      <c r="D100" s="786"/>
      <c r="E100" s="797"/>
      <c r="F100" s="786" t="s">
        <v>693</v>
      </c>
      <c r="G100" s="787">
        <v>4</v>
      </c>
    </row>
    <row r="101" spans="1:8" ht="13.5" thickBot="1" x14ac:dyDescent="0.25">
      <c r="A101" s="783" t="s">
        <v>694</v>
      </c>
      <c r="B101" s="784"/>
      <c r="C101" s="784" t="s">
        <v>370</v>
      </c>
      <c r="D101" s="786"/>
      <c r="E101" s="786"/>
      <c r="F101" s="786" t="s">
        <v>378</v>
      </c>
      <c r="G101" s="787">
        <v>4</v>
      </c>
    </row>
    <row r="102" spans="1:8" ht="13.5" thickBot="1" x14ac:dyDescent="0.25">
      <c r="A102" s="783" t="s">
        <v>695</v>
      </c>
      <c r="B102" s="784"/>
      <c r="C102" s="784" t="s">
        <v>370</v>
      </c>
      <c r="D102" s="786"/>
      <c r="E102" s="786"/>
      <c r="F102" s="786" t="s">
        <v>379</v>
      </c>
      <c r="G102" s="787">
        <v>4</v>
      </c>
    </row>
    <row r="103" spans="1:8" x14ac:dyDescent="0.2">
      <c r="A103" s="812"/>
      <c r="B103" s="346"/>
      <c r="C103" s="346"/>
      <c r="D103" s="812"/>
      <c r="E103" s="812"/>
      <c r="F103" s="812"/>
      <c r="G103" s="813"/>
    </row>
    <row r="104" spans="1:8" ht="23.25" x14ac:dyDescent="0.2">
      <c r="A104" s="568" t="s">
        <v>1433</v>
      </c>
      <c r="B104" s="690"/>
      <c r="C104" s="690"/>
      <c r="D104" s="690"/>
      <c r="E104" s="690"/>
      <c r="F104" s="690"/>
      <c r="G104" s="690"/>
    </row>
    <row r="105" spans="1:8" x14ac:dyDescent="0.2">
      <c r="A105" s="703"/>
      <c r="B105" s="690"/>
      <c r="C105" s="690"/>
      <c r="D105" s="690"/>
      <c r="E105" s="690"/>
      <c r="F105" s="690"/>
      <c r="G105" s="690"/>
      <c r="H105"/>
    </row>
    <row r="106" spans="1:8" x14ac:dyDescent="0.2">
      <c r="A106" s="704" t="s">
        <v>1167</v>
      </c>
      <c r="B106" s="690"/>
      <c r="C106" s="690"/>
      <c r="D106" s="690"/>
      <c r="E106" s="690"/>
      <c r="F106" s="690"/>
      <c r="G106" s="690"/>
      <c r="H106"/>
    </row>
    <row r="107" spans="1:8" x14ac:dyDescent="0.2">
      <c r="A107" s="705" t="s">
        <v>696</v>
      </c>
      <c r="B107" s="690"/>
      <c r="C107" s="690"/>
      <c r="D107" s="690"/>
      <c r="E107" s="690"/>
      <c r="F107" s="690"/>
      <c r="G107" s="690"/>
      <c r="H107"/>
    </row>
    <row r="108" spans="1:8" x14ac:dyDescent="0.2">
      <c r="A108" s="706" t="s">
        <v>1168</v>
      </c>
      <c r="B108" s="690"/>
      <c r="C108" s="690"/>
      <c r="D108" s="690"/>
      <c r="E108" s="690"/>
      <c r="F108" s="690"/>
      <c r="G108" s="690"/>
      <c r="H108"/>
    </row>
    <row r="109" spans="1:8" x14ac:dyDescent="0.2">
      <c r="A109" s="706" t="s">
        <v>1169</v>
      </c>
      <c r="B109" s="690"/>
      <c r="C109" s="690"/>
      <c r="D109" s="690"/>
      <c r="E109" s="690"/>
      <c r="F109" s="690"/>
      <c r="G109" s="690"/>
      <c r="H109"/>
    </row>
    <row r="110" spans="1:8" x14ac:dyDescent="0.2">
      <c r="A110" s="707" t="s">
        <v>1170</v>
      </c>
      <c r="B110" s="690"/>
      <c r="C110" s="690"/>
      <c r="D110" s="690"/>
      <c r="E110" s="690"/>
      <c r="F110" s="690"/>
      <c r="G110" s="690"/>
      <c r="H110"/>
    </row>
    <row r="111" spans="1:8" x14ac:dyDescent="0.2">
      <c r="A111" s="707" t="s">
        <v>1171</v>
      </c>
      <c r="B111" s="690"/>
      <c r="C111" s="690"/>
      <c r="D111" s="690"/>
      <c r="E111" s="690"/>
      <c r="F111" s="690"/>
      <c r="G111" s="690"/>
      <c r="H111"/>
    </row>
    <row r="112" spans="1:8" x14ac:dyDescent="0.2">
      <c r="A112" s="707" t="s">
        <v>1172</v>
      </c>
      <c r="B112" s="690"/>
      <c r="C112" s="690"/>
      <c r="D112" s="690"/>
      <c r="E112" s="690"/>
      <c r="F112" s="690"/>
      <c r="G112" s="690"/>
      <c r="H112"/>
    </row>
    <row r="113" spans="1:8" x14ac:dyDescent="0.2">
      <c r="A113" s="708" t="s">
        <v>1173</v>
      </c>
      <c r="B113" s="690"/>
      <c r="C113" s="690"/>
      <c r="D113" s="690"/>
      <c r="E113" s="690"/>
      <c r="F113" s="690"/>
      <c r="G113" s="690"/>
      <c r="H113"/>
    </row>
    <row r="114" spans="1:8" x14ac:dyDescent="0.2">
      <c r="B114" s="690"/>
      <c r="C114" s="690"/>
      <c r="D114" s="690"/>
      <c r="E114" s="690"/>
      <c r="F114" s="690"/>
      <c r="G114" s="690"/>
      <c r="H114"/>
    </row>
    <row r="115" spans="1:8" x14ac:dyDescent="0.2">
      <c r="A115" s="709" t="s">
        <v>698</v>
      </c>
      <c r="B115" s="710" t="s">
        <v>697</v>
      </c>
      <c r="C115" s="710" t="s">
        <v>699</v>
      </c>
      <c r="D115" s="710" t="s">
        <v>700</v>
      </c>
      <c r="E115" s="710" t="s">
        <v>701</v>
      </c>
      <c r="F115" s="690"/>
      <c r="G115" s="690"/>
      <c r="H115"/>
    </row>
    <row r="116" spans="1:8" x14ac:dyDescent="0.2">
      <c r="A116" s="711" t="s">
        <v>703</v>
      </c>
      <c r="B116" s="712" t="s">
        <v>702</v>
      </c>
      <c r="C116" s="713" t="s">
        <v>704</v>
      </c>
      <c r="D116" s="712">
        <v>19890101</v>
      </c>
      <c r="E116" s="712">
        <v>19960101</v>
      </c>
      <c r="F116" s="690"/>
      <c r="G116" s="690"/>
      <c r="H116"/>
    </row>
    <row r="117" spans="1:8" x14ac:dyDescent="0.2">
      <c r="A117" s="711" t="s">
        <v>706</v>
      </c>
      <c r="B117" s="712" t="s">
        <v>705</v>
      </c>
      <c r="C117" s="713" t="s">
        <v>707</v>
      </c>
      <c r="D117" s="712">
        <v>19960101</v>
      </c>
      <c r="E117" s="712">
        <v>20030401</v>
      </c>
      <c r="F117" s="690"/>
      <c r="G117" s="690"/>
      <c r="H117"/>
    </row>
    <row r="118" spans="1:8" x14ac:dyDescent="0.2">
      <c r="A118" s="711" t="s">
        <v>709</v>
      </c>
      <c r="B118" s="712" t="s">
        <v>708</v>
      </c>
      <c r="C118" s="713" t="s">
        <v>704</v>
      </c>
      <c r="D118" s="712">
        <v>19900101</v>
      </c>
      <c r="E118" s="712">
        <v>19970101</v>
      </c>
      <c r="F118" s="690"/>
      <c r="G118" s="690"/>
      <c r="H118"/>
    </row>
    <row r="119" spans="1:8" x14ac:dyDescent="0.2">
      <c r="A119" s="711" t="s">
        <v>711</v>
      </c>
      <c r="B119" s="712" t="s">
        <v>710</v>
      </c>
      <c r="C119" s="713" t="s">
        <v>712</v>
      </c>
      <c r="D119" s="712">
        <v>20080101</v>
      </c>
      <c r="E119" s="712">
        <v>20080101</v>
      </c>
      <c r="F119" s="690"/>
      <c r="G119" s="690"/>
      <c r="H119"/>
    </row>
    <row r="120" spans="1:8" x14ac:dyDescent="0.2">
      <c r="A120" s="711" t="s">
        <v>714</v>
      </c>
      <c r="B120" s="712" t="s">
        <v>713</v>
      </c>
      <c r="C120" s="713" t="s">
        <v>712</v>
      </c>
      <c r="D120" s="712">
        <v>19990101</v>
      </c>
      <c r="E120" s="712">
        <v>19990101</v>
      </c>
      <c r="F120" s="690"/>
      <c r="G120" s="690"/>
      <c r="H120"/>
    </row>
    <row r="121" spans="1:8" ht="25.5" x14ac:dyDescent="0.2">
      <c r="A121" s="711" t="s">
        <v>716</v>
      </c>
      <c r="B121" s="712" t="s">
        <v>715</v>
      </c>
      <c r="C121" s="713" t="s">
        <v>707</v>
      </c>
      <c r="D121" s="712">
        <v>20100101</v>
      </c>
      <c r="E121" s="712">
        <v>20100101</v>
      </c>
      <c r="F121" s="690"/>
      <c r="G121" s="690"/>
      <c r="H121"/>
    </row>
    <row r="122" spans="1:8" x14ac:dyDescent="0.2">
      <c r="A122" s="711" t="s">
        <v>718</v>
      </c>
      <c r="B122" s="712" t="s">
        <v>717</v>
      </c>
      <c r="C122" s="713" t="s">
        <v>707</v>
      </c>
      <c r="D122" s="712">
        <v>20030101</v>
      </c>
      <c r="E122" s="712">
        <v>20030101</v>
      </c>
      <c r="F122" s="690"/>
      <c r="G122" s="690"/>
      <c r="H122"/>
    </row>
    <row r="123" spans="1:8" x14ac:dyDescent="0.2">
      <c r="A123" s="711" t="s">
        <v>720</v>
      </c>
      <c r="B123" s="712" t="s">
        <v>719</v>
      </c>
      <c r="C123" s="713" t="s">
        <v>707</v>
      </c>
      <c r="D123" s="712">
        <v>20030101</v>
      </c>
      <c r="E123" s="712">
        <v>20030101</v>
      </c>
      <c r="F123" s="690"/>
      <c r="G123" s="690"/>
      <c r="H123"/>
    </row>
    <row r="124" spans="1:8" x14ac:dyDescent="0.2">
      <c r="A124" s="711" t="s">
        <v>722</v>
      </c>
      <c r="B124" s="712" t="s">
        <v>721</v>
      </c>
      <c r="C124" s="713" t="s">
        <v>707</v>
      </c>
      <c r="D124" s="712">
        <v>20030101</v>
      </c>
      <c r="E124" s="712">
        <v>20030101</v>
      </c>
      <c r="F124" s="690"/>
      <c r="G124" s="690"/>
      <c r="H124"/>
    </row>
    <row r="125" spans="1:8" x14ac:dyDescent="0.2">
      <c r="A125" s="711" t="s">
        <v>724</v>
      </c>
      <c r="B125" s="712" t="s">
        <v>723</v>
      </c>
      <c r="C125" s="713" t="s">
        <v>707</v>
      </c>
      <c r="D125" s="712">
        <v>20030101</v>
      </c>
      <c r="E125" s="712">
        <v>20030101</v>
      </c>
      <c r="F125" s="690"/>
      <c r="G125" s="690"/>
      <c r="H125"/>
    </row>
    <row r="126" spans="1:8" ht="25.5" x14ac:dyDescent="0.2">
      <c r="A126" s="711" t="s">
        <v>726</v>
      </c>
      <c r="B126" s="712" t="s">
        <v>725</v>
      </c>
      <c r="C126" s="713" t="s">
        <v>704</v>
      </c>
      <c r="D126" s="712">
        <v>20100101</v>
      </c>
      <c r="E126" s="712">
        <v>20150101</v>
      </c>
      <c r="F126" s="690"/>
      <c r="G126" s="690"/>
      <c r="H126"/>
    </row>
    <row r="127" spans="1:8" x14ac:dyDescent="0.2">
      <c r="A127" s="711" t="s">
        <v>728</v>
      </c>
      <c r="B127" s="712" t="s">
        <v>727</v>
      </c>
      <c r="C127" s="713" t="s">
        <v>704</v>
      </c>
      <c r="D127" s="712">
        <v>19860101</v>
      </c>
      <c r="E127" s="712">
        <v>20030101</v>
      </c>
      <c r="F127" s="690"/>
      <c r="G127" s="690"/>
      <c r="H127"/>
    </row>
    <row r="128" spans="1:8" x14ac:dyDescent="0.2">
      <c r="A128" s="711" t="s">
        <v>730</v>
      </c>
      <c r="B128" s="712" t="s">
        <v>729</v>
      </c>
      <c r="C128" s="713" t="s">
        <v>704</v>
      </c>
      <c r="D128" s="712">
        <v>19860101</v>
      </c>
      <c r="E128" s="712">
        <v>20030101</v>
      </c>
      <c r="F128" s="690"/>
      <c r="G128" s="690"/>
      <c r="H128"/>
    </row>
    <row r="129" spans="1:8" x14ac:dyDescent="0.2">
      <c r="A129" s="711" t="s">
        <v>732</v>
      </c>
      <c r="B129" s="712" t="s">
        <v>731</v>
      </c>
      <c r="C129" s="713" t="s">
        <v>704</v>
      </c>
      <c r="D129" s="712">
        <v>19860101</v>
      </c>
      <c r="E129" s="712">
        <v>20030101</v>
      </c>
      <c r="F129" s="690"/>
      <c r="G129" s="690"/>
      <c r="H129"/>
    </row>
    <row r="130" spans="1:8" x14ac:dyDescent="0.2">
      <c r="A130" s="711" t="s">
        <v>734</v>
      </c>
      <c r="B130" s="712" t="s">
        <v>733</v>
      </c>
      <c r="C130" s="713" t="s">
        <v>704</v>
      </c>
      <c r="D130" s="712">
        <v>19860101</v>
      </c>
      <c r="E130" s="712">
        <v>20030101</v>
      </c>
      <c r="F130" s="690"/>
      <c r="G130" s="690"/>
      <c r="H130"/>
    </row>
    <row r="131" spans="1:8" x14ac:dyDescent="0.2">
      <c r="A131" s="711" t="s">
        <v>736</v>
      </c>
      <c r="B131" s="712" t="s">
        <v>735</v>
      </c>
      <c r="C131" s="713" t="s">
        <v>704</v>
      </c>
      <c r="D131" s="712">
        <v>20050101</v>
      </c>
      <c r="E131" s="712">
        <v>20050101</v>
      </c>
      <c r="F131" s="690"/>
      <c r="G131" s="690"/>
      <c r="H131"/>
    </row>
    <row r="132" spans="1:8" x14ac:dyDescent="0.2">
      <c r="A132" s="711" t="s">
        <v>738</v>
      </c>
      <c r="B132" s="712" t="s">
        <v>737</v>
      </c>
      <c r="C132" s="713" t="s">
        <v>704</v>
      </c>
      <c r="D132" s="712">
        <v>19860101</v>
      </c>
      <c r="E132" s="712">
        <v>20050101</v>
      </c>
      <c r="F132" s="690"/>
      <c r="G132" s="690"/>
      <c r="H132"/>
    </row>
    <row r="133" spans="1:8" ht="25.5" x14ac:dyDescent="0.2">
      <c r="A133" s="711" t="s">
        <v>740</v>
      </c>
      <c r="B133" s="712" t="s">
        <v>739</v>
      </c>
      <c r="C133" s="713" t="s">
        <v>707</v>
      </c>
      <c r="D133" s="712">
        <v>20140101</v>
      </c>
      <c r="E133" s="712">
        <v>20140101</v>
      </c>
      <c r="F133" s="690"/>
      <c r="G133" s="690"/>
      <c r="H133"/>
    </row>
    <row r="134" spans="1:8" ht="25.5" x14ac:dyDescent="0.2">
      <c r="A134" s="711" t="s">
        <v>742</v>
      </c>
      <c r="B134" s="712" t="s">
        <v>741</v>
      </c>
      <c r="C134" s="713" t="s">
        <v>707</v>
      </c>
      <c r="D134" s="714"/>
      <c r="E134" s="714"/>
      <c r="F134" s="690"/>
      <c r="G134" s="690"/>
      <c r="H134"/>
    </row>
    <row r="135" spans="1:8" ht="38.25" x14ac:dyDescent="0.2">
      <c r="A135" s="711" t="s">
        <v>744</v>
      </c>
      <c r="B135" s="712" t="s">
        <v>743</v>
      </c>
      <c r="C135" s="713" t="s">
        <v>707</v>
      </c>
      <c r="D135" s="712">
        <v>20110101</v>
      </c>
      <c r="E135" s="712">
        <v>20110101</v>
      </c>
      <c r="F135" s="690"/>
      <c r="G135" s="690"/>
      <c r="H135"/>
    </row>
    <row r="136" spans="1:8" x14ac:dyDescent="0.2">
      <c r="A136" s="711" t="s">
        <v>746</v>
      </c>
      <c r="B136" s="712" t="s">
        <v>745</v>
      </c>
      <c r="C136" s="713" t="s">
        <v>707</v>
      </c>
      <c r="D136" s="712">
        <v>19820101</v>
      </c>
      <c r="E136" s="712">
        <v>20010701</v>
      </c>
      <c r="F136" s="690"/>
      <c r="G136" s="690"/>
      <c r="H136"/>
    </row>
    <row r="137" spans="1:8" x14ac:dyDescent="0.2">
      <c r="A137" s="711" t="s">
        <v>748</v>
      </c>
      <c r="B137" s="712" t="s">
        <v>747</v>
      </c>
      <c r="C137" s="713" t="s">
        <v>704</v>
      </c>
      <c r="D137" s="712">
        <v>19960101</v>
      </c>
      <c r="E137" s="712">
        <v>19960101</v>
      </c>
      <c r="F137" s="690"/>
      <c r="G137" s="690"/>
      <c r="H137"/>
    </row>
    <row r="138" spans="1:8" x14ac:dyDescent="0.2">
      <c r="A138" s="711" t="s">
        <v>750</v>
      </c>
      <c r="B138" s="712" t="s">
        <v>749</v>
      </c>
      <c r="C138" s="713" t="s">
        <v>707</v>
      </c>
      <c r="D138" s="712">
        <v>19820101</v>
      </c>
      <c r="E138" s="712">
        <v>20030101</v>
      </c>
      <c r="F138" s="690"/>
      <c r="G138" s="690"/>
      <c r="H138"/>
    </row>
    <row r="139" spans="1:8" x14ac:dyDescent="0.2">
      <c r="A139" s="711" t="s">
        <v>752</v>
      </c>
      <c r="B139" s="712" t="s">
        <v>751</v>
      </c>
      <c r="C139" s="713" t="s">
        <v>707</v>
      </c>
      <c r="D139" s="712">
        <v>19840101</v>
      </c>
      <c r="E139" s="712">
        <v>20030101</v>
      </c>
      <c r="F139" s="690"/>
      <c r="G139" s="690"/>
      <c r="H139"/>
    </row>
    <row r="140" spans="1:8" x14ac:dyDescent="0.2">
      <c r="A140" s="711" t="s">
        <v>754</v>
      </c>
      <c r="B140" s="712" t="s">
        <v>753</v>
      </c>
      <c r="C140" s="713" t="s">
        <v>712</v>
      </c>
      <c r="D140" s="712">
        <v>19900101</v>
      </c>
      <c r="E140" s="712">
        <v>20140101</v>
      </c>
      <c r="F140" s="690"/>
      <c r="G140" s="690"/>
      <c r="H140"/>
    </row>
    <row r="141" spans="1:8" ht="28.5" customHeight="1" x14ac:dyDescent="0.2">
      <c r="A141" s="711" t="s">
        <v>756</v>
      </c>
      <c r="B141" s="712" t="s">
        <v>755</v>
      </c>
      <c r="C141" s="713" t="s">
        <v>712</v>
      </c>
      <c r="D141" s="712">
        <v>19900101</v>
      </c>
      <c r="E141" s="712">
        <v>20140101</v>
      </c>
      <c r="F141" s="690"/>
      <c r="G141" s="690"/>
      <c r="H141"/>
    </row>
    <row r="142" spans="1:8" x14ac:dyDescent="0.2">
      <c r="A142" s="711" t="s">
        <v>758</v>
      </c>
      <c r="B142" s="712" t="s">
        <v>757</v>
      </c>
      <c r="C142" s="713" t="s">
        <v>712</v>
      </c>
      <c r="D142" s="712">
        <v>19900101</v>
      </c>
      <c r="E142" s="712">
        <v>20140101</v>
      </c>
      <c r="F142" s="690"/>
      <c r="G142" s="690"/>
      <c r="H142"/>
    </row>
    <row r="143" spans="1:8" ht="25.5" x14ac:dyDescent="0.2">
      <c r="A143" s="711" t="s">
        <v>760</v>
      </c>
      <c r="B143" s="712" t="s">
        <v>759</v>
      </c>
      <c r="C143" s="713" t="s">
        <v>704</v>
      </c>
      <c r="D143" s="712">
        <v>19910101</v>
      </c>
      <c r="E143" s="712">
        <v>19970101</v>
      </c>
      <c r="F143" s="690"/>
      <c r="G143" s="690"/>
      <c r="H143"/>
    </row>
    <row r="144" spans="1:8" x14ac:dyDescent="0.2">
      <c r="A144" s="711" t="s">
        <v>762</v>
      </c>
      <c r="B144" s="712" t="s">
        <v>761</v>
      </c>
      <c r="C144" s="713" t="s">
        <v>704</v>
      </c>
      <c r="D144" s="712">
        <v>19860101</v>
      </c>
      <c r="E144" s="712">
        <v>20030101</v>
      </c>
      <c r="F144" s="690"/>
      <c r="G144" s="690"/>
      <c r="H144"/>
    </row>
    <row r="145" spans="1:8" ht="25.5" x14ac:dyDescent="0.2">
      <c r="A145" s="711" t="s">
        <v>764</v>
      </c>
      <c r="B145" s="712" t="s">
        <v>763</v>
      </c>
      <c r="C145" s="713" t="s">
        <v>704</v>
      </c>
      <c r="D145" s="712">
        <v>20020101</v>
      </c>
      <c r="E145" s="712">
        <v>20020701</v>
      </c>
      <c r="F145" s="690"/>
      <c r="G145" s="690"/>
      <c r="H145"/>
    </row>
    <row r="146" spans="1:8" x14ac:dyDescent="0.2">
      <c r="A146" s="711" t="s">
        <v>766</v>
      </c>
      <c r="B146" s="712" t="s">
        <v>765</v>
      </c>
      <c r="C146" s="713" t="s">
        <v>712</v>
      </c>
      <c r="D146" s="712">
        <v>20080101</v>
      </c>
      <c r="E146" s="712">
        <v>20080101</v>
      </c>
      <c r="F146" s="690"/>
      <c r="G146" s="690"/>
      <c r="H146"/>
    </row>
    <row r="147" spans="1:8" x14ac:dyDescent="0.2">
      <c r="A147" s="711" t="s">
        <v>768</v>
      </c>
      <c r="B147" s="712" t="s">
        <v>767</v>
      </c>
      <c r="C147" s="713" t="s">
        <v>704</v>
      </c>
      <c r="D147" s="712">
        <v>20060101</v>
      </c>
      <c r="E147" s="712">
        <v>20110101</v>
      </c>
      <c r="F147" s="690"/>
      <c r="G147" s="690"/>
      <c r="H147"/>
    </row>
    <row r="148" spans="1:8" x14ac:dyDescent="0.2">
      <c r="A148" s="711" t="s">
        <v>770</v>
      </c>
      <c r="B148" s="712" t="s">
        <v>769</v>
      </c>
      <c r="C148" s="713" t="s">
        <v>704</v>
      </c>
      <c r="D148" s="712">
        <v>20060101</v>
      </c>
      <c r="E148" s="712">
        <v>20110101</v>
      </c>
      <c r="F148" s="690"/>
      <c r="G148" s="690"/>
      <c r="H148"/>
    </row>
    <row r="149" spans="1:8" x14ac:dyDescent="0.2">
      <c r="A149" s="711" t="s">
        <v>772</v>
      </c>
      <c r="B149" s="712" t="s">
        <v>771</v>
      </c>
      <c r="C149" s="713" t="s">
        <v>704</v>
      </c>
      <c r="D149" s="712">
        <v>20060101</v>
      </c>
      <c r="E149" s="712">
        <v>20110101</v>
      </c>
      <c r="F149" s="690"/>
      <c r="G149" s="690"/>
      <c r="H149"/>
    </row>
    <row r="150" spans="1:8" x14ac:dyDescent="0.2">
      <c r="A150" s="711" t="s">
        <v>774</v>
      </c>
      <c r="B150" s="712" t="s">
        <v>773</v>
      </c>
      <c r="C150" s="713" t="s">
        <v>704</v>
      </c>
      <c r="D150" s="712">
        <v>20060101</v>
      </c>
      <c r="E150" s="712">
        <v>20110101</v>
      </c>
      <c r="F150" s="690"/>
      <c r="G150" s="690"/>
      <c r="H150"/>
    </row>
    <row r="151" spans="1:8" ht="25.5" x14ac:dyDescent="0.2">
      <c r="A151" s="711" t="s">
        <v>776</v>
      </c>
      <c r="B151" s="712" t="s">
        <v>775</v>
      </c>
      <c r="C151" s="713" t="s">
        <v>704</v>
      </c>
      <c r="D151" s="712">
        <v>20060101</v>
      </c>
      <c r="E151" s="712">
        <v>20110101</v>
      </c>
      <c r="F151" s="690"/>
      <c r="G151" s="690"/>
      <c r="H151"/>
    </row>
    <row r="152" spans="1:8" ht="25.5" x14ac:dyDescent="0.2">
      <c r="A152" s="711" t="s">
        <v>778</v>
      </c>
      <c r="B152" s="712" t="s">
        <v>777</v>
      </c>
      <c r="C152" s="713" t="s">
        <v>704</v>
      </c>
      <c r="D152" s="712">
        <v>20060101</v>
      </c>
      <c r="E152" s="712">
        <v>20110101</v>
      </c>
      <c r="F152" s="690"/>
      <c r="G152" s="690"/>
      <c r="H152"/>
    </row>
    <row r="153" spans="1:8" ht="25.5" x14ac:dyDescent="0.2">
      <c r="A153" s="711" t="s">
        <v>780</v>
      </c>
      <c r="B153" s="712" t="s">
        <v>779</v>
      </c>
      <c r="C153" s="713" t="s">
        <v>704</v>
      </c>
      <c r="D153" s="712">
        <v>20060101</v>
      </c>
      <c r="E153" s="712">
        <v>20110101</v>
      </c>
      <c r="F153" s="690"/>
      <c r="G153" s="690"/>
      <c r="H153"/>
    </row>
    <row r="154" spans="1:8" x14ac:dyDescent="0.2">
      <c r="A154" s="711" t="s">
        <v>782</v>
      </c>
      <c r="B154" s="712" t="s">
        <v>781</v>
      </c>
      <c r="C154" s="713" t="s">
        <v>704</v>
      </c>
      <c r="D154" s="712">
        <v>20060101</v>
      </c>
      <c r="E154" s="712">
        <v>20110101</v>
      </c>
      <c r="F154" s="690"/>
      <c r="G154" s="690"/>
      <c r="H154"/>
    </row>
    <row r="155" spans="1:8" x14ac:dyDescent="0.2">
      <c r="A155" s="711" t="s">
        <v>784</v>
      </c>
      <c r="B155" s="712" t="s">
        <v>783</v>
      </c>
      <c r="C155" s="713" t="s">
        <v>704</v>
      </c>
      <c r="D155" s="712">
        <v>20060101</v>
      </c>
      <c r="E155" s="712">
        <v>20110101</v>
      </c>
      <c r="F155" s="690"/>
      <c r="G155" s="690"/>
      <c r="H155"/>
    </row>
    <row r="156" spans="1:8" x14ac:dyDescent="0.2">
      <c r="A156" s="711" t="s">
        <v>786</v>
      </c>
      <c r="B156" s="712" t="s">
        <v>785</v>
      </c>
      <c r="C156" s="713" t="s">
        <v>704</v>
      </c>
      <c r="D156" s="712">
        <v>20060101</v>
      </c>
      <c r="E156" s="712">
        <v>20110101</v>
      </c>
      <c r="F156" s="690"/>
      <c r="G156" s="690"/>
      <c r="H156"/>
    </row>
    <row r="157" spans="1:8" x14ac:dyDescent="0.2">
      <c r="A157" s="711" t="s">
        <v>788</v>
      </c>
      <c r="B157" s="712" t="s">
        <v>787</v>
      </c>
      <c r="C157" s="713" t="s">
        <v>704</v>
      </c>
      <c r="D157" s="712">
        <v>20060101</v>
      </c>
      <c r="E157" s="712">
        <v>20110101</v>
      </c>
      <c r="F157" s="690"/>
      <c r="G157" s="690"/>
      <c r="H157"/>
    </row>
    <row r="158" spans="1:8" x14ac:dyDescent="0.2">
      <c r="A158" s="711" t="s">
        <v>790</v>
      </c>
      <c r="B158" s="712" t="s">
        <v>789</v>
      </c>
      <c r="C158" s="713" t="s">
        <v>704</v>
      </c>
      <c r="D158" s="712">
        <v>20060101</v>
      </c>
      <c r="E158" s="712">
        <v>20110101</v>
      </c>
      <c r="F158" s="690"/>
      <c r="G158" s="690"/>
      <c r="H158"/>
    </row>
    <row r="159" spans="1:8" ht="25.5" x14ac:dyDescent="0.2">
      <c r="A159" s="711" t="s">
        <v>792</v>
      </c>
      <c r="B159" s="712" t="s">
        <v>791</v>
      </c>
      <c r="C159" s="713" t="s">
        <v>707</v>
      </c>
      <c r="D159" s="712">
        <v>20050101</v>
      </c>
      <c r="E159" s="712">
        <v>20050101</v>
      </c>
      <c r="F159" s="690"/>
      <c r="G159" s="690"/>
      <c r="H159"/>
    </row>
    <row r="160" spans="1:8" ht="25.5" x14ac:dyDescent="0.2">
      <c r="A160" s="711" t="s">
        <v>794</v>
      </c>
      <c r="B160" s="712" t="s">
        <v>793</v>
      </c>
      <c r="C160" s="713" t="s">
        <v>707</v>
      </c>
      <c r="D160" s="712">
        <v>20050101</v>
      </c>
      <c r="E160" s="712">
        <v>20050101</v>
      </c>
      <c r="F160" s="690"/>
      <c r="G160" s="690"/>
      <c r="H160"/>
    </row>
    <row r="161" spans="1:8" ht="25.5" x14ac:dyDescent="0.2">
      <c r="A161" s="711" t="s">
        <v>796</v>
      </c>
      <c r="B161" s="712" t="s">
        <v>795</v>
      </c>
      <c r="C161" s="713" t="s">
        <v>707</v>
      </c>
      <c r="D161" s="712">
        <v>20050101</v>
      </c>
      <c r="E161" s="712">
        <v>20050101</v>
      </c>
      <c r="F161" s="690"/>
      <c r="G161" s="690"/>
      <c r="H161"/>
    </row>
    <row r="162" spans="1:8" x14ac:dyDescent="0.2">
      <c r="A162" s="711" t="s">
        <v>798</v>
      </c>
      <c r="B162" s="712" t="s">
        <v>797</v>
      </c>
      <c r="C162" s="713" t="s">
        <v>704</v>
      </c>
      <c r="D162" s="712">
        <v>19860101</v>
      </c>
      <c r="E162" s="712">
        <v>20020101</v>
      </c>
      <c r="F162" s="690"/>
      <c r="G162" s="690"/>
      <c r="H162"/>
    </row>
    <row r="163" spans="1:8" ht="25.5" x14ac:dyDescent="0.2">
      <c r="A163" s="711" t="s">
        <v>800</v>
      </c>
      <c r="B163" s="712" t="s">
        <v>799</v>
      </c>
      <c r="C163" s="713" t="s">
        <v>712</v>
      </c>
      <c r="D163" s="712">
        <v>20120101</v>
      </c>
      <c r="E163" s="712">
        <v>20150101</v>
      </c>
      <c r="F163" s="690"/>
      <c r="G163" s="690"/>
      <c r="H163"/>
    </row>
    <row r="164" spans="1:8" ht="25.5" x14ac:dyDescent="0.2">
      <c r="A164" s="711" t="s">
        <v>802</v>
      </c>
      <c r="B164" s="712" t="s">
        <v>801</v>
      </c>
      <c r="C164" s="713" t="s">
        <v>704</v>
      </c>
      <c r="D164" s="712">
        <v>20110101</v>
      </c>
      <c r="E164" s="712">
        <v>20110101</v>
      </c>
      <c r="F164" s="690"/>
      <c r="G164" s="690"/>
      <c r="H164"/>
    </row>
    <row r="165" spans="1:8" ht="25.5" x14ac:dyDescent="0.2">
      <c r="A165" s="711" t="s">
        <v>804</v>
      </c>
      <c r="B165" s="712" t="s">
        <v>803</v>
      </c>
      <c r="C165" s="713" t="s">
        <v>712</v>
      </c>
      <c r="D165" s="712">
        <v>20080101</v>
      </c>
      <c r="E165" s="712">
        <v>20150101</v>
      </c>
      <c r="F165" s="690"/>
      <c r="G165" s="690"/>
      <c r="H165"/>
    </row>
    <row r="166" spans="1:8" x14ac:dyDescent="0.2">
      <c r="A166" s="711" t="s">
        <v>806</v>
      </c>
      <c r="B166" s="712" t="s">
        <v>805</v>
      </c>
      <c r="C166" s="713" t="s">
        <v>704</v>
      </c>
      <c r="D166" s="712">
        <v>20060101</v>
      </c>
      <c r="E166" s="712">
        <v>20060101</v>
      </c>
      <c r="F166" s="690"/>
      <c r="G166" s="690"/>
      <c r="H166"/>
    </row>
    <row r="167" spans="1:8" ht="38.25" x14ac:dyDescent="0.2">
      <c r="A167" s="711" t="s">
        <v>808</v>
      </c>
      <c r="B167" s="712" t="s">
        <v>807</v>
      </c>
      <c r="C167" s="713" t="s">
        <v>712</v>
      </c>
      <c r="D167" s="712">
        <v>20080101</v>
      </c>
      <c r="E167" s="712">
        <v>20080101</v>
      </c>
      <c r="F167" s="690"/>
      <c r="G167" s="690"/>
      <c r="H167"/>
    </row>
    <row r="168" spans="1:8" ht="25.5" x14ac:dyDescent="0.2">
      <c r="A168" s="711" t="s">
        <v>810</v>
      </c>
      <c r="B168" s="712" t="s">
        <v>809</v>
      </c>
      <c r="C168" s="713" t="s">
        <v>712</v>
      </c>
      <c r="D168" s="712">
        <v>20080101</v>
      </c>
      <c r="E168" s="712">
        <v>20080101</v>
      </c>
      <c r="F168" s="690"/>
      <c r="G168" s="690"/>
      <c r="H168"/>
    </row>
    <row r="169" spans="1:8" ht="25.5" x14ac:dyDescent="0.2">
      <c r="A169" s="711" t="s">
        <v>812</v>
      </c>
      <c r="B169" s="712" t="s">
        <v>811</v>
      </c>
      <c r="C169" s="713" t="s">
        <v>712</v>
      </c>
      <c r="D169" s="712">
        <v>20080101</v>
      </c>
      <c r="E169" s="712">
        <v>20080101</v>
      </c>
      <c r="F169" s="690"/>
      <c r="G169" s="690"/>
      <c r="H169"/>
    </row>
    <row r="170" spans="1:8" ht="38.25" x14ac:dyDescent="0.2">
      <c r="A170" s="711" t="s">
        <v>814</v>
      </c>
      <c r="B170" s="712" t="s">
        <v>813</v>
      </c>
      <c r="C170" s="713" t="s">
        <v>712</v>
      </c>
      <c r="D170" s="712">
        <v>20070101</v>
      </c>
      <c r="E170" s="712">
        <v>20150101</v>
      </c>
      <c r="F170" s="690"/>
      <c r="G170" s="690"/>
      <c r="H170"/>
    </row>
    <row r="171" spans="1:8" x14ac:dyDescent="0.2">
      <c r="A171" s="711" t="s">
        <v>816</v>
      </c>
      <c r="B171" s="712" t="s">
        <v>815</v>
      </c>
      <c r="C171" s="713" t="s">
        <v>712</v>
      </c>
      <c r="D171" s="712">
        <v>20040101</v>
      </c>
      <c r="E171" s="712">
        <v>20040101</v>
      </c>
      <c r="F171" s="690"/>
      <c r="G171" s="690"/>
      <c r="H171"/>
    </row>
    <row r="172" spans="1:8" ht="70.5" customHeight="1" x14ac:dyDescent="0.2">
      <c r="A172" s="711" t="s">
        <v>818</v>
      </c>
      <c r="B172" s="712" t="s">
        <v>817</v>
      </c>
      <c r="C172" s="713" t="s">
        <v>712</v>
      </c>
      <c r="D172" s="712">
        <v>20060101</v>
      </c>
      <c r="E172" s="712">
        <v>20060101</v>
      </c>
      <c r="F172" s="690"/>
      <c r="G172" s="690"/>
      <c r="H172"/>
    </row>
    <row r="173" spans="1:8" x14ac:dyDescent="0.2">
      <c r="A173" s="711" t="s">
        <v>820</v>
      </c>
      <c r="B173" s="712" t="s">
        <v>819</v>
      </c>
      <c r="C173" s="713" t="s">
        <v>712</v>
      </c>
      <c r="D173" s="712">
        <v>20060101</v>
      </c>
      <c r="E173" s="712">
        <v>20060101</v>
      </c>
      <c r="F173" s="690"/>
      <c r="G173" s="690"/>
      <c r="H173"/>
    </row>
    <row r="174" spans="1:8" x14ac:dyDescent="0.2">
      <c r="A174" s="711" t="s">
        <v>822</v>
      </c>
      <c r="B174" s="712" t="s">
        <v>821</v>
      </c>
      <c r="C174" s="713" t="s">
        <v>712</v>
      </c>
      <c r="D174" s="712">
        <v>20080101</v>
      </c>
      <c r="E174" s="712">
        <v>20080101</v>
      </c>
      <c r="F174" s="690"/>
      <c r="G174" s="690"/>
      <c r="H174"/>
    </row>
    <row r="175" spans="1:8" x14ac:dyDescent="0.2">
      <c r="A175" s="711" t="s">
        <v>824</v>
      </c>
      <c r="B175" s="712" t="s">
        <v>823</v>
      </c>
      <c r="C175" s="713" t="s">
        <v>704</v>
      </c>
      <c r="D175" s="712">
        <v>19930101</v>
      </c>
      <c r="E175" s="712">
        <v>19960101</v>
      </c>
      <c r="F175" s="690"/>
      <c r="G175" s="690"/>
      <c r="H175"/>
    </row>
    <row r="176" spans="1:8" x14ac:dyDescent="0.2">
      <c r="A176" s="711" t="s">
        <v>826</v>
      </c>
      <c r="B176" s="712" t="s">
        <v>825</v>
      </c>
      <c r="C176" s="713" t="s">
        <v>704</v>
      </c>
      <c r="D176" s="712">
        <v>20030101</v>
      </c>
      <c r="E176" s="712">
        <v>20050101</v>
      </c>
      <c r="F176" s="690"/>
      <c r="G176" s="690"/>
      <c r="H176"/>
    </row>
    <row r="177" spans="1:8" x14ac:dyDescent="0.2">
      <c r="A177" s="711" t="s">
        <v>828</v>
      </c>
      <c r="B177" s="712" t="s">
        <v>827</v>
      </c>
      <c r="C177" s="713" t="s">
        <v>712</v>
      </c>
      <c r="D177" s="712">
        <v>20060101</v>
      </c>
      <c r="E177" s="712">
        <v>20060101</v>
      </c>
      <c r="F177" s="690"/>
      <c r="G177" s="690"/>
      <c r="H177"/>
    </row>
    <row r="178" spans="1:8" x14ac:dyDescent="0.2">
      <c r="A178" s="711" t="s">
        <v>830</v>
      </c>
      <c r="B178" s="712" t="s">
        <v>829</v>
      </c>
      <c r="C178" s="713" t="s">
        <v>704</v>
      </c>
      <c r="D178" s="712">
        <v>20030101</v>
      </c>
      <c r="E178" s="712">
        <v>20050101</v>
      </c>
      <c r="F178" s="690"/>
      <c r="G178" s="690"/>
      <c r="H178"/>
    </row>
    <row r="179" spans="1:8" ht="38.25" x14ac:dyDescent="0.2">
      <c r="A179" s="711" t="s">
        <v>832</v>
      </c>
      <c r="B179" s="712" t="s">
        <v>831</v>
      </c>
      <c r="C179" s="713" t="s">
        <v>704</v>
      </c>
      <c r="D179" s="712">
        <v>20020101</v>
      </c>
      <c r="E179" s="712">
        <v>20020701</v>
      </c>
      <c r="F179" s="690"/>
      <c r="G179" s="690"/>
      <c r="H179"/>
    </row>
    <row r="180" spans="1:8" ht="25.5" x14ac:dyDescent="0.2">
      <c r="A180" s="711" t="s">
        <v>834</v>
      </c>
      <c r="B180" s="712" t="s">
        <v>833</v>
      </c>
      <c r="C180" s="713" t="s">
        <v>704</v>
      </c>
      <c r="D180" s="712">
        <v>20020101</v>
      </c>
      <c r="E180" s="712">
        <v>20020701</v>
      </c>
      <c r="F180" s="690"/>
      <c r="G180" s="690"/>
      <c r="H180"/>
    </row>
    <row r="181" spans="1:8" x14ac:dyDescent="0.2">
      <c r="A181" s="711" t="s">
        <v>836</v>
      </c>
      <c r="B181" s="712" t="s">
        <v>835</v>
      </c>
      <c r="C181" s="713" t="s">
        <v>704</v>
      </c>
      <c r="D181" s="712">
        <v>20040101</v>
      </c>
      <c r="E181" s="712">
        <v>20060101</v>
      </c>
      <c r="F181" s="690"/>
      <c r="G181" s="690"/>
      <c r="H181"/>
    </row>
    <row r="182" spans="1:8" x14ac:dyDescent="0.2">
      <c r="A182" s="711" t="s">
        <v>838</v>
      </c>
      <c r="B182" s="712" t="s">
        <v>837</v>
      </c>
      <c r="C182" s="713" t="s">
        <v>704</v>
      </c>
      <c r="D182" s="712">
        <v>19860101</v>
      </c>
      <c r="E182" s="712">
        <v>19960101</v>
      </c>
      <c r="F182" s="690"/>
      <c r="G182" s="690"/>
      <c r="H182"/>
    </row>
    <row r="183" spans="1:8" x14ac:dyDescent="0.2">
      <c r="A183" s="711" t="s">
        <v>840</v>
      </c>
      <c r="B183" s="712" t="s">
        <v>839</v>
      </c>
      <c r="C183" s="713" t="s">
        <v>704</v>
      </c>
      <c r="D183" s="712">
        <v>19860101</v>
      </c>
      <c r="E183" s="712">
        <v>19960101</v>
      </c>
      <c r="F183" s="690"/>
      <c r="G183" s="690"/>
      <c r="H183"/>
    </row>
    <row r="184" spans="1:8" x14ac:dyDescent="0.2">
      <c r="A184" s="711" t="s">
        <v>842</v>
      </c>
      <c r="B184" s="712" t="s">
        <v>841</v>
      </c>
      <c r="C184" s="713" t="s">
        <v>704</v>
      </c>
      <c r="D184" s="712">
        <v>19860101</v>
      </c>
      <c r="E184" s="712">
        <v>19960101</v>
      </c>
      <c r="F184" s="690"/>
      <c r="G184" s="690"/>
      <c r="H184"/>
    </row>
    <row r="185" spans="1:8" x14ac:dyDescent="0.2">
      <c r="A185" s="711" t="s">
        <v>844</v>
      </c>
      <c r="B185" s="712" t="s">
        <v>843</v>
      </c>
      <c r="C185" s="713" t="s">
        <v>704</v>
      </c>
      <c r="D185" s="712">
        <v>19860101</v>
      </c>
      <c r="E185" s="712">
        <v>19960101</v>
      </c>
      <c r="F185" s="690"/>
      <c r="G185" s="690"/>
      <c r="H185"/>
    </row>
    <row r="186" spans="1:8" x14ac:dyDescent="0.2">
      <c r="A186" s="711" t="s">
        <v>846</v>
      </c>
      <c r="B186" s="712" t="s">
        <v>845</v>
      </c>
      <c r="C186" s="713" t="s">
        <v>704</v>
      </c>
      <c r="D186" s="712">
        <v>19860101</v>
      </c>
      <c r="E186" s="712">
        <v>19960101</v>
      </c>
      <c r="F186" s="690"/>
      <c r="G186" s="690"/>
      <c r="H186"/>
    </row>
    <row r="187" spans="1:8" ht="25.5" x14ac:dyDescent="0.2">
      <c r="A187" s="711" t="s">
        <v>848</v>
      </c>
      <c r="B187" s="712" t="s">
        <v>847</v>
      </c>
      <c r="C187" s="713" t="s">
        <v>704</v>
      </c>
      <c r="D187" s="712">
        <v>19860101</v>
      </c>
      <c r="E187" s="712">
        <v>19930101</v>
      </c>
      <c r="F187" s="690"/>
      <c r="G187" s="690"/>
      <c r="H187"/>
    </row>
    <row r="188" spans="1:8" x14ac:dyDescent="0.2">
      <c r="A188" s="711" t="s">
        <v>850</v>
      </c>
      <c r="B188" s="712" t="s">
        <v>849</v>
      </c>
      <c r="C188" s="713" t="s">
        <v>704</v>
      </c>
      <c r="D188" s="712">
        <v>19860101</v>
      </c>
      <c r="E188" s="712">
        <v>19890101</v>
      </c>
      <c r="F188" s="690"/>
      <c r="G188" s="690"/>
      <c r="H188"/>
    </row>
    <row r="189" spans="1:8" x14ac:dyDescent="0.2">
      <c r="A189" s="711" t="s">
        <v>852</v>
      </c>
      <c r="B189" s="712" t="s">
        <v>851</v>
      </c>
      <c r="C189" s="713" t="s">
        <v>704</v>
      </c>
      <c r="D189" s="712">
        <v>19860101</v>
      </c>
      <c r="E189" s="712">
        <v>19890101</v>
      </c>
      <c r="F189" s="690"/>
      <c r="G189" s="690"/>
      <c r="H189"/>
    </row>
    <row r="190" spans="1:8" x14ac:dyDescent="0.2">
      <c r="A190" s="711" t="s">
        <v>854</v>
      </c>
      <c r="B190" s="712" t="s">
        <v>853</v>
      </c>
      <c r="C190" s="713" t="s">
        <v>704</v>
      </c>
      <c r="D190" s="712">
        <v>19860101</v>
      </c>
      <c r="E190" s="712">
        <v>19970101</v>
      </c>
      <c r="F190" s="690"/>
      <c r="G190" s="690"/>
      <c r="H190"/>
    </row>
    <row r="191" spans="1:8" ht="25.5" x14ac:dyDescent="0.2">
      <c r="A191" s="711" t="s">
        <v>856</v>
      </c>
      <c r="B191" s="712" t="s">
        <v>855</v>
      </c>
      <c r="C191" s="713" t="s">
        <v>704</v>
      </c>
      <c r="D191" s="712">
        <v>20110101</v>
      </c>
      <c r="E191" s="712">
        <v>20110101</v>
      </c>
      <c r="F191" s="690"/>
      <c r="G191" s="690"/>
      <c r="H191"/>
    </row>
    <row r="192" spans="1:8" x14ac:dyDescent="0.2">
      <c r="A192" s="711" t="s">
        <v>858</v>
      </c>
      <c r="B192" s="712" t="s">
        <v>857</v>
      </c>
      <c r="C192" s="713" t="s">
        <v>707</v>
      </c>
      <c r="D192" s="712">
        <v>19900101</v>
      </c>
      <c r="E192" s="712">
        <v>20140101</v>
      </c>
      <c r="F192" s="690"/>
      <c r="G192" s="690"/>
      <c r="H192"/>
    </row>
    <row r="193" spans="1:8" x14ac:dyDescent="0.2">
      <c r="A193" s="711" t="s">
        <v>860</v>
      </c>
      <c r="B193" s="712" t="s">
        <v>859</v>
      </c>
      <c r="C193" s="713" t="s">
        <v>707</v>
      </c>
      <c r="D193" s="712">
        <v>19900101</v>
      </c>
      <c r="E193" s="712">
        <v>20140101</v>
      </c>
      <c r="F193" s="690"/>
      <c r="G193" s="690"/>
      <c r="H193"/>
    </row>
    <row r="194" spans="1:8" ht="25.5" x14ac:dyDescent="0.2">
      <c r="A194" s="711" t="s">
        <v>862</v>
      </c>
      <c r="B194" s="712" t="s">
        <v>861</v>
      </c>
      <c r="C194" s="713" t="s">
        <v>704</v>
      </c>
      <c r="D194" s="712">
        <v>20020101</v>
      </c>
      <c r="E194" s="712">
        <v>20020701</v>
      </c>
      <c r="F194" s="690"/>
      <c r="G194" s="690"/>
      <c r="H194"/>
    </row>
    <row r="195" spans="1:8" x14ac:dyDescent="0.2">
      <c r="A195" s="711" t="s">
        <v>864</v>
      </c>
      <c r="B195" s="712" t="s">
        <v>863</v>
      </c>
      <c r="C195" s="713" t="s">
        <v>704</v>
      </c>
      <c r="D195" s="712">
        <v>19860101</v>
      </c>
      <c r="E195" s="712">
        <v>20050101</v>
      </c>
      <c r="F195" s="690"/>
      <c r="G195" s="690"/>
      <c r="H195"/>
    </row>
    <row r="196" spans="1:8" ht="25.5" x14ac:dyDescent="0.2">
      <c r="A196" s="711" t="s">
        <v>866</v>
      </c>
      <c r="B196" s="712" t="s">
        <v>865</v>
      </c>
      <c r="C196" s="713" t="s">
        <v>704</v>
      </c>
      <c r="D196" s="712">
        <v>20040101</v>
      </c>
      <c r="E196" s="712">
        <v>20120101</v>
      </c>
      <c r="F196" s="690"/>
      <c r="G196" s="690"/>
      <c r="H196"/>
    </row>
    <row r="197" spans="1:8" ht="38.25" x14ac:dyDescent="0.2">
      <c r="A197" s="711" t="s">
        <v>868</v>
      </c>
      <c r="B197" s="712" t="s">
        <v>867</v>
      </c>
      <c r="C197" s="713" t="s">
        <v>704</v>
      </c>
      <c r="D197" s="712">
        <v>20040101</v>
      </c>
      <c r="E197" s="712">
        <v>20120101</v>
      </c>
      <c r="F197" s="690"/>
      <c r="G197" s="690"/>
      <c r="H197"/>
    </row>
    <row r="198" spans="1:8" ht="25.5" x14ac:dyDescent="0.2">
      <c r="A198" s="711" t="s">
        <v>870</v>
      </c>
      <c r="B198" s="712" t="s">
        <v>869</v>
      </c>
      <c r="C198" s="713" t="s">
        <v>704</v>
      </c>
      <c r="D198" s="712">
        <v>20060101</v>
      </c>
      <c r="E198" s="712">
        <v>20120101</v>
      </c>
      <c r="F198" s="690"/>
      <c r="G198" s="690"/>
      <c r="H198"/>
    </row>
    <row r="199" spans="1:8" ht="25.5" x14ac:dyDescent="0.2">
      <c r="A199" s="711" t="s">
        <v>872</v>
      </c>
      <c r="B199" s="712" t="s">
        <v>871</v>
      </c>
      <c r="C199" s="713" t="s">
        <v>704</v>
      </c>
      <c r="D199" s="712">
        <v>20060101</v>
      </c>
      <c r="E199" s="712">
        <v>20120101</v>
      </c>
      <c r="F199" s="690"/>
      <c r="G199" s="690"/>
      <c r="H199"/>
    </row>
    <row r="200" spans="1:8" x14ac:dyDescent="0.2">
      <c r="A200" s="711" t="s">
        <v>874</v>
      </c>
      <c r="B200" s="712" t="s">
        <v>873</v>
      </c>
      <c r="C200" s="713" t="s">
        <v>707</v>
      </c>
      <c r="D200" s="714"/>
      <c r="E200" s="714"/>
      <c r="F200" s="690"/>
      <c r="G200" s="690"/>
      <c r="H200"/>
    </row>
    <row r="201" spans="1:8" ht="25.5" x14ac:dyDescent="0.2">
      <c r="A201" s="711" t="s">
        <v>876</v>
      </c>
      <c r="B201" s="712" t="s">
        <v>875</v>
      </c>
      <c r="C201" s="713" t="s">
        <v>704</v>
      </c>
      <c r="D201" s="712">
        <v>20070101</v>
      </c>
      <c r="E201" s="712">
        <v>20070101</v>
      </c>
      <c r="F201" s="690"/>
      <c r="G201" s="690"/>
      <c r="H201"/>
    </row>
    <row r="202" spans="1:8" x14ac:dyDescent="0.2">
      <c r="A202" s="711" t="s">
        <v>878</v>
      </c>
      <c r="B202" s="712" t="s">
        <v>877</v>
      </c>
      <c r="C202" s="713" t="s">
        <v>707</v>
      </c>
      <c r="D202" s="712">
        <v>19860101</v>
      </c>
      <c r="E202" s="712">
        <v>20010401</v>
      </c>
      <c r="F202" s="690"/>
      <c r="G202" s="690"/>
      <c r="H202"/>
    </row>
    <row r="203" spans="1:8" ht="25.5" x14ac:dyDescent="0.2">
      <c r="A203" s="711" t="s">
        <v>880</v>
      </c>
      <c r="B203" s="712" t="s">
        <v>879</v>
      </c>
      <c r="C203" s="713" t="s">
        <v>707</v>
      </c>
      <c r="D203" s="712">
        <v>19860101</v>
      </c>
      <c r="E203" s="712">
        <v>20010401</v>
      </c>
      <c r="F203" s="690"/>
      <c r="G203" s="690"/>
      <c r="H203"/>
    </row>
    <row r="204" spans="1:8" ht="25.5" x14ac:dyDescent="0.2">
      <c r="A204" s="711" t="s">
        <v>882</v>
      </c>
      <c r="B204" s="712" t="s">
        <v>881</v>
      </c>
      <c r="C204" s="713" t="s">
        <v>707</v>
      </c>
      <c r="D204" s="712">
        <v>19860101</v>
      </c>
      <c r="E204" s="712">
        <v>20010401</v>
      </c>
      <c r="F204" s="690"/>
      <c r="G204" s="690"/>
      <c r="H204"/>
    </row>
    <row r="205" spans="1:8" ht="25.5" x14ac:dyDescent="0.2">
      <c r="A205" s="711" t="s">
        <v>884</v>
      </c>
      <c r="B205" s="712" t="s">
        <v>883</v>
      </c>
      <c r="C205" s="713" t="s">
        <v>707</v>
      </c>
      <c r="D205" s="712">
        <v>19860101</v>
      </c>
      <c r="E205" s="712">
        <v>20010401</v>
      </c>
      <c r="F205" s="690"/>
      <c r="G205" s="690"/>
      <c r="H205"/>
    </row>
    <row r="206" spans="1:8" ht="25.5" x14ac:dyDescent="0.2">
      <c r="A206" s="711" t="s">
        <v>886</v>
      </c>
      <c r="B206" s="712" t="s">
        <v>885</v>
      </c>
      <c r="C206" s="713" t="s">
        <v>707</v>
      </c>
      <c r="D206" s="712">
        <v>19860101</v>
      </c>
      <c r="E206" s="712">
        <v>20010401</v>
      </c>
      <c r="F206" s="690"/>
      <c r="G206" s="690"/>
      <c r="H206"/>
    </row>
    <row r="207" spans="1:8" ht="25.5" x14ac:dyDescent="0.2">
      <c r="A207" s="711" t="s">
        <v>888</v>
      </c>
      <c r="B207" s="712" t="s">
        <v>887</v>
      </c>
      <c r="C207" s="713" t="s">
        <v>707</v>
      </c>
      <c r="D207" s="712">
        <v>19860101</v>
      </c>
      <c r="E207" s="712">
        <v>20010401</v>
      </c>
      <c r="F207" s="690"/>
      <c r="G207" s="690"/>
      <c r="H207"/>
    </row>
    <row r="208" spans="1:8" ht="25.5" x14ac:dyDescent="0.2">
      <c r="A208" s="711" t="s">
        <v>890</v>
      </c>
      <c r="B208" s="712" t="s">
        <v>889</v>
      </c>
      <c r="C208" s="713" t="s">
        <v>707</v>
      </c>
      <c r="D208" s="712">
        <v>19860101</v>
      </c>
      <c r="E208" s="712">
        <v>20010401</v>
      </c>
      <c r="F208" s="690"/>
      <c r="G208" s="690"/>
      <c r="H208"/>
    </row>
    <row r="209" spans="1:8" ht="25.5" x14ac:dyDescent="0.2">
      <c r="A209" s="711" t="s">
        <v>892</v>
      </c>
      <c r="B209" s="712" t="s">
        <v>891</v>
      </c>
      <c r="C209" s="713" t="s">
        <v>707</v>
      </c>
      <c r="D209" s="712">
        <v>19860101</v>
      </c>
      <c r="E209" s="712">
        <v>20010401</v>
      </c>
      <c r="F209" s="690"/>
      <c r="G209" s="690"/>
      <c r="H209"/>
    </row>
    <row r="210" spans="1:8" ht="25.5" x14ac:dyDescent="0.2">
      <c r="A210" s="711" t="s">
        <v>894</v>
      </c>
      <c r="B210" s="712" t="s">
        <v>893</v>
      </c>
      <c r="C210" s="713" t="s">
        <v>707</v>
      </c>
      <c r="D210" s="712">
        <v>19860101</v>
      </c>
      <c r="E210" s="712">
        <v>20010401</v>
      </c>
      <c r="F210" s="690"/>
      <c r="G210" s="690"/>
      <c r="H210"/>
    </row>
    <row r="211" spans="1:8" ht="25.5" x14ac:dyDescent="0.2">
      <c r="A211" s="711" t="s">
        <v>896</v>
      </c>
      <c r="B211" s="712" t="s">
        <v>895</v>
      </c>
      <c r="C211" s="713" t="s">
        <v>707</v>
      </c>
      <c r="D211" s="712">
        <v>19860101</v>
      </c>
      <c r="E211" s="712">
        <v>20010401</v>
      </c>
      <c r="F211" s="690"/>
      <c r="G211" s="690"/>
      <c r="H211"/>
    </row>
    <row r="212" spans="1:8" ht="25.5" x14ac:dyDescent="0.2">
      <c r="A212" s="711" t="s">
        <v>898</v>
      </c>
      <c r="B212" s="712" t="s">
        <v>897</v>
      </c>
      <c r="C212" s="713" t="s">
        <v>707</v>
      </c>
      <c r="D212" s="712">
        <v>19860101</v>
      </c>
      <c r="E212" s="712">
        <v>20010401</v>
      </c>
      <c r="F212" s="690"/>
      <c r="G212" s="690"/>
      <c r="H212"/>
    </row>
    <row r="213" spans="1:8" x14ac:dyDescent="0.2">
      <c r="A213" s="711" t="s">
        <v>900</v>
      </c>
      <c r="B213" s="712" t="s">
        <v>899</v>
      </c>
      <c r="C213" s="713" t="s">
        <v>704</v>
      </c>
      <c r="D213" s="712">
        <v>19860101</v>
      </c>
      <c r="E213" s="712">
        <v>19960101</v>
      </c>
      <c r="F213" s="690"/>
      <c r="G213" s="690"/>
      <c r="H213"/>
    </row>
    <row r="214" spans="1:8" ht="25.5" x14ac:dyDescent="0.2">
      <c r="A214" s="711" t="s">
        <v>902</v>
      </c>
      <c r="B214" s="712" t="s">
        <v>901</v>
      </c>
      <c r="C214" s="713" t="s">
        <v>704</v>
      </c>
      <c r="D214" s="714"/>
      <c r="E214" s="714"/>
      <c r="F214" s="690"/>
      <c r="G214" s="690"/>
      <c r="H214"/>
    </row>
    <row r="215" spans="1:8" x14ac:dyDescent="0.2">
      <c r="A215" s="711" t="s">
        <v>904</v>
      </c>
      <c r="B215" s="712" t="s">
        <v>903</v>
      </c>
      <c r="C215" s="713" t="s">
        <v>704</v>
      </c>
      <c r="D215" s="714"/>
      <c r="E215" s="714"/>
      <c r="F215" s="690"/>
      <c r="G215" s="690"/>
      <c r="H215"/>
    </row>
    <row r="216" spans="1:8" ht="25.5" x14ac:dyDescent="0.2">
      <c r="A216" s="711" t="s">
        <v>906</v>
      </c>
      <c r="B216" s="712" t="s">
        <v>905</v>
      </c>
      <c r="C216" s="713" t="s">
        <v>707</v>
      </c>
      <c r="D216" s="712">
        <v>20050101</v>
      </c>
      <c r="E216" s="712">
        <v>20050101</v>
      </c>
      <c r="F216" s="690"/>
      <c r="G216" s="690"/>
      <c r="H216"/>
    </row>
    <row r="217" spans="1:8" ht="70.5" customHeight="1" x14ac:dyDescent="0.2">
      <c r="A217" s="711" t="s">
        <v>908</v>
      </c>
      <c r="B217" s="712" t="s">
        <v>907</v>
      </c>
      <c r="C217" s="713" t="s">
        <v>707</v>
      </c>
      <c r="D217" s="712">
        <v>20050101</v>
      </c>
      <c r="E217" s="712">
        <v>20050101</v>
      </c>
      <c r="F217" s="690"/>
      <c r="G217" s="690"/>
      <c r="H217"/>
    </row>
    <row r="218" spans="1:8" ht="25.5" x14ac:dyDescent="0.2">
      <c r="A218" s="711" t="s">
        <v>910</v>
      </c>
      <c r="B218" s="712" t="s">
        <v>909</v>
      </c>
      <c r="C218" s="713" t="s">
        <v>707</v>
      </c>
      <c r="D218" s="712">
        <v>20050101</v>
      </c>
      <c r="E218" s="712">
        <v>20050101</v>
      </c>
      <c r="F218" s="690"/>
      <c r="G218" s="690"/>
      <c r="H218"/>
    </row>
    <row r="219" spans="1:8" x14ac:dyDescent="0.2">
      <c r="A219" s="711" t="s">
        <v>912</v>
      </c>
      <c r="B219" s="712" t="s">
        <v>911</v>
      </c>
      <c r="C219" s="713" t="s">
        <v>704</v>
      </c>
      <c r="D219" s="714"/>
      <c r="E219" s="714"/>
      <c r="F219" s="690"/>
      <c r="G219" s="690"/>
      <c r="H219"/>
    </row>
    <row r="220" spans="1:8" x14ac:dyDescent="0.2">
      <c r="A220" s="711" t="s">
        <v>914</v>
      </c>
      <c r="B220" s="712" t="s">
        <v>913</v>
      </c>
      <c r="C220" s="713" t="s">
        <v>704</v>
      </c>
      <c r="D220" s="714"/>
      <c r="E220" s="714"/>
      <c r="F220" s="690"/>
      <c r="G220" s="690"/>
      <c r="H220"/>
    </row>
    <row r="221" spans="1:8" x14ac:dyDescent="0.2">
      <c r="A221" s="711" t="s">
        <v>916</v>
      </c>
      <c r="B221" s="712" t="s">
        <v>915</v>
      </c>
      <c r="C221" s="713" t="s">
        <v>704</v>
      </c>
      <c r="D221" s="714"/>
      <c r="E221" s="714"/>
      <c r="F221" s="690"/>
      <c r="G221" s="690"/>
      <c r="H221"/>
    </row>
    <row r="222" spans="1:8" x14ac:dyDescent="0.2">
      <c r="A222" s="711" t="s">
        <v>918</v>
      </c>
      <c r="B222" s="712" t="s">
        <v>917</v>
      </c>
      <c r="C222" s="713" t="s">
        <v>704</v>
      </c>
      <c r="D222" s="714"/>
      <c r="E222" s="714"/>
      <c r="F222" s="690"/>
      <c r="G222" s="690"/>
      <c r="H222"/>
    </row>
    <row r="223" spans="1:8" x14ac:dyDescent="0.2">
      <c r="A223" s="711" t="s">
        <v>920</v>
      </c>
      <c r="B223" s="712" t="s">
        <v>919</v>
      </c>
      <c r="C223" s="713" t="s">
        <v>704</v>
      </c>
      <c r="D223" s="714"/>
      <c r="E223" s="714"/>
      <c r="F223" s="690"/>
      <c r="G223" s="690"/>
      <c r="H223"/>
    </row>
    <row r="224" spans="1:8" x14ac:dyDescent="0.2">
      <c r="A224" s="711" t="s">
        <v>920</v>
      </c>
      <c r="B224" s="712" t="s">
        <v>921</v>
      </c>
      <c r="C224" s="713" t="s">
        <v>704</v>
      </c>
      <c r="D224" s="714"/>
      <c r="E224" s="714"/>
      <c r="F224" s="690"/>
      <c r="G224" s="690"/>
      <c r="H224"/>
    </row>
    <row r="225" spans="1:8" x14ac:dyDescent="0.2">
      <c r="A225" s="711" t="s">
        <v>923</v>
      </c>
      <c r="B225" s="712" t="s">
        <v>922</v>
      </c>
      <c r="C225" s="713" t="s">
        <v>704</v>
      </c>
      <c r="D225" s="714"/>
      <c r="E225" s="714"/>
      <c r="F225" s="690"/>
      <c r="G225" s="690"/>
      <c r="H225"/>
    </row>
    <row r="226" spans="1:8" x14ac:dyDescent="0.2">
      <c r="A226" s="711" t="s">
        <v>925</v>
      </c>
      <c r="B226" s="712" t="s">
        <v>924</v>
      </c>
      <c r="C226" s="713" t="s">
        <v>704</v>
      </c>
      <c r="D226" s="714"/>
      <c r="E226" s="714"/>
      <c r="F226" s="690"/>
      <c r="G226" s="690"/>
      <c r="H226"/>
    </row>
    <row r="227" spans="1:8" x14ac:dyDescent="0.2">
      <c r="A227" s="711" t="s">
        <v>927</v>
      </c>
      <c r="B227" s="712" t="s">
        <v>926</v>
      </c>
      <c r="C227" s="713" t="s">
        <v>704</v>
      </c>
      <c r="D227" s="714"/>
      <c r="E227" s="714"/>
      <c r="F227" s="690"/>
      <c r="G227" s="690"/>
      <c r="H227"/>
    </row>
    <row r="228" spans="1:8" x14ac:dyDescent="0.2">
      <c r="A228" s="711" t="s">
        <v>929</v>
      </c>
      <c r="B228" s="712" t="s">
        <v>928</v>
      </c>
      <c r="C228" s="713" t="s">
        <v>704</v>
      </c>
      <c r="D228" s="714"/>
      <c r="E228" s="714"/>
      <c r="F228" s="690"/>
      <c r="G228" s="690"/>
      <c r="H228"/>
    </row>
    <row r="229" spans="1:8" x14ac:dyDescent="0.2">
      <c r="A229" s="711" t="s">
        <v>931</v>
      </c>
      <c r="B229" s="712" t="s">
        <v>930</v>
      </c>
      <c r="C229" s="713" t="s">
        <v>704</v>
      </c>
      <c r="D229" s="714"/>
      <c r="E229" s="714"/>
      <c r="F229" s="690"/>
      <c r="G229" s="690"/>
      <c r="H229"/>
    </row>
    <row r="230" spans="1:8" ht="48.6" customHeight="1" x14ac:dyDescent="0.2">
      <c r="A230" s="711" t="s">
        <v>933</v>
      </c>
      <c r="B230" s="712" t="s">
        <v>932</v>
      </c>
      <c r="C230" s="713" t="s">
        <v>704</v>
      </c>
      <c r="D230" s="714"/>
      <c r="E230" s="714"/>
      <c r="F230" s="690"/>
      <c r="G230" s="690"/>
      <c r="H230"/>
    </row>
    <row r="231" spans="1:8" ht="46.7" customHeight="1" x14ac:dyDescent="0.2">
      <c r="A231" s="711" t="s">
        <v>935</v>
      </c>
      <c r="B231" s="712" t="s">
        <v>934</v>
      </c>
      <c r="C231" s="713" t="s">
        <v>704</v>
      </c>
      <c r="D231" s="714"/>
      <c r="E231" s="714"/>
      <c r="F231" s="690"/>
      <c r="G231" s="690"/>
      <c r="H231"/>
    </row>
    <row r="232" spans="1:8" ht="25.5" x14ac:dyDescent="0.2">
      <c r="A232" s="711" t="s">
        <v>937</v>
      </c>
      <c r="B232" s="712" t="s">
        <v>936</v>
      </c>
      <c r="C232" s="713" t="s">
        <v>704</v>
      </c>
      <c r="D232" s="712">
        <v>20090401</v>
      </c>
      <c r="E232" s="712">
        <v>20090401</v>
      </c>
      <c r="F232" s="690"/>
      <c r="G232" s="690"/>
      <c r="H232"/>
    </row>
    <row r="233" spans="1:8" x14ac:dyDescent="0.2">
      <c r="A233" s="711" t="s">
        <v>939</v>
      </c>
      <c r="B233" s="712" t="s">
        <v>938</v>
      </c>
      <c r="C233" s="713" t="s">
        <v>704</v>
      </c>
      <c r="D233" s="714"/>
      <c r="E233" s="714"/>
      <c r="F233" s="690"/>
      <c r="G233" s="690"/>
      <c r="H233"/>
    </row>
    <row r="234" spans="1:8" x14ac:dyDescent="0.2">
      <c r="A234" s="711" t="s">
        <v>941</v>
      </c>
      <c r="B234" s="712" t="s">
        <v>940</v>
      </c>
      <c r="C234" s="713" t="s">
        <v>704</v>
      </c>
      <c r="D234" s="714"/>
      <c r="E234" s="714"/>
      <c r="F234" s="690"/>
      <c r="G234" s="690"/>
      <c r="H234"/>
    </row>
    <row r="235" spans="1:8" x14ac:dyDescent="0.2">
      <c r="A235" s="711" t="s">
        <v>943</v>
      </c>
      <c r="B235" s="712" t="s">
        <v>942</v>
      </c>
      <c r="C235" s="713" t="s">
        <v>704</v>
      </c>
      <c r="D235" s="714"/>
      <c r="E235" s="714"/>
      <c r="F235" s="690"/>
      <c r="G235" s="690"/>
      <c r="H235"/>
    </row>
    <row r="236" spans="1:8" ht="43.7" customHeight="1" x14ac:dyDescent="0.2">
      <c r="A236" s="711" t="s">
        <v>945</v>
      </c>
      <c r="B236" s="712" t="s">
        <v>944</v>
      </c>
      <c r="C236" s="713" t="s">
        <v>704</v>
      </c>
      <c r="D236" s="714"/>
      <c r="E236" s="714"/>
      <c r="F236" s="690"/>
      <c r="G236" s="690"/>
      <c r="H236"/>
    </row>
    <row r="237" spans="1:8" x14ac:dyDescent="0.2">
      <c r="A237" s="711" t="s">
        <v>947</v>
      </c>
      <c r="B237" s="712" t="s">
        <v>946</v>
      </c>
      <c r="C237" s="713" t="s">
        <v>704</v>
      </c>
      <c r="D237" s="714"/>
      <c r="E237" s="714"/>
      <c r="F237" s="690"/>
      <c r="G237" s="690"/>
      <c r="H237"/>
    </row>
    <row r="238" spans="1:8" x14ac:dyDescent="0.2">
      <c r="A238" s="711" t="s">
        <v>912</v>
      </c>
      <c r="B238" s="712" t="s">
        <v>948</v>
      </c>
      <c r="C238" s="713" t="s">
        <v>704</v>
      </c>
      <c r="D238" s="714"/>
      <c r="E238" s="714"/>
      <c r="F238" s="690"/>
      <c r="G238" s="690"/>
      <c r="H238"/>
    </row>
    <row r="239" spans="1:8" x14ac:dyDescent="0.2">
      <c r="A239" s="711" t="s">
        <v>950</v>
      </c>
      <c r="B239" s="712" t="s">
        <v>949</v>
      </c>
      <c r="C239" s="713" t="s">
        <v>704</v>
      </c>
      <c r="D239" s="712">
        <v>20000101</v>
      </c>
      <c r="E239" s="712">
        <v>20000101</v>
      </c>
      <c r="F239" s="690"/>
      <c r="G239" s="690"/>
      <c r="H239"/>
    </row>
    <row r="240" spans="1:8" ht="25.5" x14ac:dyDescent="0.2">
      <c r="A240" s="711" t="s">
        <v>951</v>
      </c>
      <c r="B240" s="712" t="s">
        <v>412</v>
      </c>
      <c r="C240" s="713" t="s">
        <v>707</v>
      </c>
      <c r="D240" s="712">
        <v>20010701</v>
      </c>
      <c r="E240" s="712">
        <v>20010701</v>
      </c>
      <c r="F240" s="690"/>
      <c r="G240" s="690"/>
      <c r="H240"/>
    </row>
    <row r="241" spans="1:8" x14ac:dyDescent="0.2">
      <c r="A241" s="711" t="s">
        <v>953</v>
      </c>
      <c r="B241" s="712" t="s">
        <v>952</v>
      </c>
      <c r="C241" s="713" t="s">
        <v>707</v>
      </c>
      <c r="D241" s="712">
        <v>20010701</v>
      </c>
      <c r="E241" s="712">
        <v>20010701</v>
      </c>
      <c r="F241" s="690"/>
      <c r="G241" s="690"/>
      <c r="H241"/>
    </row>
    <row r="242" spans="1:8" x14ac:dyDescent="0.2">
      <c r="A242" s="711" t="s">
        <v>955</v>
      </c>
      <c r="B242" s="712" t="s">
        <v>954</v>
      </c>
      <c r="C242" s="713" t="s">
        <v>707</v>
      </c>
      <c r="D242" s="712">
        <v>20010701</v>
      </c>
      <c r="E242" s="712">
        <v>20010701</v>
      </c>
      <c r="F242" s="690"/>
      <c r="G242" s="690"/>
      <c r="H242"/>
    </row>
    <row r="243" spans="1:8" x14ac:dyDescent="0.2">
      <c r="A243" s="711" t="s">
        <v>957</v>
      </c>
      <c r="B243" s="712" t="s">
        <v>956</v>
      </c>
      <c r="C243" s="713" t="s">
        <v>707</v>
      </c>
      <c r="D243" s="712">
        <v>20010701</v>
      </c>
      <c r="E243" s="712">
        <v>20010701</v>
      </c>
      <c r="F243" s="690"/>
      <c r="G243" s="690"/>
      <c r="H243"/>
    </row>
    <row r="244" spans="1:8" x14ac:dyDescent="0.2">
      <c r="A244" s="711" t="s">
        <v>959</v>
      </c>
      <c r="B244" s="712" t="s">
        <v>958</v>
      </c>
      <c r="C244" s="713" t="s">
        <v>707</v>
      </c>
      <c r="D244" s="712">
        <v>20010701</v>
      </c>
      <c r="E244" s="712">
        <v>20010701</v>
      </c>
      <c r="F244" s="690"/>
      <c r="G244" s="690"/>
      <c r="H244"/>
    </row>
    <row r="245" spans="1:8" x14ac:dyDescent="0.2">
      <c r="A245" s="711" t="s">
        <v>961</v>
      </c>
      <c r="B245" s="712" t="s">
        <v>960</v>
      </c>
      <c r="C245" s="713" t="s">
        <v>707</v>
      </c>
      <c r="D245" s="712">
        <v>20010701</v>
      </c>
      <c r="E245" s="712">
        <v>20010701</v>
      </c>
      <c r="F245" s="690"/>
      <c r="G245" s="690"/>
      <c r="H245"/>
    </row>
    <row r="246" spans="1:8" ht="25.5" x14ac:dyDescent="0.2">
      <c r="A246" s="711" t="s">
        <v>963</v>
      </c>
      <c r="B246" s="712" t="s">
        <v>962</v>
      </c>
      <c r="C246" s="713" t="s">
        <v>707</v>
      </c>
      <c r="D246" s="712">
        <v>20010701</v>
      </c>
      <c r="E246" s="712">
        <v>20010701</v>
      </c>
      <c r="F246" s="690"/>
      <c r="G246" s="690"/>
      <c r="H246"/>
    </row>
    <row r="247" spans="1:8" ht="25.5" x14ac:dyDescent="0.2">
      <c r="A247" s="711" t="s">
        <v>965</v>
      </c>
      <c r="B247" s="712" t="s">
        <v>964</v>
      </c>
      <c r="C247" s="713" t="s">
        <v>707</v>
      </c>
      <c r="D247" s="712">
        <v>20010701</v>
      </c>
      <c r="E247" s="712">
        <v>20010701</v>
      </c>
      <c r="F247" s="690"/>
      <c r="G247" s="690"/>
      <c r="H247"/>
    </row>
    <row r="248" spans="1:8" ht="25.5" x14ac:dyDescent="0.2">
      <c r="A248" s="711" t="s">
        <v>967</v>
      </c>
      <c r="B248" s="712" t="s">
        <v>966</v>
      </c>
      <c r="C248" s="713" t="s">
        <v>707</v>
      </c>
      <c r="D248" s="712">
        <v>20010701</v>
      </c>
      <c r="E248" s="712">
        <v>20010701</v>
      </c>
      <c r="F248" s="690"/>
      <c r="G248" s="690"/>
      <c r="H248"/>
    </row>
    <row r="249" spans="1:8" ht="25.5" x14ac:dyDescent="0.2">
      <c r="A249" s="711" t="s">
        <v>969</v>
      </c>
      <c r="B249" s="712" t="s">
        <v>968</v>
      </c>
      <c r="C249" s="713" t="s">
        <v>707</v>
      </c>
      <c r="D249" s="712">
        <v>20010701</v>
      </c>
      <c r="E249" s="712">
        <v>20010701</v>
      </c>
      <c r="F249" s="690"/>
      <c r="G249" s="690"/>
      <c r="H249"/>
    </row>
    <row r="250" spans="1:8" x14ac:dyDescent="0.2">
      <c r="A250" s="711" t="s">
        <v>971</v>
      </c>
      <c r="B250" s="712" t="s">
        <v>970</v>
      </c>
      <c r="C250" s="713" t="s">
        <v>707</v>
      </c>
      <c r="D250" s="712">
        <v>20010701</v>
      </c>
      <c r="E250" s="712">
        <v>20010701</v>
      </c>
      <c r="F250" s="690"/>
      <c r="G250" s="690"/>
      <c r="H250"/>
    </row>
    <row r="251" spans="1:8" x14ac:dyDescent="0.2">
      <c r="A251" s="711" t="s">
        <v>973</v>
      </c>
      <c r="B251" s="712" t="s">
        <v>972</v>
      </c>
      <c r="C251" s="713" t="s">
        <v>707</v>
      </c>
      <c r="D251" s="712">
        <v>20010701</v>
      </c>
      <c r="E251" s="712">
        <v>20030101</v>
      </c>
      <c r="F251" s="690"/>
      <c r="G251" s="690"/>
      <c r="H251"/>
    </row>
    <row r="252" spans="1:8" ht="25.5" x14ac:dyDescent="0.2">
      <c r="A252" s="711" t="s">
        <v>975</v>
      </c>
      <c r="B252" s="712" t="s">
        <v>974</v>
      </c>
      <c r="C252" s="713" t="s">
        <v>707</v>
      </c>
      <c r="D252" s="712">
        <v>20010701</v>
      </c>
      <c r="E252" s="712">
        <v>20010701</v>
      </c>
      <c r="F252" s="690"/>
      <c r="G252" s="690"/>
      <c r="H252"/>
    </row>
    <row r="253" spans="1:8" x14ac:dyDescent="0.2">
      <c r="A253" s="711" t="s">
        <v>976</v>
      </c>
      <c r="B253" s="712" t="s">
        <v>659</v>
      </c>
      <c r="C253" s="713" t="s">
        <v>707</v>
      </c>
      <c r="D253" s="712">
        <v>20020101</v>
      </c>
      <c r="E253" s="712">
        <v>20020101</v>
      </c>
      <c r="F253" s="690"/>
      <c r="G253" s="690"/>
      <c r="H253"/>
    </row>
    <row r="254" spans="1:8" x14ac:dyDescent="0.2">
      <c r="A254" s="711" t="s">
        <v>978</v>
      </c>
      <c r="B254" s="712" t="s">
        <v>977</v>
      </c>
      <c r="C254" s="713" t="s">
        <v>707</v>
      </c>
      <c r="D254" s="712">
        <v>20020701</v>
      </c>
      <c r="E254" s="712">
        <v>20020701</v>
      </c>
      <c r="F254" s="690"/>
      <c r="G254" s="690"/>
      <c r="H254"/>
    </row>
    <row r="255" spans="1:8" x14ac:dyDescent="0.2">
      <c r="A255" s="711" t="s">
        <v>980</v>
      </c>
      <c r="B255" s="712" t="s">
        <v>979</v>
      </c>
      <c r="C255" s="713" t="s">
        <v>707</v>
      </c>
      <c r="D255" s="712">
        <v>20020701</v>
      </c>
      <c r="E255" s="712">
        <v>20020701</v>
      </c>
      <c r="F255" s="690"/>
      <c r="G255" s="690"/>
      <c r="H255"/>
    </row>
    <row r="256" spans="1:8" ht="25.5" x14ac:dyDescent="0.2">
      <c r="A256" s="711" t="s">
        <v>982</v>
      </c>
      <c r="B256" s="712" t="s">
        <v>981</v>
      </c>
      <c r="C256" s="713" t="s">
        <v>707</v>
      </c>
      <c r="D256" s="712">
        <v>20020701</v>
      </c>
      <c r="E256" s="712">
        <v>20020701</v>
      </c>
      <c r="F256" s="690"/>
      <c r="G256" s="690"/>
      <c r="H256"/>
    </row>
    <row r="257" spans="1:8" ht="63.75" x14ac:dyDescent="0.2">
      <c r="A257" s="711" t="s">
        <v>984</v>
      </c>
      <c r="B257" s="712" t="s">
        <v>983</v>
      </c>
      <c r="C257" s="713" t="s">
        <v>707</v>
      </c>
      <c r="D257" s="712">
        <v>20020701</v>
      </c>
      <c r="E257" s="712">
        <v>20020701</v>
      </c>
      <c r="F257" s="690"/>
      <c r="G257" s="690"/>
      <c r="H257"/>
    </row>
    <row r="258" spans="1:8" ht="63.75" x14ac:dyDescent="0.2">
      <c r="A258" s="711" t="s">
        <v>986</v>
      </c>
      <c r="B258" s="712" t="s">
        <v>985</v>
      </c>
      <c r="C258" s="713" t="s">
        <v>707</v>
      </c>
      <c r="D258" s="712">
        <v>20020701</v>
      </c>
      <c r="E258" s="712">
        <v>20020701</v>
      </c>
      <c r="F258" s="690"/>
      <c r="G258" s="690"/>
      <c r="H258"/>
    </row>
    <row r="259" spans="1:8" x14ac:dyDescent="0.2">
      <c r="A259" s="711" t="s">
        <v>988</v>
      </c>
      <c r="B259" s="712" t="s">
        <v>987</v>
      </c>
      <c r="C259" s="713" t="s">
        <v>707</v>
      </c>
      <c r="D259" s="712">
        <v>20020701</v>
      </c>
      <c r="E259" s="712">
        <v>20020701</v>
      </c>
      <c r="F259" s="690"/>
      <c r="G259" s="690"/>
      <c r="H259"/>
    </row>
    <row r="260" spans="1:8" ht="25.5" x14ac:dyDescent="0.2">
      <c r="A260" s="711" t="s">
        <v>990</v>
      </c>
      <c r="B260" s="712" t="s">
        <v>989</v>
      </c>
      <c r="C260" s="713" t="s">
        <v>707</v>
      </c>
      <c r="D260" s="712">
        <v>20030101</v>
      </c>
      <c r="E260" s="712">
        <v>20030101</v>
      </c>
      <c r="F260" s="690"/>
      <c r="G260" s="690"/>
      <c r="H260"/>
    </row>
    <row r="261" spans="1:8" ht="38.25" x14ac:dyDescent="0.2">
      <c r="A261" s="711" t="s">
        <v>992</v>
      </c>
      <c r="B261" s="712" t="s">
        <v>991</v>
      </c>
      <c r="C261" s="713" t="s">
        <v>707</v>
      </c>
      <c r="D261" s="712">
        <v>20030101</v>
      </c>
      <c r="E261" s="712">
        <v>20030101</v>
      </c>
      <c r="F261" s="690"/>
      <c r="G261" s="690"/>
      <c r="H261"/>
    </row>
    <row r="262" spans="1:8" ht="38.25" x14ac:dyDescent="0.2">
      <c r="A262" s="711" t="s">
        <v>994</v>
      </c>
      <c r="B262" s="712" t="s">
        <v>993</v>
      </c>
      <c r="C262" s="713" t="s">
        <v>707</v>
      </c>
      <c r="D262" s="712">
        <v>20030101</v>
      </c>
      <c r="E262" s="712">
        <v>20030101</v>
      </c>
      <c r="F262" s="690"/>
      <c r="G262" s="690"/>
      <c r="H262"/>
    </row>
    <row r="263" spans="1:8" ht="38.25" x14ac:dyDescent="0.2">
      <c r="A263" s="711" t="s">
        <v>996</v>
      </c>
      <c r="B263" s="712" t="s">
        <v>995</v>
      </c>
      <c r="C263" s="713" t="s">
        <v>707</v>
      </c>
      <c r="D263" s="712">
        <v>20030101</v>
      </c>
      <c r="E263" s="712">
        <v>20030101</v>
      </c>
      <c r="F263" s="690"/>
      <c r="G263" s="690"/>
      <c r="H263"/>
    </row>
    <row r="264" spans="1:8" ht="38.25" x14ac:dyDescent="0.2">
      <c r="A264" s="711" t="s">
        <v>998</v>
      </c>
      <c r="B264" s="712" t="s">
        <v>997</v>
      </c>
      <c r="C264" s="713" t="s">
        <v>707</v>
      </c>
      <c r="D264" s="712">
        <v>20030101</v>
      </c>
      <c r="E264" s="712">
        <v>20030101</v>
      </c>
      <c r="F264" s="690"/>
      <c r="G264" s="690"/>
      <c r="H264"/>
    </row>
    <row r="265" spans="1:8" ht="25.5" x14ac:dyDescent="0.2">
      <c r="A265" s="711" t="s">
        <v>1000</v>
      </c>
      <c r="B265" s="712" t="s">
        <v>999</v>
      </c>
      <c r="C265" s="713" t="s">
        <v>707</v>
      </c>
      <c r="D265" s="712">
        <v>20030101</v>
      </c>
      <c r="E265" s="712">
        <v>20030101</v>
      </c>
      <c r="F265" s="690"/>
      <c r="G265" s="690"/>
      <c r="H265"/>
    </row>
    <row r="266" spans="1:8" ht="25.5" x14ac:dyDescent="0.2">
      <c r="A266" s="711" t="s">
        <v>1002</v>
      </c>
      <c r="B266" s="712" t="s">
        <v>1001</v>
      </c>
      <c r="C266" s="713" t="s">
        <v>707</v>
      </c>
      <c r="D266" s="712">
        <v>20030101</v>
      </c>
      <c r="E266" s="712">
        <v>20030101</v>
      </c>
      <c r="F266" s="690"/>
      <c r="G266" s="690"/>
      <c r="H266"/>
    </row>
    <row r="267" spans="1:8" ht="25.5" x14ac:dyDescent="0.2">
      <c r="A267" s="711" t="s">
        <v>1004</v>
      </c>
      <c r="B267" s="712" t="s">
        <v>1003</v>
      </c>
      <c r="C267" s="713" t="s">
        <v>707</v>
      </c>
      <c r="D267" s="712">
        <v>20030101</v>
      </c>
      <c r="E267" s="712">
        <v>20030101</v>
      </c>
      <c r="F267" s="690"/>
      <c r="G267" s="690"/>
      <c r="H267"/>
    </row>
    <row r="268" spans="1:8" x14ac:dyDescent="0.2">
      <c r="A268" s="711" t="s">
        <v>1006</v>
      </c>
      <c r="B268" s="712" t="s">
        <v>1005</v>
      </c>
      <c r="C268" s="713" t="s">
        <v>707</v>
      </c>
      <c r="D268" s="712">
        <v>20030101</v>
      </c>
      <c r="E268" s="712">
        <v>20030101</v>
      </c>
      <c r="F268" s="690"/>
      <c r="G268" s="690"/>
      <c r="H268"/>
    </row>
    <row r="269" spans="1:8" x14ac:dyDescent="0.2">
      <c r="A269" s="711" t="s">
        <v>1008</v>
      </c>
      <c r="B269" s="712" t="s">
        <v>1007</v>
      </c>
      <c r="C269" s="713" t="s">
        <v>707</v>
      </c>
      <c r="D269" s="712">
        <v>20030101</v>
      </c>
      <c r="E269" s="712">
        <v>20030101</v>
      </c>
      <c r="F269" s="690"/>
      <c r="G269" s="690"/>
      <c r="H269"/>
    </row>
    <row r="270" spans="1:8" ht="25.5" x14ac:dyDescent="0.2">
      <c r="A270" s="711" t="s">
        <v>1010</v>
      </c>
      <c r="B270" s="712" t="s">
        <v>1009</v>
      </c>
      <c r="C270" s="713" t="s">
        <v>707</v>
      </c>
      <c r="D270" s="712">
        <v>20030101</v>
      </c>
      <c r="E270" s="712">
        <v>20030101</v>
      </c>
      <c r="F270" s="690"/>
      <c r="G270" s="690"/>
      <c r="H270"/>
    </row>
    <row r="271" spans="1:8" ht="25.5" x14ac:dyDescent="0.2">
      <c r="A271" s="711" t="s">
        <v>1012</v>
      </c>
      <c r="B271" s="712" t="s">
        <v>1011</v>
      </c>
      <c r="C271" s="713" t="s">
        <v>707</v>
      </c>
      <c r="D271" s="712">
        <v>20070401</v>
      </c>
      <c r="E271" s="712">
        <v>20070401</v>
      </c>
      <c r="F271" s="690"/>
      <c r="G271" s="690"/>
      <c r="H271"/>
    </row>
    <row r="272" spans="1:8" ht="25.5" x14ac:dyDescent="0.2">
      <c r="A272" s="711" t="s">
        <v>1014</v>
      </c>
      <c r="B272" s="712" t="s">
        <v>1013</v>
      </c>
      <c r="C272" s="713" t="s">
        <v>707</v>
      </c>
      <c r="D272" s="712">
        <v>20110101</v>
      </c>
      <c r="E272" s="712">
        <v>20110101</v>
      </c>
      <c r="F272" s="690"/>
      <c r="G272" s="690"/>
      <c r="H272"/>
    </row>
    <row r="273" spans="1:8" ht="25.5" x14ac:dyDescent="0.2">
      <c r="A273" s="711" t="s">
        <v>1016</v>
      </c>
      <c r="B273" s="712" t="s">
        <v>1015</v>
      </c>
      <c r="C273" s="713" t="s">
        <v>707</v>
      </c>
      <c r="D273" s="712">
        <v>20030101</v>
      </c>
      <c r="E273" s="712">
        <v>20030101</v>
      </c>
      <c r="F273" s="690"/>
      <c r="G273" s="690"/>
      <c r="H273"/>
    </row>
    <row r="274" spans="1:8" x14ac:dyDescent="0.2">
      <c r="A274" s="711" t="s">
        <v>1018</v>
      </c>
      <c r="B274" s="712" t="s">
        <v>1017</v>
      </c>
      <c r="C274" s="713" t="s">
        <v>707</v>
      </c>
      <c r="D274" s="712">
        <v>20020401</v>
      </c>
      <c r="E274" s="712">
        <v>20020401</v>
      </c>
      <c r="F274" s="690"/>
      <c r="G274" s="690"/>
      <c r="H274"/>
    </row>
    <row r="275" spans="1:8" x14ac:dyDescent="0.2">
      <c r="A275" s="711" t="s">
        <v>1020</v>
      </c>
      <c r="B275" s="712" t="s">
        <v>1019</v>
      </c>
      <c r="C275" s="713" t="s">
        <v>707</v>
      </c>
      <c r="D275" s="712">
        <v>20020401</v>
      </c>
      <c r="E275" s="712">
        <v>20020401</v>
      </c>
      <c r="F275" s="690"/>
      <c r="G275" s="690"/>
      <c r="H275"/>
    </row>
    <row r="276" spans="1:8" ht="85.7" customHeight="1" x14ac:dyDescent="0.2">
      <c r="A276" s="711" t="s">
        <v>1022</v>
      </c>
      <c r="B276" s="712" t="s">
        <v>1021</v>
      </c>
      <c r="C276" s="713" t="s">
        <v>707</v>
      </c>
      <c r="D276" s="712">
        <v>20020401</v>
      </c>
      <c r="E276" s="712">
        <v>20020401</v>
      </c>
      <c r="F276" s="690"/>
      <c r="G276" s="690"/>
      <c r="H276"/>
    </row>
    <row r="277" spans="1:8" x14ac:dyDescent="0.2">
      <c r="A277" s="711" t="s">
        <v>1024</v>
      </c>
      <c r="B277" s="712" t="s">
        <v>1023</v>
      </c>
      <c r="C277" s="713" t="s">
        <v>707</v>
      </c>
      <c r="D277" s="712">
        <v>20020401</v>
      </c>
      <c r="E277" s="712">
        <v>20020401</v>
      </c>
      <c r="F277" s="690"/>
      <c r="G277" s="690"/>
      <c r="H277"/>
    </row>
    <row r="278" spans="1:8" x14ac:dyDescent="0.2">
      <c r="A278" s="711" t="s">
        <v>1026</v>
      </c>
      <c r="B278" s="712" t="s">
        <v>1025</v>
      </c>
      <c r="C278" s="713" t="s">
        <v>707</v>
      </c>
      <c r="D278" s="712">
        <v>20020401</v>
      </c>
      <c r="E278" s="712">
        <v>20040701</v>
      </c>
      <c r="F278" s="690"/>
      <c r="G278" s="690"/>
      <c r="H278"/>
    </row>
    <row r="279" spans="1:8" ht="25.5" x14ac:dyDescent="0.2">
      <c r="A279" s="711" t="s">
        <v>1028</v>
      </c>
      <c r="B279" s="712" t="s">
        <v>1027</v>
      </c>
      <c r="C279" s="713" t="s">
        <v>707</v>
      </c>
      <c r="D279" s="712">
        <v>20030101</v>
      </c>
      <c r="E279" s="712">
        <v>20030101</v>
      </c>
      <c r="F279" s="690"/>
      <c r="G279" s="690"/>
      <c r="H279"/>
    </row>
    <row r="280" spans="1:8" ht="25.5" x14ac:dyDescent="0.2">
      <c r="A280" s="711" t="s">
        <v>1030</v>
      </c>
      <c r="B280" s="712" t="s">
        <v>1029</v>
      </c>
      <c r="C280" s="713" t="s">
        <v>707</v>
      </c>
      <c r="D280" s="712">
        <v>20030401</v>
      </c>
      <c r="E280" s="712">
        <v>20030401</v>
      </c>
      <c r="F280" s="690"/>
      <c r="G280" s="690"/>
      <c r="H280"/>
    </row>
    <row r="281" spans="1:8" ht="25.5" x14ac:dyDescent="0.2">
      <c r="A281" s="711" t="s">
        <v>1032</v>
      </c>
      <c r="B281" s="712" t="s">
        <v>1031</v>
      </c>
      <c r="C281" s="713" t="s">
        <v>707</v>
      </c>
      <c r="D281" s="712">
        <v>20030401</v>
      </c>
      <c r="E281" s="712">
        <v>20030401</v>
      </c>
      <c r="F281" s="690"/>
      <c r="G281" s="690"/>
      <c r="H281"/>
    </row>
    <row r="282" spans="1:8" x14ac:dyDescent="0.2">
      <c r="A282" s="711" t="s">
        <v>1034</v>
      </c>
      <c r="B282" s="712" t="s">
        <v>1033</v>
      </c>
      <c r="C282" s="713" t="s">
        <v>707</v>
      </c>
      <c r="D282" s="712">
        <v>20031001</v>
      </c>
      <c r="E282" s="712">
        <v>20031001</v>
      </c>
      <c r="F282" s="690"/>
      <c r="G282" s="690"/>
      <c r="H282"/>
    </row>
    <row r="283" spans="1:8" x14ac:dyDescent="0.2">
      <c r="A283" s="711" t="s">
        <v>1036</v>
      </c>
      <c r="B283" s="712" t="s">
        <v>1035</v>
      </c>
      <c r="C283" s="713" t="s">
        <v>707</v>
      </c>
      <c r="D283" s="712">
        <v>20031001</v>
      </c>
      <c r="E283" s="712">
        <v>20031001</v>
      </c>
      <c r="F283" s="690"/>
      <c r="G283" s="690"/>
      <c r="H283"/>
    </row>
    <row r="284" spans="1:8" x14ac:dyDescent="0.2">
      <c r="A284" s="711" t="s">
        <v>1038</v>
      </c>
      <c r="B284" s="712" t="s">
        <v>1037</v>
      </c>
      <c r="C284" s="713" t="s">
        <v>707</v>
      </c>
      <c r="D284" s="712">
        <v>20031001</v>
      </c>
      <c r="E284" s="712">
        <v>20031001</v>
      </c>
      <c r="F284" s="690"/>
      <c r="G284" s="690"/>
      <c r="H284"/>
    </row>
    <row r="285" spans="1:8" x14ac:dyDescent="0.2">
      <c r="A285" s="711" t="s">
        <v>1040</v>
      </c>
      <c r="B285" s="712" t="s">
        <v>1039</v>
      </c>
      <c r="C285" s="713" t="s">
        <v>707</v>
      </c>
      <c r="D285" s="712">
        <v>20031001</v>
      </c>
      <c r="E285" s="712">
        <v>20031001</v>
      </c>
      <c r="F285" s="690"/>
      <c r="G285" s="690"/>
      <c r="H285"/>
    </row>
    <row r="286" spans="1:8" x14ac:dyDescent="0.2">
      <c r="A286" s="711" t="s">
        <v>1042</v>
      </c>
      <c r="B286" s="712" t="s">
        <v>1041</v>
      </c>
      <c r="C286" s="713" t="s">
        <v>707</v>
      </c>
      <c r="D286" s="712">
        <v>20031001</v>
      </c>
      <c r="E286" s="712">
        <v>20031001</v>
      </c>
      <c r="F286" s="690"/>
      <c r="G286" s="690"/>
      <c r="H286"/>
    </row>
    <row r="287" spans="1:8" x14ac:dyDescent="0.2">
      <c r="A287" s="711" t="s">
        <v>1044</v>
      </c>
      <c r="B287" s="712" t="s">
        <v>1043</v>
      </c>
      <c r="C287" s="713" t="s">
        <v>707</v>
      </c>
      <c r="D287" s="712">
        <v>20031001</v>
      </c>
      <c r="E287" s="712">
        <v>20031001</v>
      </c>
      <c r="F287" s="690"/>
      <c r="G287" s="690"/>
      <c r="H287"/>
    </row>
    <row r="288" spans="1:8" x14ac:dyDescent="0.2">
      <c r="A288" s="711" t="s">
        <v>1046</v>
      </c>
      <c r="B288" s="712" t="s">
        <v>1045</v>
      </c>
      <c r="C288" s="713" t="s">
        <v>707</v>
      </c>
      <c r="D288" s="712">
        <v>20031001</v>
      </c>
      <c r="E288" s="712">
        <v>20031001</v>
      </c>
      <c r="F288" s="690"/>
      <c r="G288" s="690"/>
      <c r="H288"/>
    </row>
    <row r="289" spans="1:8" x14ac:dyDescent="0.2">
      <c r="A289" s="711" t="s">
        <v>1048</v>
      </c>
      <c r="B289" s="712" t="s">
        <v>1047</v>
      </c>
      <c r="C289" s="713" t="s">
        <v>707</v>
      </c>
      <c r="D289" s="712">
        <v>20031001</v>
      </c>
      <c r="E289" s="712">
        <v>20031001</v>
      </c>
      <c r="F289" s="690"/>
      <c r="G289" s="690"/>
      <c r="H289"/>
    </row>
    <row r="290" spans="1:8" x14ac:dyDescent="0.2">
      <c r="A290" s="711" t="s">
        <v>1050</v>
      </c>
      <c r="B290" s="712" t="s">
        <v>1049</v>
      </c>
      <c r="C290" s="713" t="s">
        <v>707</v>
      </c>
      <c r="D290" s="712">
        <v>20031001</v>
      </c>
      <c r="E290" s="712">
        <v>20031001</v>
      </c>
      <c r="F290" s="690"/>
      <c r="G290" s="690"/>
      <c r="H290"/>
    </row>
    <row r="291" spans="1:8" x14ac:dyDescent="0.2">
      <c r="A291" s="711" t="s">
        <v>1052</v>
      </c>
      <c r="B291" s="712" t="s">
        <v>1051</v>
      </c>
      <c r="C291" s="713" t="s">
        <v>707</v>
      </c>
      <c r="D291" s="712">
        <v>20031001</v>
      </c>
      <c r="E291" s="712">
        <v>20031001</v>
      </c>
      <c r="F291" s="690"/>
      <c r="G291" s="690"/>
      <c r="H291"/>
    </row>
    <row r="292" spans="1:8" x14ac:dyDescent="0.2">
      <c r="A292" s="711" t="s">
        <v>1054</v>
      </c>
      <c r="B292" s="712" t="s">
        <v>1053</v>
      </c>
      <c r="C292" s="713" t="s">
        <v>707</v>
      </c>
      <c r="D292" s="712">
        <v>20031001</v>
      </c>
      <c r="E292" s="712">
        <v>20031001</v>
      </c>
      <c r="F292" s="690"/>
      <c r="G292" s="690"/>
      <c r="H292"/>
    </row>
    <row r="293" spans="1:8" x14ac:dyDescent="0.2">
      <c r="A293" s="711" t="s">
        <v>1056</v>
      </c>
      <c r="B293" s="712" t="s">
        <v>1055</v>
      </c>
      <c r="C293" s="713" t="s">
        <v>707</v>
      </c>
      <c r="D293" s="712">
        <v>20031001</v>
      </c>
      <c r="E293" s="712">
        <v>20031001</v>
      </c>
      <c r="F293" s="690"/>
      <c r="G293" s="690"/>
      <c r="H293"/>
    </row>
    <row r="294" spans="1:8" x14ac:dyDescent="0.2">
      <c r="A294" s="711" t="s">
        <v>1058</v>
      </c>
      <c r="B294" s="712" t="s">
        <v>1057</v>
      </c>
      <c r="C294" s="713" t="s">
        <v>707</v>
      </c>
      <c r="D294" s="712">
        <v>20031001</v>
      </c>
      <c r="E294" s="712">
        <v>20031001</v>
      </c>
      <c r="F294" s="690"/>
      <c r="G294" s="690"/>
      <c r="H294"/>
    </row>
    <row r="295" spans="1:8" x14ac:dyDescent="0.2">
      <c r="A295" s="711" t="s">
        <v>1060</v>
      </c>
      <c r="B295" s="712" t="s">
        <v>1059</v>
      </c>
      <c r="C295" s="713" t="s">
        <v>707</v>
      </c>
      <c r="D295" s="712">
        <v>20031001</v>
      </c>
      <c r="E295" s="712">
        <v>20031001</v>
      </c>
      <c r="F295" s="690"/>
      <c r="G295" s="690"/>
      <c r="H295"/>
    </row>
    <row r="296" spans="1:8" x14ac:dyDescent="0.2">
      <c r="A296" s="711" t="s">
        <v>1062</v>
      </c>
      <c r="B296" s="712" t="s">
        <v>1061</v>
      </c>
      <c r="C296" s="713" t="s">
        <v>707</v>
      </c>
      <c r="D296" s="712">
        <v>20031001</v>
      </c>
      <c r="E296" s="712">
        <v>20031001</v>
      </c>
      <c r="F296" s="690"/>
      <c r="G296" s="690"/>
      <c r="H296"/>
    </row>
    <row r="297" spans="1:8" x14ac:dyDescent="0.2">
      <c r="A297" s="711" t="s">
        <v>1064</v>
      </c>
      <c r="B297" s="712" t="s">
        <v>1063</v>
      </c>
      <c r="C297" s="713" t="s">
        <v>707</v>
      </c>
      <c r="D297" s="712">
        <v>20031001</v>
      </c>
      <c r="E297" s="712">
        <v>20031001</v>
      </c>
      <c r="F297" s="690"/>
      <c r="G297" s="690"/>
      <c r="H297"/>
    </row>
    <row r="298" spans="1:8" x14ac:dyDescent="0.2">
      <c r="A298" s="711" t="s">
        <v>1066</v>
      </c>
      <c r="B298" s="712" t="s">
        <v>1065</v>
      </c>
      <c r="C298" s="713" t="s">
        <v>707</v>
      </c>
      <c r="D298" s="712">
        <v>20031001</v>
      </c>
      <c r="E298" s="712">
        <v>20031001</v>
      </c>
      <c r="F298" s="690"/>
      <c r="G298" s="690"/>
      <c r="H298"/>
    </row>
    <row r="299" spans="1:8" x14ac:dyDescent="0.2">
      <c r="A299" s="711" t="s">
        <v>1068</v>
      </c>
      <c r="B299" s="712" t="s">
        <v>1067</v>
      </c>
      <c r="C299" s="713" t="s">
        <v>707</v>
      </c>
      <c r="D299" s="712">
        <v>20031001</v>
      </c>
      <c r="E299" s="712">
        <v>20031001</v>
      </c>
      <c r="F299" s="690"/>
      <c r="G299" s="690"/>
      <c r="H299"/>
    </row>
    <row r="300" spans="1:8" x14ac:dyDescent="0.2">
      <c r="A300" s="711" t="s">
        <v>1070</v>
      </c>
      <c r="B300" s="712" t="s">
        <v>1069</v>
      </c>
      <c r="C300" s="713" t="s">
        <v>707</v>
      </c>
      <c r="D300" s="712">
        <v>20031001</v>
      </c>
      <c r="E300" s="712">
        <v>20031001</v>
      </c>
      <c r="F300" s="690"/>
      <c r="G300" s="690"/>
      <c r="H300"/>
    </row>
    <row r="301" spans="1:8" x14ac:dyDescent="0.2">
      <c r="A301" s="711" t="s">
        <v>1072</v>
      </c>
      <c r="B301" s="712" t="s">
        <v>1071</v>
      </c>
      <c r="C301" s="713" t="s">
        <v>707</v>
      </c>
      <c r="D301" s="712">
        <v>20031001</v>
      </c>
      <c r="E301" s="712">
        <v>20031001</v>
      </c>
      <c r="F301" s="690"/>
      <c r="G301" s="690"/>
      <c r="H301"/>
    </row>
    <row r="302" spans="1:8" x14ac:dyDescent="0.2">
      <c r="A302" s="711" t="s">
        <v>1074</v>
      </c>
      <c r="B302" s="712" t="s">
        <v>1073</v>
      </c>
      <c r="C302" s="713" t="s">
        <v>707</v>
      </c>
      <c r="D302" s="712">
        <v>20031001</v>
      </c>
      <c r="E302" s="712">
        <v>20031001</v>
      </c>
      <c r="F302" s="690"/>
      <c r="G302" s="690"/>
      <c r="H302"/>
    </row>
    <row r="303" spans="1:8" x14ac:dyDescent="0.2">
      <c r="A303" s="711" t="s">
        <v>1076</v>
      </c>
      <c r="B303" s="712" t="s">
        <v>1075</v>
      </c>
      <c r="C303" s="713" t="s">
        <v>707</v>
      </c>
      <c r="D303" s="712">
        <v>20031001</v>
      </c>
      <c r="E303" s="712">
        <v>20031001</v>
      </c>
      <c r="F303" s="690"/>
      <c r="G303" s="690"/>
      <c r="H303"/>
    </row>
    <row r="304" spans="1:8" x14ac:dyDescent="0.2">
      <c r="A304" s="711" t="s">
        <v>1078</v>
      </c>
      <c r="B304" s="712" t="s">
        <v>1077</v>
      </c>
      <c r="C304" s="713" t="s">
        <v>707</v>
      </c>
      <c r="D304" s="712">
        <v>20031001</v>
      </c>
      <c r="E304" s="712">
        <v>20031001</v>
      </c>
      <c r="F304" s="690"/>
      <c r="G304" s="690"/>
      <c r="H304"/>
    </row>
    <row r="305" spans="1:8" ht="25.5" x14ac:dyDescent="0.2">
      <c r="A305" s="711" t="s">
        <v>1080</v>
      </c>
      <c r="B305" s="712" t="s">
        <v>1079</v>
      </c>
      <c r="C305" s="713" t="s">
        <v>707</v>
      </c>
      <c r="D305" s="712">
        <v>20031001</v>
      </c>
      <c r="E305" s="712">
        <v>20031001</v>
      </c>
      <c r="F305" s="690"/>
      <c r="G305" s="690"/>
      <c r="H305"/>
    </row>
    <row r="306" spans="1:8" x14ac:dyDescent="0.2">
      <c r="A306" s="711" t="s">
        <v>1082</v>
      </c>
      <c r="B306" s="712" t="s">
        <v>1081</v>
      </c>
      <c r="C306" s="713" t="s">
        <v>707</v>
      </c>
      <c r="D306" s="712">
        <v>20031001</v>
      </c>
      <c r="E306" s="712">
        <v>20031001</v>
      </c>
      <c r="F306" s="690"/>
      <c r="G306" s="690"/>
      <c r="H306"/>
    </row>
    <row r="307" spans="1:8" x14ac:dyDescent="0.2">
      <c r="A307" s="711" t="s">
        <v>1084</v>
      </c>
      <c r="B307" s="712" t="s">
        <v>1083</v>
      </c>
      <c r="C307" s="713" t="s">
        <v>707</v>
      </c>
      <c r="D307" s="712">
        <v>20031001</v>
      </c>
      <c r="E307" s="712">
        <v>20031001</v>
      </c>
      <c r="F307" s="690"/>
      <c r="G307" s="690"/>
      <c r="H307"/>
    </row>
    <row r="308" spans="1:8" x14ac:dyDescent="0.2">
      <c r="A308" s="711" t="s">
        <v>1086</v>
      </c>
      <c r="B308" s="712" t="s">
        <v>1085</v>
      </c>
      <c r="C308" s="713" t="s">
        <v>707</v>
      </c>
      <c r="D308" s="712">
        <v>20031001</v>
      </c>
      <c r="E308" s="712">
        <v>20031001</v>
      </c>
      <c r="F308" s="690"/>
      <c r="G308" s="690"/>
      <c r="H308"/>
    </row>
    <row r="309" spans="1:8" x14ac:dyDescent="0.2">
      <c r="A309" s="711" t="s">
        <v>1088</v>
      </c>
      <c r="B309" s="712" t="s">
        <v>1087</v>
      </c>
      <c r="C309" s="713" t="s">
        <v>707</v>
      </c>
      <c r="D309" s="712">
        <v>20031001</v>
      </c>
      <c r="E309" s="712">
        <v>20031001</v>
      </c>
      <c r="F309" s="690"/>
      <c r="G309" s="690"/>
      <c r="H309"/>
    </row>
    <row r="310" spans="1:8" x14ac:dyDescent="0.2">
      <c r="A310" s="711" t="s">
        <v>1090</v>
      </c>
      <c r="B310" s="712" t="s">
        <v>1089</v>
      </c>
      <c r="C310" s="713" t="s">
        <v>707</v>
      </c>
      <c r="D310" s="712">
        <v>20031001</v>
      </c>
      <c r="E310" s="712">
        <v>20031001</v>
      </c>
      <c r="F310" s="690"/>
      <c r="G310" s="690"/>
      <c r="H310"/>
    </row>
    <row r="311" spans="1:8" x14ac:dyDescent="0.2">
      <c r="A311" s="711" t="s">
        <v>1092</v>
      </c>
      <c r="B311" s="712" t="s">
        <v>1091</v>
      </c>
      <c r="C311" s="713" t="s">
        <v>707</v>
      </c>
      <c r="D311" s="712">
        <v>20031001</v>
      </c>
      <c r="E311" s="712">
        <v>20031001</v>
      </c>
      <c r="F311" s="690"/>
      <c r="G311" s="690"/>
      <c r="H311"/>
    </row>
    <row r="312" spans="1:8" x14ac:dyDescent="0.2">
      <c r="A312" s="711" t="s">
        <v>1094</v>
      </c>
      <c r="B312" s="712" t="s">
        <v>1093</v>
      </c>
      <c r="C312" s="713" t="s">
        <v>707</v>
      </c>
      <c r="D312" s="712">
        <v>20031001</v>
      </c>
      <c r="E312" s="712">
        <v>20031001</v>
      </c>
      <c r="F312" s="690"/>
      <c r="G312" s="690"/>
      <c r="H312"/>
    </row>
    <row r="313" spans="1:8" x14ac:dyDescent="0.2">
      <c r="A313" s="711" t="s">
        <v>1096</v>
      </c>
      <c r="B313" s="712" t="s">
        <v>1095</v>
      </c>
      <c r="C313" s="713" t="s">
        <v>707</v>
      </c>
      <c r="D313" s="712">
        <v>20031001</v>
      </c>
      <c r="E313" s="712">
        <v>20031001</v>
      </c>
      <c r="F313" s="690"/>
      <c r="G313" s="690"/>
      <c r="H313"/>
    </row>
    <row r="314" spans="1:8" x14ac:dyDescent="0.2">
      <c r="A314" s="711" t="s">
        <v>1098</v>
      </c>
      <c r="B314" s="712" t="s">
        <v>1097</v>
      </c>
      <c r="C314" s="713" t="s">
        <v>707</v>
      </c>
      <c r="D314" s="712">
        <v>20031001</v>
      </c>
      <c r="E314" s="712">
        <v>20031001</v>
      </c>
      <c r="F314" s="690"/>
      <c r="G314" s="690"/>
      <c r="H314"/>
    </row>
    <row r="315" spans="1:8" x14ac:dyDescent="0.2">
      <c r="A315" s="711" t="s">
        <v>1100</v>
      </c>
      <c r="B315" s="712" t="s">
        <v>1099</v>
      </c>
      <c r="C315" s="713" t="s">
        <v>707</v>
      </c>
      <c r="D315" s="712">
        <v>20031001</v>
      </c>
      <c r="E315" s="712">
        <v>20031001</v>
      </c>
      <c r="F315" s="690"/>
      <c r="G315" s="690"/>
      <c r="H315"/>
    </row>
    <row r="316" spans="1:8" x14ac:dyDescent="0.2">
      <c r="A316" s="711" t="s">
        <v>1102</v>
      </c>
      <c r="B316" s="712" t="s">
        <v>1101</v>
      </c>
      <c r="C316" s="713" t="s">
        <v>707</v>
      </c>
      <c r="D316" s="712">
        <v>20031001</v>
      </c>
      <c r="E316" s="712">
        <v>20031001</v>
      </c>
      <c r="F316" s="690"/>
      <c r="G316" s="690"/>
      <c r="H316"/>
    </row>
    <row r="317" spans="1:8" ht="38.25" x14ac:dyDescent="0.2">
      <c r="A317" s="711" t="s">
        <v>1104</v>
      </c>
      <c r="B317" s="712" t="s">
        <v>1103</v>
      </c>
      <c r="C317" s="713" t="s">
        <v>707</v>
      </c>
      <c r="D317" s="712">
        <v>20031001</v>
      </c>
      <c r="E317" s="712">
        <v>20031001</v>
      </c>
      <c r="F317" s="690"/>
      <c r="G317" s="690"/>
      <c r="H317"/>
    </row>
    <row r="318" spans="1:8" x14ac:dyDescent="0.2">
      <c r="A318" s="711" t="s">
        <v>1106</v>
      </c>
      <c r="B318" s="712" t="s">
        <v>1105</v>
      </c>
      <c r="C318" s="713" t="s">
        <v>707</v>
      </c>
      <c r="D318" s="712">
        <v>20040701</v>
      </c>
      <c r="E318" s="712">
        <v>20040701</v>
      </c>
      <c r="F318" s="690"/>
      <c r="G318" s="690"/>
      <c r="H318"/>
    </row>
    <row r="319" spans="1:8" x14ac:dyDescent="0.2">
      <c r="A319" s="711" t="s">
        <v>1108</v>
      </c>
      <c r="B319" s="712" t="s">
        <v>1107</v>
      </c>
      <c r="C319" s="713" t="s">
        <v>707</v>
      </c>
      <c r="D319" s="712">
        <v>20040101</v>
      </c>
      <c r="E319" s="712">
        <v>20040101</v>
      </c>
      <c r="F319" s="690"/>
      <c r="G319" s="690"/>
      <c r="H319"/>
    </row>
    <row r="320" spans="1:8" ht="25.5" x14ac:dyDescent="0.2">
      <c r="A320" s="711" t="s">
        <v>1110</v>
      </c>
      <c r="B320" s="712" t="s">
        <v>1109</v>
      </c>
      <c r="C320" s="713" t="s">
        <v>704</v>
      </c>
      <c r="D320" s="712">
        <v>20050101</v>
      </c>
      <c r="E320" s="712">
        <v>20050101</v>
      </c>
      <c r="F320" s="690"/>
      <c r="G320" s="690"/>
      <c r="H320"/>
    </row>
    <row r="321" spans="1:8" ht="25.5" x14ac:dyDescent="0.2">
      <c r="A321" s="711" t="s">
        <v>1112</v>
      </c>
      <c r="B321" s="712" t="s">
        <v>1111</v>
      </c>
      <c r="C321" s="713" t="s">
        <v>704</v>
      </c>
      <c r="D321" s="712">
        <v>20050101</v>
      </c>
      <c r="E321" s="712">
        <v>20050101</v>
      </c>
      <c r="F321" s="690"/>
      <c r="G321" s="690"/>
      <c r="H321"/>
    </row>
    <row r="322" spans="1:8" ht="25.5" x14ac:dyDescent="0.2">
      <c r="A322" s="711" t="s">
        <v>1114</v>
      </c>
      <c r="B322" s="712" t="s">
        <v>1113</v>
      </c>
      <c r="C322" s="713" t="s">
        <v>704</v>
      </c>
      <c r="D322" s="712">
        <v>20050101</v>
      </c>
      <c r="E322" s="712">
        <v>20050101</v>
      </c>
      <c r="F322" s="690"/>
      <c r="G322" s="690"/>
      <c r="H322"/>
    </row>
    <row r="323" spans="1:8" ht="25.5" x14ac:dyDescent="0.2">
      <c r="A323" s="711" t="s">
        <v>1116</v>
      </c>
      <c r="B323" s="712" t="s">
        <v>1115</v>
      </c>
      <c r="C323" s="713" t="s">
        <v>704</v>
      </c>
      <c r="D323" s="712">
        <v>20050101</v>
      </c>
      <c r="E323" s="712">
        <v>20050101</v>
      </c>
      <c r="F323" s="690"/>
      <c r="G323" s="690"/>
      <c r="H323"/>
    </row>
    <row r="324" spans="1:8" ht="56.45" customHeight="1" x14ac:dyDescent="0.2">
      <c r="A324" s="711" t="s">
        <v>1118</v>
      </c>
      <c r="B324" s="712" t="s">
        <v>1117</v>
      </c>
      <c r="C324" s="713" t="s">
        <v>704</v>
      </c>
      <c r="D324" s="712">
        <v>20050101</v>
      </c>
      <c r="E324" s="712">
        <v>20050101</v>
      </c>
      <c r="F324" s="690"/>
      <c r="G324" s="690"/>
      <c r="H324"/>
    </row>
    <row r="325" spans="1:8" ht="25.5" x14ac:dyDescent="0.2">
      <c r="A325" s="711" t="s">
        <v>1120</v>
      </c>
      <c r="B325" s="712" t="s">
        <v>1119</v>
      </c>
      <c r="C325" s="713" t="s">
        <v>704</v>
      </c>
      <c r="D325" s="712">
        <v>20050101</v>
      </c>
      <c r="E325" s="712">
        <v>20050101</v>
      </c>
      <c r="F325" s="690"/>
      <c r="G325" s="690"/>
      <c r="H325"/>
    </row>
    <row r="326" spans="1:8" ht="25.5" x14ac:dyDescent="0.2">
      <c r="A326" s="711" t="s">
        <v>1122</v>
      </c>
      <c r="B326" s="712" t="s">
        <v>1121</v>
      </c>
      <c r="C326" s="713" t="s">
        <v>704</v>
      </c>
      <c r="D326" s="712">
        <v>20050101</v>
      </c>
      <c r="E326" s="712">
        <v>20050101</v>
      </c>
      <c r="F326" s="690"/>
      <c r="G326" s="690"/>
      <c r="H326"/>
    </row>
    <row r="327" spans="1:8" ht="25.5" x14ac:dyDescent="0.2">
      <c r="A327" s="711" t="s">
        <v>1124</v>
      </c>
      <c r="B327" s="712" t="s">
        <v>1123</v>
      </c>
      <c r="C327" s="713" t="s">
        <v>704</v>
      </c>
      <c r="D327" s="712">
        <v>20050101</v>
      </c>
      <c r="E327" s="712">
        <v>20050101</v>
      </c>
      <c r="F327" s="690"/>
      <c r="G327" s="690"/>
      <c r="H327"/>
    </row>
    <row r="328" spans="1:8" ht="25.5" x14ac:dyDescent="0.2">
      <c r="A328" s="711" t="s">
        <v>1126</v>
      </c>
      <c r="B328" s="712" t="s">
        <v>1125</v>
      </c>
      <c r="C328" s="713" t="s">
        <v>704</v>
      </c>
      <c r="D328" s="712">
        <v>20050101</v>
      </c>
      <c r="E328" s="712">
        <v>20050101</v>
      </c>
      <c r="F328" s="690"/>
      <c r="G328" s="690"/>
      <c r="H328"/>
    </row>
    <row r="329" spans="1:8" ht="25.5" x14ac:dyDescent="0.2">
      <c r="A329" s="711" t="s">
        <v>1128</v>
      </c>
      <c r="B329" s="712" t="s">
        <v>1127</v>
      </c>
      <c r="C329" s="713" t="s">
        <v>704</v>
      </c>
      <c r="D329" s="712">
        <v>20050101</v>
      </c>
      <c r="E329" s="712">
        <v>20050101</v>
      </c>
      <c r="F329" s="690"/>
      <c r="G329" s="690"/>
      <c r="H329"/>
    </row>
    <row r="330" spans="1:8" ht="25.5" x14ac:dyDescent="0.2">
      <c r="A330" s="711" t="s">
        <v>1130</v>
      </c>
      <c r="B330" s="712" t="s">
        <v>1129</v>
      </c>
      <c r="C330" s="713" t="s">
        <v>704</v>
      </c>
      <c r="D330" s="712">
        <v>20050101</v>
      </c>
      <c r="E330" s="712">
        <v>20050101</v>
      </c>
      <c r="F330" s="690"/>
      <c r="G330" s="690"/>
      <c r="H330"/>
    </row>
    <row r="331" spans="1:8" ht="25.5" x14ac:dyDescent="0.2">
      <c r="A331" s="711" t="s">
        <v>1132</v>
      </c>
      <c r="B331" s="712" t="s">
        <v>1131</v>
      </c>
      <c r="C331" s="713" t="s">
        <v>704</v>
      </c>
      <c r="D331" s="712">
        <v>20050101</v>
      </c>
      <c r="E331" s="712">
        <v>20050101</v>
      </c>
      <c r="F331" s="690"/>
      <c r="G331" s="690"/>
      <c r="H331"/>
    </row>
    <row r="332" spans="1:8" x14ac:dyDescent="0.2">
      <c r="A332" s="711" t="s">
        <v>1134</v>
      </c>
      <c r="B332" s="712" t="s">
        <v>1133</v>
      </c>
      <c r="C332" s="713" t="s">
        <v>704</v>
      </c>
      <c r="D332" s="712">
        <v>20050101</v>
      </c>
      <c r="E332" s="712">
        <v>20050101</v>
      </c>
      <c r="F332" s="690"/>
      <c r="G332" s="690"/>
      <c r="H332"/>
    </row>
    <row r="333" spans="1:8" ht="25.5" x14ac:dyDescent="0.2">
      <c r="A333" s="711" t="s">
        <v>1136</v>
      </c>
      <c r="B333" s="712" t="s">
        <v>1135</v>
      </c>
      <c r="C333" s="713" t="s">
        <v>704</v>
      </c>
      <c r="D333" s="712">
        <v>20050101</v>
      </c>
      <c r="E333" s="712">
        <v>20050101</v>
      </c>
      <c r="F333" s="690"/>
      <c r="G333" s="690"/>
      <c r="H333"/>
    </row>
    <row r="334" spans="1:8" ht="77.45" customHeight="1" x14ac:dyDescent="0.2">
      <c r="A334" s="711" t="s">
        <v>1138</v>
      </c>
      <c r="B334" s="712" t="s">
        <v>1137</v>
      </c>
      <c r="C334" s="713" t="s">
        <v>704</v>
      </c>
      <c r="D334" s="712">
        <v>20050101</v>
      </c>
      <c r="E334" s="712">
        <v>20050101</v>
      </c>
      <c r="F334" s="690"/>
      <c r="G334" s="690"/>
      <c r="H334"/>
    </row>
    <row r="335" spans="1:8" ht="25.5" x14ac:dyDescent="0.2">
      <c r="A335" s="711" t="s">
        <v>1140</v>
      </c>
      <c r="B335" s="712" t="s">
        <v>1139</v>
      </c>
      <c r="C335" s="713" t="s">
        <v>704</v>
      </c>
      <c r="D335" s="712">
        <v>20050101</v>
      </c>
      <c r="E335" s="712">
        <v>20050101</v>
      </c>
      <c r="F335" s="690"/>
      <c r="G335" s="690"/>
      <c r="H335"/>
    </row>
    <row r="336" spans="1:8" ht="25.5" x14ac:dyDescent="0.2">
      <c r="A336" s="711" t="s">
        <v>1142</v>
      </c>
      <c r="B336" s="712" t="s">
        <v>1141</v>
      </c>
      <c r="C336" s="713" t="s">
        <v>704</v>
      </c>
      <c r="D336" s="712">
        <v>20050101</v>
      </c>
      <c r="E336" s="712">
        <v>20050101</v>
      </c>
      <c r="F336" s="690"/>
      <c r="G336" s="690"/>
      <c r="H336"/>
    </row>
    <row r="337" spans="1:8" x14ac:dyDescent="0.2">
      <c r="A337" s="711" t="s">
        <v>1144</v>
      </c>
      <c r="B337" s="712" t="s">
        <v>1143</v>
      </c>
      <c r="C337" s="713" t="s">
        <v>704</v>
      </c>
      <c r="D337" s="712">
        <v>20050101</v>
      </c>
      <c r="E337" s="712">
        <v>20050101</v>
      </c>
      <c r="F337" s="690"/>
      <c r="G337" s="690"/>
      <c r="H337"/>
    </row>
    <row r="338" spans="1:8" x14ac:dyDescent="0.2">
      <c r="A338" s="711" t="s">
        <v>1146</v>
      </c>
      <c r="B338" s="712" t="s">
        <v>1145</v>
      </c>
      <c r="C338" s="713" t="s">
        <v>704</v>
      </c>
      <c r="D338" s="712">
        <v>20050101</v>
      </c>
      <c r="E338" s="712">
        <v>20050101</v>
      </c>
      <c r="F338" s="690"/>
      <c r="G338" s="690"/>
      <c r="H338"/>
    </row>
    <row r="339" spans="1:8" ht="25.5" x14ac:dyDescent="0.2">
      <c r="A339" s="711" t="s">
        <v>1148</v>
      </c>
      <c r="B339" s="712" t="s">
        <v>1147</v>
      </c>
      <c r="C339" s="713" t="s">
        <v>704</v>
      </c>
      <c r="D339" s="712">
        <v>20050101</v>
      </c>
      <c r="E339" s="712">
        <v>20050101</v>
      </c>
      <c r="F339" s="690"/>
      <c r="G339" s="690"/>
      <c r="H339"/>
    </row>
    <row r="340" spans="1:8" x14ac:dyDescent="0.2">
      <c r="A340" s="711" t="s">
        <v>1150</v>
      </c>
      <c r="B340" s="712" t="s">
        <v>1149</v>
      </c>
      <c r="C340" s="713" t="s">
        <v>707</v>
      </c>
      <c r="D340" s="712">
        <v>20050101</v>
      </c>
      <c r="E340" s="712">
        <v>20050101</v>
      </c>
      <c r="F340" s="690"/>
      <c r="G340" s="690"/>
      <c r="H340"/>
    </row>
    <row r="341" spans="1:8" x14ac:dyDescent="0.2">
      <c r="A341" s="711" t="s">
        <v>1152</v>
      </c>
      <c r="B341" s="712" t="s">
        <v>1151</v>
      </c>
      <c r="C341" s="713" t="s">
        <v>707</v>
      </c>
      <c r="D341" s="712">
        <v>20050101</v>
      </c>
      <c r="E341" s="712">
        <v>20050101</v>
      </c>
      <c r="F341" s="690"/>
      <c r="G341" s="690"/>
      <c r="H341"/>
    </row>
    <row r="342" spans="1:8" ht="25.5" x14ac:dyDescent="0.2">
      <c r="A342" s="711" t="s">
        <v>1154</v>
      </c>
      <c r="B342" s="712" t="s">
        <v>1153</v>
      </c>
      <c r="C342" s="713" t="s">
        <v>704</v>
      </c>
      <c r="D342" s="712">
        <v>20070101</v>
      </c>
      <c r="E342" s="712">
        <v>20140101</v>
      </c>
      <c r="F342" s="690"/>
      <c r="G342" s="690"/>
      <c r="H342"/>
    </row>
    <row r="343" spans="1:8" ht="25.5" x14ac:dyDescent="0.2">
      <c r="A343" s="711" t="s">
        <v>1156</v>
      </c>
      <c r="B343" s="712" t="s">
        <v>1155</v>
      </c>
      <c r="C343" s="713" t="s">
        <v>704</v>
      </c>
      <c r="D343" s="712">
        <v>20140101</v>
      </c>
      <c r="E343" s="712">
        <v>20140101</v>
      </c>
      <c r="F343" s="690"/>
      <c r="G343" s="690"/>
      <c r="H343"/>
    </row>
    <row r="344" spans="1:8" x14ac:dyDescent="0.2">
      <c r="A344" s="711" t="s">
        <v>1158</v>
      </c>
      <c r="B344" s="712" t="s">
        <v>1157</v>
      </c>
      <c r="C344" s="713" t="s">
        <v>707</v>
      </c>
      <c r="D344" s="712">
        <v>20040101</v>
      </c>
      <c r="E344" s="712">
        <v>20070101</v>
      </c>
      <c r="F344" s="690"/>
      <c r="G344" s="690"/>
      <c r="H344"/>
    </row>
    <row r="345" spans="1:8" x14ac:dyDescent="0.2">
      <c r="A345" s="711" t="s">
        <v>1160</v>
      </c>
      <c r="B345" s="712" t="s">
        <v>1159</v>
      </c>
      <c r="C345" s="713" t="s">
        <v>707</v>
      </c>
      <c r="D345" s="712">
        <v>20040101</v>
      </c>
      <c r="E345" s="712">
        <v>20040101</v>
      </c>
      <c r="F345" s="690"/>
      <c r="G345" s="690"/>
      <c r="H345"/>
    </row>
    <row r="346" spans="1:8" x14ac:dyDescent="0.2">
      <c r="A346" s="711" t="s">
        <v>219</v>
      </c>
      <c r="B346" s="712" t="s">
        <v>1161</v>
      </c>
      <c r="C346" s="713" t="s">
        <v>704</v>
      </c>
      <c r="D346" s="714"/>
      <c r="E346" s="714"/>
      <c r="F346" s="690"/>
      <c r="G346" s="690"/>
      <c r="H346"/>
    </row>
    <row r="347" spans="1:8" x14ac:dyDescent="0.2">
      <c r="A347" s="711" t="s">
        <v>1163</v>
      </c>
      <c r="B347" s="712" t="s">
        <v>1162</v>
      </c>
      <c r="C347" s="713" t="s">
        <v>704</v>
      </c>
      <c r="D347" s="714"/>
      <c r="E347" s="714"/>
      <c r="F347" s="690"/>
      <c r="G347" s="690"/>
      <c r="H347"/>
    </row>
    <row r="348" spans="1:8" ht="25.5" x14ac:dyDescent="0.2">
      <c r="A348" s="711" t="s">
        <v>1164</v>
      </c>
      <c r="B348" s="712">
        <v>99601</v>
      </c>
      <c r="C348" s="713" t="s">
        <v>707</v>
      </c>
      <c r="D348" s="712">
        <v>20040101</v>
      </c>
      <c r="E348" s="712">
        <v>20110101</v>
      </c>
      <c r="F348" s="690"/>
      <c r="G348" s="690"/>
      <c r="H348"/>
    </row>
    <row r="349" spans="1:8" x14ac:dyDescent="0.2">
      <c r="A349" s="711" t="s">
        <v>1165</v>
      </c>
      <c r="B349" s="712">
        <v>99602</v>
      </c>
      <c r="C349" s="713" t="s">
        <v>707</v>
      </c>
      <c r="D349" s="712">
        <v>20040101</v>
      </c>
      <c r="E349" s="712">
        <v>20110101</v>
      </c>
      <c r="F349" s="690"/>
      <c r="G349" s="690"/>
      <c r="H349"/>
    </row>
  </sheetData>
  <sheetProtection algorithmName="SHA-512" hashValue="RpPTUjgmb1uZu7AxnEtR/OURyUPoQzSNtd7XlVu0bwmbSsh4RvmshvYnB/2SRi2by/LC/dH7o5cFeKxzWR2XYA==" saltValue="LXryp1s/nIkXa9icEnSE0w==" spinCount="100000" sheet="1" formatColumns="0" formatRows="0"/>
  <mergeCells count="26">
    <mergeCell ref="A92:D92"/>
    <mergeCell ref="A58:D59"/>
    <mergeCell ref="E58:E59"/>
    <mergeCell ref="G58:G59"/>
    <mergeCell ref="A80:A81"/>
    <mergeCell ref="B80:B81"/>
    <mergeCell ref="C80:C81"/>
    <mergeCell ref="D80:D81"/>
    <mergeCell ref="E80:E81"/>
    <mergeCell ref="F80:F81"/>
    <mergeCell ref="G80:G81"/>
    <mergeCell ref="A3:F3"/>
    <mergeCell ref="A2:G2"/>
    <mergeCell ref="A6:G6"/>
    <mergeCell ref="A15:A16"/>
    <mergeCell ref="B15:B16"/>
    <mergeCell ref="C15:C16"/>
    <mergeCell ref="D15:D16"/>
    <mergeCell ref="E15:E16"/>
    <mergeCell ref="G15:G16"/>
    <mergeCell ref="G17:G18"/>
    <mergeCell ref="A17:A18"/>
    <mergeCell ref="B17:B18"/>
    <mergeCell ref="C17:C18"/>
    <mergeCell ref="D17:D18"/>
    <mergeCell ref="E17:E18"/>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8" zoomScale="80" zoomScaleNormal="80" workbookViewId="0"/>
  </sheetViews>
  <sheetFormatPr defaultColWidth="8.5703125" defaultRowHeight="12.75" x14ac:dyDescent="0.2"/>
  <cols>
    <col min="1" max="1" width="56.5703125" style="184" customWidth="1"/>
    <col min="2" max="2" width="24.5703125" style="184" customWidth="1"/>
    <col min="3" max="3" width="18.5703125" style="184" customWidth="1"/>
    <col min="4" max="4" width="17.42578125" style="184" customWidth="1"/>
    <col min="5" max="5" width="16.5703125" style="184" customWidth="1"/>
    <col min="6" max="6" width="16.42578125" style="184" customWidth="1"/>
    <col min="7" max="8" width="13.42578125" style="184" customWidth="1"/>
    <col min="9" max="9" width="21.42578125" style="184" customWidth="1"/>
    <col min="10" max="16384" width="8.5703125" style="184"/>
  </cols>
  <sheetData>
    <row r="1" spans="1:9" ht="23.25" x14ac:dyDescent="0.2">
      <c r="A1" s="568" t="s">
        <v>1174</v>
      </c>
      <c r="B1"/>
      <c r="C1"/>
      <c r="D1"/>
      <c r="E1"/>
      <c r="F1"/>
      <c r="G1"/>
      <c r="H1"/>
    </row>
    <row r="2" spans="1:9" ht="125.85" customHeight="1" thickBot="1" x14ac:dyDescent="0.25">
      <c r="A2" s="878" t="s">
        <v>523</v>
      </c>
      <c r="B2" s="878"/>
      <c r="C2" s="878"/>
      <c r="D2" s="878"/>
      <c r="E2" s="878"/>
      <c r="F2" s="878"/>
    </row>
    <row r="3" spans="1:9" ht="51.75" thickBot="1" x14ac:dyDescent="0.25">
      <c r="A3" s="569" t="s">
        <v>524</v>
      </c>
      <c r="B3" s="570" t="s">
        <v>525</v>
      </c>
      <c r="C3" s="570" t="s">
        <v>526</v>
      </c>
      <c r="D3" s="570" t="s">
        <v>527</v>
      </c>
      <c r="E3" s="570" t="s">
        <v>528</v>
      </c>
      <c r="F3" s="570" t="s">
        <v>529</v>
      </c>
      <c r="G3" s="582" t="s">
        <v>1185</v>
      </c>
      <c r="H3" s="582" t="s">
        <v>1186</v>
      </c>
      <c r="I3" s="570" t="s">
        <v>1434</v>
      </c>
    </row>
    <row r="4" spans="1:9" ht="13.5" thickBot="1" x14ac:dyDescent="0.25">
      <c r="A4" s="577" t="s">
        <v>398</v>
      </c>
      <c r="B4" s="578"/>
      <c r="C4" s="578"/>
      <c r="D4" s="578"/>
      <c r="E4" s="578"/>
      <c r="F4" s="579"/>
      <c r="G4" s="579"/>
      <c r="H4" s="579"/>
      <c r="I4" s="578"/>
    </row>
    <row r="5" spans="1:9" ht="24.95" customHeight="1" x14ac:dyDescent="0.2">
      <c r="A5" s="571" t="s">
        <v>399</v>
      </c>
      <c r="B5" s="873" t="s">
        <v>530</v>
      </c>
      <c r="C5" s="880"/>
      <c r="D5" s="572" t="s">
        <v>531</v>
      </c>
      <c r="E5" s="880"/>
      <c r="F5" s="877" t="s">
        <v>532</v>
      </c>
      <c r="G5" s="875">
        <v>2</v>
      </c>
      <c r="H5" s="875">
        <v>14</v>
      </c>
      <c r="I5" s="872" t="s">
        <v>188</v>
      </c>
    </row>
    <row r="6" spans="1:9" ht="12.6" customHeight="1" x14ac:dyDescent="0.2">
      <c r="A6" s="571" t="s">
        <v>401</v>
      </c>
      <c r="B6" s="873"/>
      <c r="C6" s="880"/>
      <c r="D6" s="572"/>
      <c r="E6" s="880"/>
      <c r="F6" s="877"/>
      <c r="G6" s="873"/>
      <c r="H6" s="873"/>
      <c r="I6" s="873"/>
    </row>
    <row r="7" spans="1:9" ht="62.45" customHeight="1" x14ac:dyDescent="0.2">
      <c r="A7" s="571" t="s">
        <v>402</v>
      </c>
      <c r="B7" s="873"/>
      <c r="C7" s="880"/>
      <c r="D7" s="572" t="s">
        <v>533</v>
      </c>
      <c r="E7" s="880"/>
      <c r="F7" s="877"/>
      <c r="G7" s="873"/>
      <c r="H7" s="873"/>
      <c r="I7" s="873"/>
    </row>
    <row r="8" spans="1:9" ht="12.6" customHeight="1" x14ac:dyDescent="0.2">
      <c r="A8" s="571" t="s">
        <v>403</v>
      </c>
      <c r="B8" s="873"/>
      <c r="C8" s="880"/>
      <c r="D8" s="573"/>
      <c r="E8" s="880"/>
      <c r="F8" s="877"/>
      <c r="G8" s="873"/>
      <c r="H8" s="873"/>
      <c r="I8" s="873"/>
    </row>
    <row r="9" spans="1:9" ht="26.25" thickBot="1" x14ac:dyDescent="0.25">
      <c r="A9" s="574" t="s">
        <v>534</v>
      </c>
      <c r="B9" s="874"/>
      <c r="C9" s="881"/>
      <c r="D9" s="814"/>
      <c r="E9" s="881"/>
      <c r="F9" s="855"/>
      <c r="G9" s="874"/>
      <c r="H9" s="874"/>
      <c r="I9" s="874"/>
    </row>
    <row r="10" spans="1:9" ht="24.95" customHeight="1" x14ac:dyDescent="0.2">
      <c r="A10" s="571" t="s">
        <v>399</v>
      </c>
      <c r="B10" s="875" t="s">
        <v>535</v>
      </c>
      <c r="C10" s="879"/>
      <c r="D10" s="572" t="s">
        <v>536</v>
      </c>
      <c r="E10" s="879"/>
      <c r="F10" s="854" t="s">
        <v>537</v>
      </c>
      <c r="G10" s="875">
        <v>1</v>
      </c>
      <c r="H10" s="875">
        <v>13</v>
      </c>
      <c r="I10" s="872" t="s">
        <v>188</v>
      </c>
    </row>
    <row r="11" spans="1:9" ht="24.95" customHeight="1" x14ac:dyDescent="0.2">
      <c r="A11" s="571" t="s">
        <v>401</v>
      </c>
      <c r="B11" s="873"/>
      <c r="C11" s="880"/>
      <c r="D11" s="572" t="s">
        <v>531</v>
      </c>
      <c r="E11" s="880"/>
      <c r="F11" s="877"/>
      <c r="G11" s="873"/>
      <c r="H11" s="873"/>
      <c r="I11" s="873"/>
    </row>
    <row r="12" spans="1:9" ht="25.5" customHeight="1" thickBot="1" x14ac:dyDescent="0.25">
      <c r="A12" s="574" t="s">
        <v>403</v>
      </c>
      <c r="B12" s="874"/>
      <c r="C12" s="881"/>
      <c r="D12" s="815" t="s">
        <v>538</v>
      </c>
      <c r="E12" s="881"/>
      <c r="F12" s="855"/>
      <c r="G12" s="874"/>
      <c r="H12" s="874"/>
      <c r="I12" s="874"/>
    </row>
    <row r="13" spans="1:9" ht="26.25" thickBot="1" x14ac:dyDescent="0.25">
      <c r="A13" s="574" t="s">
        <v>539</v>
      </c>
      <c r="B13" s="815" t="s">
        <v>540</v>
      </c>
      <c r="C13" s="815" t="s">
        <v>541</v>
      </c>
      <c r="D13" s="816"/>
      <c r="E13" s="816"/>
      <c r="F13" s="787" t="s">
        <v>212</v>
      </c>
      <c r="G13" s="787">
        <v>13</v>
      </c>
      <c r="H13" s="787">
        <v>25</v>
      </c>
      <c r="I13" s="604" t="s">
        <v>323</v>
      </c>
    </row>
    <row r="14" spans="1:9" ht="13.5" thickBot="1" x14ac:dyDescent="0.25">
      <c r="A14" s="574" t="s">
        <v>542</v>
      </c>
      <c r="B14" s="815" t="s">
        <v>543</v>
      </c>
      <c r="C14" s="815">
        <v>17</v>
      </c>
      <c r="D14" s="815"/>
      <c r="E14" s="815"/>
      <c r="F14" s="787" t="s">
        <v>213</v>
      </c>
      <c r="G14" s="787">
        <v>22</v>
      </c>
      <c r="H14" s="787">
        <v>34</v>
      </c>
      <c r="I14" s="604" t="s">
        <v>187</v>
      </c>
    </row>
    <row r="15" spans="1:9" ht="13.5" thickBot="1" x14ac:dyDescent="0.25">
      <c r="A15" s="577" t="s">
        <v>544</v>
      </c>
      <c r="B15" s="578"/>
      <c r="C15" s="578"/>
      <c r="D15" s="578"/>
      <c r="E15" s="578"/>
      <c r="F15" s="579"/>
      <c r="G15" s="579"/>
      <c r="H15" s="579"/>
      <c r="I15" s="579"/>
    </row>
    <row r="16" spans="1:9" ht="12.6" customHeight="1" x14ac:dyDescent="0.2">
      <c r="A16" s="571" t="s">
        <v>545</v>
      </c>
      <c r="B16" s="875" t="s">
        <v>546</v>
      </c>
      <c r="C16" s="879"/>
      <c r="D16" s="875"/>
      <c r="E16" s="875" t="s">
        <v>1574</v>
      </c>
      <c r="F16" s="854" t="s">
        <v>561</v>
      </c>
      <c r="G16" s="875">
        <v>3</v>
      </c>
      <c r="H16" s="875">
        <v>15</v>
      </c>
      <c r="I16" s="872" t="s">
        <v>187</v>
      </c>
    </row>
    <row r="17" spans="1:9" ht="12.6" customHeight="1" x14ac:dyDescent="0.2">
      <c r="A17" s="571" t="s">
        <v>547</v>
      </c>
      <c r="B17" s="873"/>
      <c r="C17" s="880"/>
      <c r="D17" s="873"/>
      <c r="E17" s="873"/>
      <c r="F17" s="877"/>
      <c r="G17" s="873"/>
      <c r="H17" s="873"/>
      <c r="I17" s="873"/>
    </row>
    <row r="18" spans="1:9" ht="12.95" customHeight="1" thickBot="1" x14ac:dyDescent="0.25">
      <c r="A18" s="574" t="s">
        <v>548</v>
      </c>
      <c r="B18" s="874"/>
      <c r="C18" s="881"/>
      <c r="D18" s="874"/>
      <c r="E18" s="874"/>
      <c r="F18" s="855"/>
      <c r="G18" s="874"/>
      <c r="H18" s="874"/>
      <c r="I18" s="874"/>
    </row>
    <row r="19" spans="1:9" ht="39" thickBot="1" x14ac:dyDescent="0.25">
      <c r="A19" s="575" t="s">
        <v>549</v>
      </c>
      <c r="B19" s="815" t="s">
        <v>546</v>
      </c>
      <c r="C19" s="816"/>
      <c r="D19" s="816"/>
      <c r="E19" s="815" t="s">
        <v>1575</v>
      </c>
      <c r="F19" s="787" t="s">
        <v>550</v>
      </c>
      <c r="G19" s="815">
        <v>4</v>
      </c>
      <c r="H19" s="815">
        <v>16</v>
      </c>
      <c r="I19" s="583" t="s">
        <v>217</v>
      </c>
    </row>
    <row r="20" spans="1:9" ht="24.95" customHeight="1" x14ac:dyDescent="0.2">
      <c r="A20" s="571" t="s">
        <v>551</v>
      </c>
      <c r="B20" s="875" t="s">
        <v>552</v>
      </c>
      <c r="C20" s="879"/>
      <c r="D20" s="572" t="s">
        <v>553</v>
      </c>
      <c r="E20" s="875" t="s">
        <v>554</v>
      </c>
      <c r="F20" s="854" t="s">
        <v>550</v>
      </c>
      <c r="G20" s="875">
        <v>4</v>
      </c>
      <c r="H20" s="875">
        <v>16</v>
      </c>
      <c r="I20" s="872" t="s">
        <v>217</v>
      </c>
    </row>
    <row r="21" spans="1:9" ht="62.45" customHeight="1" x14ac:dyDescent="0.2">
      <c r="A21" s="571" t="s">
        <v>555</v>
      </c>
      <c r="B21" s="873"/>
      <c r="C21" s="880"/>
      <c r="D21" s="572" t="s">
        <v>556</v>
      </c>
      <c r="E21" s="873"/>
      <c r="F21" s="877"/>
      <c r="G21" s="873"/>
      <c r="H21" s="873"/>
      <c r="I21" s="873"/>
    </row>
    <row r="22" spans="1:9" ht="12.6" customHeight="1" x14ac:dyDescent="0.2">
      <c r="A22" s="571" t="s">
        <v>547</v>
      </c>
      <c r="B22" s="873"/>
      <c r="C22" s="880"/>
      <c r="D22" s="573"/>
      <c r="E22" s="873"/>
      <c r="F22" s="877"/>
      <c r="G22" s="873"/>
      <c r="H22" s="873"/>
      <c r="I22" s="873"/>
    </row>
    <row r="23" spans="1:9" ht="12.6" customHeight="1" x14ac:dyDescent="0.2">
      <c r="A23" s="571" t="s">
        <v>548</v>
      </c>
      <c r="B23" s="873"/>
      <c r="C23" s="880"/>
      <c r="D23" s="573"/>
      <c r="E23" s="873"/>
      <c r="F23" s="877"/>
      <c r="G23" s="873"/>
      <c r="H23" s="873"/>
      <c r="I23" s="873"/>
    </row>
    <row r="24" spans="1:9" ht="12.95" customHeight="1" thickBot="1" x14ac:dyDescent="0.25">
      <c r="A24" s="571" t="s">
        <v>557</v>
      </c>
      <c r="B24" s="874"/>
      <c r="C24" s="881"/>
      <c r="D24" s="573"/>
      <c r="E24" s="874"/>
      <c r="F24" s="855"/>
      <c r="G24" s="874"/>
      <c r="H24" s="874"/>
      <c r="I24" s="874"/>
    </row>
    <row r="25" spans="1:9" ht="12.6" customHeight="1" x14ac:dyDescent="0.2">
      <c r="A25" s="817" t="s">
        <v>558</v>
      </c>
      <c r="B25" s="875" t="s">
        <v>546</v>
      </c>
      <c r="C25" s="879"/>
      <c r="D25" s="875" t="s">
        <v>559</v>
      </c>
      <c r="E25" s="875" t="s">
        <v>560</v>
      </c>
      <c r="F25" s="854" t="s">
        <v>561</v>
      </c>
      <c r="G25" s="875">
        <v>3</v>
      </c>
      <c r="H25" s="875">
        <v>15</v>
      </c>
      <c r="I25" s="873" t="s">
        <v>187</v>
      </c>
    </row>
    <row r="26" spans="1:9" ht="12.6" customHeight="1" x14ac:dyDescent="0.2">
      <c r="A26" s="571" t="s">
        <v>545</v>
      </c>
      <c r="B26" s="873"/>
      <c r="C26" s="880"/>
      <c r="D26" s="873"/>
      <c r="E26" s="873"/>
      <c r="F26" s="877"/>
      <c r="G26" s="873"/>
      <c r="H26" s="873"/>
      <c r="I26" s="873"/>
    </row>
    <row r="27" spans="1:9" ht="12.6" customHeight="1" x14ac:dyDescent="0.2">
      <c r="A27" s="571" t="s">
        <v>562</v>
      </c>
      <c r="B27" s="873"/>
      <c r="C27" s="880"/>
      <c r="D27" s="873"/>
      <c r="E27" s="873"/>
      <c r="F27" s="877"/>
      <c r="G27" s="873"/>
      <c r="H27" s="873"/>
      <c r="I27" s="873"/>
    </row>
    <row r="28" spans="1:9" ht="12.6" customHeight="1" x14ac:dyDescent="0.2">
      <c r="A28" s="571" t="s">
        <v>547</v>
      </c>
      <c r="B28" s="873"/>
      <c r="C28" s="880"/>
      <c r="D28" s="873"/>
      <c r="E28" s="873"/>
      <c r="F28" s="877"/>
      <c r="G28" s="873"/>
      <c r="H28" s="873"/>
      <c r="I28" s="873"/>
    </row>
    <row r="29" spans="1:9" ht="12.95" customHeight="1" thickBot="1" x14ac:dyDescent="0.25">
      <c r="A29" s="574" t="s">
        <v>548</v>
      </c>
      <c r="B29" s="874"/>
      <c r="C29" s="881"/>
      <c r="D29" s="874"/>
      <c r="E29" s="874"/>
      <c r="F29" s="855"/>
      <c r="G29" s="874"/>
      <c r="H29" s="874"/>
      <c r="I29" s="874"/>
    </row>
    <row r="30" spans="1:9" ht="13.5" thickBot="1" x14ac:dyDescent="0.25">
      <c r="A30" s="577" t="s">
        <v>563</v>
      </c>
      <c r="B30" s="578"/>
      <c r="C30" s="578"/>
      <c r="D30" s="578"/>
      <c r="E30" s="578"/>
      <c r="F30" s="579"/>
      <c r="G30" s="585"/>
      <c r="H30" s="585"/>
      <c r="I30" s="585"/>
    </row>
    <row r="31" spans="1:9" ht="24.95" customHeight="1" x14ac:dyDescent="0.2">
      <c r="A31" s="571" t="s">
        <v>564</v>
      </c>
      <c r="B31" s="875"/>
      <c r="C31" s="875" t="s">
        <v>565</v>
      </c>
      <c r="D31" s="572" t="s">
        <v>553</v>
      </c>
      <c r="E31" s="879"/>
      <c r="F31" s="854" t="s">
        <v>550</v>
      </c>
      <c r="G31" s="875">
        <v>4</v>
      </c>
      <c r="H31" s="875">
        <v>16</v>
      </c>
      <c r="I31" s="872" t="s">
        <v>217</v>
      </c>
    </row>
    <row r="32" spans="1:9" ht="63" customHeight="1" thickBot="1" x14ac:dyDescent="0.25">
      <c r="A32" s="574" t="s">
        <v>566</v>
      </c>
      <c r="B32" s="874"/>
      <c r="C32" s="874"/>
      <c r="D32" s="815" t="s">
        <v>556</v>
      </c>
      <c r="E32" s="881"/>
      <c r="F32" s="855"/>
      <c r="G32" s="874"/>
      <c r="H32" s="874"/>
      <c r="I32" s="874"/>
    </row>
    <row r="33" spans="1:9" ht="12.6" customHeight="1" x14ac:dyDescent="0.2">
      <c r="A33" s="571" t="s">
        <v>567</v>
      </c>
      <c r="B33" s="875"/>
      <c r="C33" s="875" t="s">
        <v>568</v>
      </c>
      <c r="D33" s="879"/>
      <c r="E33" s="879"/>
      <c r="F33" s="854" t="s">
        <v>550</v>
      </c>
      <c r="G33" s="875">
        <v>4</v>
      </c>
      <c r="H33" s="875">
        <v>16</v>
      </c>
      <c r="I33" s="872" t="s">
        <v>217</v>
      </c>
    </row>
    <row r="34" spans="1:9" ht="12.6" customHeight="1" x14ac:dyDescent="0.2">
      <c r="A34" s="571" t="s">
        <v>569</v>
      </c>
      <c r="B34" s="873"/>
      <c r="C34" s="873"/>
      <c r="D34" s="880"/>
      <c r="E34" s="880"/>
      <c r="F34" s="877"/>
      <c r="G34" s="873"/>
      <c r="H34" s="873"/>
      <c r="I34" s="873"/>
    </row>
    <row r="35" spans="1:9" ht="12.6" customHeight="1" x14ac:dyDescent="0.2">
      <c r="A35" s="571" t="s">
        <v>570</v>
      </c>
      <c r="B35" s="873"/>
      <c r="C35" s="873"/>
      <c r="D35" s="880"/>
      <c r="E35" s="880"/>
      <c r="F35" s="877"/>
      <c r="G35" s="873"/>
      <c r="H35" s="873"/>
      <c r="I35" s="873"/>
    </row>
    <row r="36" spans="1:9" ht="12.95" customHeight="1" thickBot="1" x14ac:dyDescent="0.25">
      <c r="A36" s="574" t="s">
        <v>571</v>
      </c>
      <c r="B36" s="874"/>
      <c r="C36" s="874"/>
      <c r="D36" s="881"/>
      <c r="E36" s="881"/>
      <c r="F36" s="855"/>
      <c r="G36" s="874"/>
      <c r="H36" s="874"/>
      <c r="I36" s="874"/>
    </row>
    <row r="37" spans="1:9" ht="37.5" customHeight="1" x14ac:dyDescent="0.2">
      <c r="A37" s="571" t="s">
        <v>572</v>
      </c>
      <c r="B37" s="875"/>
      <c r="C37" s="572" t="s">
        <v>573</v>
      </c>
      <c r="D37" s="883" t="s">
        <v>1576</v>
      </c>
      <c r="E37" s="879"/>
      <c r="F37" s="854" t="s">
        <v>217</v>
      </c>
      <c r="G37" s="875">
        <v>5</v>
      </c>
      <c r="H37" s="875">
        <v>17</v>
      </c>
      <c r="I37" s="872" t="s">
        <v>217</v>
      </c>
    </row>
    <row r="38" spans="1:9" ht="12.6" customHeight="1" x14ac:dyDescent="0.2">
      <c r="A38" s="571" t="s">
        <v>574</v>
      </c>
      <c r="B38" s="873"/>
      <c r="C38" s="572" t="s">
        <v>575</v>
      </c>
      <c r="D38" s="884"/>
      <c r="E38" s="880"/>
      <c r="F38" s="877"/>
      <c r="G38" s="873"/>
      <c r="H38" s="873"/>
      <c r="I38" s="873"/>
    </row>
    <row r="39" spans="1:9" ht="25.5" x14ac:dyDescent="0.2">
      <c r="A39" s="571" t="s">
        <v>576</v>
      </c>
      <c r="B39" s="873"/>
      <c r="C39" s="572" t="s">
        <v>577</v>
      </c>
      <c r="D39" s="884"/>
      <c r="E39" s="880"/>
      <c r="F39" s="877"/>
      <c r="G39" s="873"/>
      <c r="H39" s="873"/>
      <c r="I39" s="873"/>
    </row>
    <row r="40" spans="1:9" ht="12.6" customHeight="1" x14ac:dyDescent="0.2">
      <c r="A40" s="571" t="s">
        <v>578</v>
      </c>
      <c r="B40" s="873"/>
      <c r="C40" s="572" t="s">
        <v>579</v>
      </c>
      <c r="D40" s="884"/>
      <c r="E40" s="880"/>
      <c r="F40" s="877"/>
      <c r="G40" s="873"/>
      <c r="H40" s="873"/>
      <c r="I40" s="873"/>
    </row>
    <row r="41" spans="1:9" ht="12.6" customHeight="1" x14ac:dyDescent="0.2">
      <c r="A41" s="571" t="s">
        <v>580</v>
      </c>
      <c r="B41" s="873"/>
      <c r="C41" s="572" t="s">
        <v>581</v>
      </c>
      <c r="D41" s="884"/>
      <c r="E41" s="880"/>
      <c r="F41" s="877"/>
      <c r="G41" s="873"/>
      <c r="H41" s="873"/>
      <c r="I41" s="873"/>
    </row>
    <row r="42" spans="1:9" ht="12.6" customHeight="1" x14ac:dyDescent="0.2">
      <c r="A42" s="571" t="s">
        <v>566</v>
      </c>
      <c r="B42" s="873"/>
      <c r="C42" s="573"/>
      <c r="D42" s="884"/>
      <c r="E42" s="880"/>
      <c r="F42" s="877"/>
      <c r="G42" s="873"/>
      <c r="H42" s="873"/>
      <c r="I42" s="873"/>
    </row>
    <row r="43" spans="1:9" ht="25.5" x14ac:dyDescent="0.2">
      <c r="A43" s="571" t="s">
        <v>582</v>
      </c>
      <c r="B43" s="873"/>
      <c r="C43" s="573"/>
      <c r="D43" s="884"/>
      <c r="E43" s="880"/>
      <c r="F43" s="877"/>
      <c r="G43" s="873"/>
      <c r="H43" s="873"/>
      <c r="I43" s="873"/>
    </row>
    <row r="44" spans="1:9" ht="12.95" customHeight="1" thickBot="1" x14ac:dyDescent="0.25">
      <c r="A44" s="574" t="s">
        <v>583</v>
      </c>
      <c r="B44" s="874"/>
      <c r="C44" s="814"/>
      <c r="D44" s="885"/>
      <c r="E44" s="881"/>
      <c r="F44" s="855"/>
      <c r="G44" s="874"/>
      <c r="H44" s="874"/>
      <c r="I44" s="874"/>
    </row>
    <row r="45" spans="1:9" ht="13.5" thickBot="1" x14ac:dyDescent="0.25">
      <c r="A45" s="577" t="s">
        <v>584</v>
      </c>
      <c r="B45" s="578"/>
      <c r="C45" s="578"/>
      <c r="D45" s="578"/>
      <c r="E45" s="578"/>
      <c r="F45" s="579"/>
      <c r="G45" s="579"/>
      <c r="H45" s="579"/>
      <c r="I45" s="579"/>
    </row>
    <row r="46" spans="1:9" ht="26.25" thickBot="1" x14ac:dyDescent="0.25">
      <c r="A46" s="574" t="s">
        <v>1577</v>
      </c>
      <c r="B46" s="815"/>
      <c r="C46" s="815" t="s">
        <v>585</v>
      </c>
      <c r="D46" s="816"/>
      <c r="E46" s="816"/>
      <c r="F46" s="787" t="s">
        <v>586</v>
      </c>
      <c r="G46" s="815" t="s">
        <v>1578</v>
      </c>
      <c r="H46" s="787" t="s">
        <v>1580</v>
      </c>
      <c r="I46" s="604" t="s">
        <v>150</v>
      </c>
    </row>
    <row r="47" spans="1:9" ht="12.6" customHeight="1" x14ac:dyDescent="0.2">
      <c r="A47" s="571" t="s">
        <v>587</v>
      </c>
      <c r="B47" s="875"/>
      <c r="C47" s="875" t="s">
        <v>588</v>
      </c>
      <c r="D47" s="879"/>
      <c r="E47" s="879"/>
      <c r="F47" s="854" t="s">
        <v>223</v>
      </c>
      <c r="G47" s="854">
        <v>21</v>
      </c>
      <c r="H47" s="854">
        <v>33</v>
      </c>
      <c r="I47" s="876" t="s">
        <v>217</v>
      </c>
    </row>
    <row r="48" spans="1:9" ht="12.6" customHeight="1" x14ac:dyDescent="0.2">
      <c r="A48" s="571" t="s">
        <v>589</v>
      </c>
      <c r="B48" s="873"/>
      <c r="C48" s="873"/>
      <c r="D48" s="880"/>
      <c r="E48" s="880"/>
      <c r="F48" s="877"/>
      <c r="G48" s="877"/>
      <c r="H48" s="877"/>
      <c r="I48" s="877"/>
    </row>
    <row r="49" spans="1:9" ht="12.6" customHeight="1" x14ac:dyDescent="0.2">
      <c r="A49" s="571" t="s">
        <v>590</v>
      </c>
      <c r="B49" s="873"/>
      <c r="C49" s="873"/>
      <c r="D49" s="880"/>
      <c r="E49" s="880"/>
      <c r="F49" s="877"/>
      <c r="G49" s="877"/>
      <c r="H49" s="877"/>
      <c r="I49" s="877"/>
    </row>
    <row r="50" spans="1:9" ht="12.6" customHeight="1" x14ac:dyDescent="0.2">
      <c r="A50" s="571" t="s">
        <v>591</v>
      </c>
      <c r="B50" s="873"/>
      <c r="C50" s="873"/>
      <c r="D50" s="880"/>
      <c r="E50" s="880"/>
      <c r="F50" s="877"/>
      <c r="G50" s="877"/>
      <c r="H50" s="877"/>
      <c r="I50" s="877"/>
    </row>
    <row r="51" spans="1:9" ht="12.6" customHeight="1" x14ac:dyDescent="0.2">
      <c r="A51" s="571" t="s">
        <v>592</v>
      </c>
      <c r="B51" s="873"/>
      <c r="C51" s="873"/>
      <c r="D51" s="880"/>
      <c r="E51" s="880"/>
      <c r="F51" s="877"/>
      <c r="G51" s="877"/>
      <c r="H51" s="877"/>
      <c r="I51" s="877"/>
    </row>
    <row r="52" spans="1:9" ht="12.95" customHeight="1" thickBot="1" x14ac:dyDescent="0.25">
      <c r="A52" s="576" t="s">
        <v>593</v>
      </c>
      <c r="B52" s="874"/>
      <c r="C52" s="874"/>
      <c r="D52" s="881"/>
      <c r="E52" s="881"/>
      <c r="F52" s="855"/>
      <c r="G52" s="855"/>
      <c r="H52" s="855"/>
      <c r="I52" s="855"/>
    </row>
    <row r="53" spans="1:9" ht="13.35" customHeight="1" x14ac:dyDescent="0.2">
      <c r="A53" s="817" t="s">
        <v>594</v>
      </c>
      <c r="B53" s="819"/>
      <c r="C53" s="587" t="s">
        <v>595</v>
      </c>
      <c r="D53" s="818"/>
      <c r="E53" s="818"/>
      <c r="F53" s="854" t="s">
        <v>219</v>
      </c>
      <c r="G53" s="854">
        <v>6</v>
      </c>
      <c r="H53" s="854">
        <v>18</v>
      </c>
      <c r="I53" s="876" t="s">
        <v>217</v>
      </c>
    </row>
    <row r="54" spans="1:9" x14ac:dyDescent="0.2">
      <c r="A54" s="571" t="s">
        <v>596</v>
      </c>
      <c r="B54" s="586"/>
      <c r="C54" s="572" t="s">
        <v>597</v>
      </c>
      <c r="D54" s="673"/>
      <c r="E54" s="673"/>
      <c r="F54" s="877"/>
      <c r="G54" s="877"/>
      <c r="H54" s="877"/>
      <c r="I54" s="877"/>
    </row>
    <row r="55" spans="1:9" ht="26.25" thickBot="1" x14ac:dyDescent="0.25">
      <c r="A55" s="574" t="s">
        <v>598</v>
      </c>
      <c r="B55" s="575"/>
      <c r="C55" s="815" t="s">
        <v>1579</v>
      </c>
      <c r="D55" s="674"/>
      <c r="E55" s="674"/>
      <c r="F55" s="855"/>
      <c r="G55" s="855"/>
      <c r="H55" s="855"/>
      <c r="I55" s="855"/>
    </row>
    <row r="56" spans="1:9" x14ac:dyDescent="0.2">
      <c r="A56" s="817" t="s">
        <v>599</v>
      </c>
      <c r="B56" s="819"/>
      <c r="C56" s="588"/>
      <c r="D56" s="818"/>
      <c r="E56" s="818"/>
      <c r="F56" s="854" t="s">
        <v>185</v>
      </c>
      <c r="G56" s="854">
        <v>7</v>
      </c>
      <c r="H56" s="854">
        <v>19</v>
      </c>
      <c r="I56" s="876" t="s">
        <v>185</v>
      </c>
    </row>
    <row r="57" spans="1:9" x14ac:dyDescent="0.2">
      <c r="A57" s="571" t="s">
        <v>600</v>
      </c>
      <c r="B57" s="586"/>
      <c r="C57" s="573"/>
      <c r="D57" s="673"/>
      <c r="E57" s="673"/>
      <c r="F57" s="877"/>
      <c r="G57" s="877"/>
      <c r="H57" s="877"/>
      <c r="I57" s="877"/>
    </row>
    <row r="58" spans="1:9" x14ac:dyDescent="0.2">
      <c r="A58" s="571" t="s">
        <v>601</v>
      </c>
      <c r="B58" s="586"/>
      <c r="C58" s="573"/>
      <c r="D58" s="673"/>
      <c r="E58" s="673"/>
      <c r="F58" s="877"/>
      <c r="G58" s="877"/>
      <c r="H58" s="877"/>
      <c r="I58" s="877"/>
    </row>
    <row r="59" spans="1:9" ht="13.5" thickBot="1" x14ac:dyDescent="0.25">
      <c r="A59" s="574" t="s">
        <v>602</v>
      </c>
      <c r="B59" s="575"/>
      <c r="C59" s="814"/>
      <c r="D59" s="674"/>
      <c r="E59" s="674"/>
      <c r="F59" s="855"/>
      <c r="G59" s="855"/>
      <c r="H59" s="855"/>
      <c r="I59" s="855"/>
    </row>
    <row r="60" spans="1:9" x14ac:dyDescent="0.2">
      <c r="A60" s="817" t="s">
        <v>604</v>
      </c>
      <c r="B60" s="819"/>
      <c r="C60" s="588"/>
      <c r="D60" s="818"/>
      <c r="E60" s="818"/>
      <c r="F60" s="854" t="s">
        <v>222</v>
      </c>
      <c r="G60" s="854">
        <v>8</v>
      </c>
      <c r="H60" s="854">
        <v>20</v>
      </c>
      <c r="I60" s="876" t="s">
        <v>187</v>
      </c>
    </row>
    <row r="61" spans="1:9" ht="13.5" thickBot="1" x14ac:dyDescent="0.25">
      <c r="A61" s="574" t="s">
        <v>609</v>
      </c>
      <c r="B61" s="575"/>
      <c r="C61" s="814"/>
      <c r="D61" s="674"/>
      <c r="E61" s="674"/>
      <c r="F61" s="855"/>
      <c r="G61" s="855"/>
      <c r="H61" s="855"/>
      <c r="I61" s="855"/>
    </row>
    <row r="62" spans="1:9" x14ac:dyDescent="0.2">
      <c r="A62" s="817" t="s">
        <v>606</v>
      </c>
      <c r="B62" s="819"/>
      <c r="C62" s="588"/>
      <c r="D62" s="818"/>
      <c r="E62" s="818"/>
      <c r="F62" s="854" t="s">
        <v>217</v>
      </c>
      <c r="G62" s="854">
        <v>5</v>
      </c>
      <c r="H62" s="854">
        <v>17</v>
      </c>
      <c r="I62" s="876" t="s">
        <v>217</v>
      </c>
    </row>
    <row r="63" spans="1:9" ht="13.5" customHeight="1" thickBot="1" x14ac:dyDescent="0.25">
      <c r="A63" s="574" t="s">
        <v>607</v>
      </c>
      <c r="B63" s="575"/>
      <c r="C63" s="814"/>
      <c r="D63" s="674"/>
      <c r="E63" s="674"/>
      <c r="F63" s="855"/>
      <c r="G63" s="855"/>
      <c r="H63" s="855"/>
      <c r="I63" s="855"/>
    </row>
    <row r="64" spans="1:9" ht="12.95" customHeight="1" x14ac:dyDescent="0.2">
      <c r="A64" s="571" t="s">
        <v>603</v>
      </c>
      <c r="B64" s="586"/>
      <c r="C64" s="573"/>
      <c r="D64" s="673"/>
      <c r="E64" s="673"/>
      <c r="F64" s="854" t="s">
        <v>258</v>
      </c>
      <c r="G64" s="854">
        <v>25</v>
      </c>
      <c r="H64" s="854">
        <v>37</v>
      </c>
      <c r="I64" s="876" t="s">
        <v>217</v>
      </c>
    </row>
    <row r="65" spans="1:9" x14ac:dyDescent="0.2">
      <c r="A65" s="571" t="s">
        <v>605</v>
      </c>
      <c r="B65" s="586"/>
      <c r="C65" s="573"/>
      <c r="D65" s="673"/>
      <c r="E65" s="673"/>
      <c r="F65" s="877"/>
      <c r="G65" s="877"/>
      <c r="H65" s="877"/>
      <c r="I65" s="877"/>
    </row>
    <row r="66" spans="1:9" x14ac:dyDescent="0.2">
      <c r="A66" s="571" t="s">
        <v>608</v>
      </c>
      <c r="B66" s="586"/>
      <c r="C66" s="573"/>
      <c r="D66" s="673"/>
      <c r="E66" s="673"/>
      <c r="F66" s="877"/>
      <c r="G66" s="877"/>
      <c r="H66" s="877"/>
      <c r="I66" s="877"/>
    </row>
    <row r="67" spans="1:9" x14ac:dyDescent="0.2">
      <c r="A67" s="571" t="s">
        <v>610</v>
      </c>
      <c r="B67" s="586"/>
      <c r="C67" s="573"/>
      <c r="D67" s="673"/>
      <c r="E67" s="673"/>
      <c r="F67" s="877"/>
      <c r="G67" s="877"/>
      <c r="H67" s="877"/>
      <c r="I67" s="877"/>
    </row>
    <row r="68" spans="1:9" x14ac:dyDescent="0.2">
      <c r="A68" s="571" t="s">
        <v>611</v>
      </c>
      <c r="B68" s="586"/>
      <c r="C68" s="573"/>
      <c r="D68" s="673"/>
      <c r="E68" s="673"/>
      <c r="F68" s="877"/>
      <c r="G68" s="877"/>
      <c r="H68" s="877"/>
      <c r="I68" s="877"/>
    </row>
    <row r="69" spans="1:9" x14ac:dyDescent="0.2">
      <c r="A69" s="571" t="s">
        <v>612</v>
      </c>
      <c r="B69" s="586"/>
      <c r="C69" s="573"/>
      <c r="D69" s="673"/>
      <c r="E69" s="673"/>
      <c r="F69" s="877"/>
      <c r="G69" s="877"/>
      <c r="H69" s="877"/>
      <c r="I69" s="877"/>
    </row>
    <row r="70" spans="1:9" ht="13.5" thickBot="1" x14ac:dyDescent="0.25">
      <c r="A70" s="574" t="s">
        <v>613</v>
      </c>
      <c r="B70" s="575"/>
      <c r="C70" s="814"/>
      <c r="D70" s="674"/>
      <c r="E70" s="674"/>
      <c r="F70" s="855"/>
      <c r="G70" s="855"/>
      <c r="H70" s="855"/>
      <c r="I70" s="855"/>
    </row>
    <row r="71" spans="1:9" ht="19.350000000000001" customHeight="1" thickBot="1" x14ac:dyDescent="0.25">
      <c r="A71" s="574" t="s">
        <v>614</v>
      </c>
      <c r="B71" s="815"/>
      <c r="C71" s="815">
        <v>59</v>
      </c>
      <c r="D71" s="816"/>
      <c r="E71" s="816"/>
      <c r="F71" s="787" t="s">
        <v>615</v>
      </c>
      <c r="G71" s="787">
        <v>20</v>
      </c>
      <c r="H71" s="787">
        <v>32</v>
      </c>
      <c r="I71" s="604" t="s">
        <v>217</v>
      </c>
    </row>
    <row r="72" spans="1:9" ht="31.7" customHeight="1" thickBot="1" x14ac:dyDescent="0.25">
      <c r="A72" s="574" t="s">
        <v>616</v>
      </c>
      <c r="B72" s="815"/>
      <c r="C72" s="815">
        <v>80</v>
      </c>
      <c r="D72" s="816"/>
      <c r="E72" s="816"/>
      <c r="F72" s="787" t="s">
        <v>214</v>
      </c>
      <c r="G72" s="670">
        <v>23</v>
      </c>
      <c r="H72" s="670">
        <v>35</v>
      </c>
      <c r="I72" s="670" t="s">
        <v>217</v>
      </c>
    </row>
    <row r="73" spans="1:9" ht="12.6" customHeight="1" x14ac:dyDescent="0.2">
      <c r="A73" s="571" t="s">
        <v>617</v>
      </c>
      <c r="B73" s="872" t="s">
        <v>618</v>
      </c>
      <c r="C73" s="872" t="s">
        <v>619</v>
      </c>
      <c r="D73" s="882"/>
      <c r="E73" s="882"/>
      <c r="F73" s="876" t="s">
        <v>1481</v>
      </c>
      <c r="G73" s="876" t="s">
        <v>1276</v>
      </c>
      <c r="H73" s="876" t="s">
        <v>1435</v>
      </c>
      <c r="I73" s="876" t="s">
        <v>217</v>
      </c>
    </row>
    <row r="74" spans="1:9" ht="12.6" customHeight="1" x14ac:dyDescent="0.2">
      <c r="A74" s="571" t="s">
        <v>620</v>
      </c>
      <c r="B74" s="873"/>
      <c r="C74" s="873"/>
      <c r="D74" s="880"/>
      <c r="E74" s="880"/>
      <c r="F74" s="877"/>
      <c r="G74" s="877"/>
      <c r="H74" s="877"/>
      <c r="I74" s="877"/>
    </row>
    <row r="75" spans="1:9" ht="12.6" customHeight="1" x14ac:dyDescent="0.2">
      <c r="A75" s="571" t="s">
        <v>621</v>
      </c>
      <c r="B75" s="873"/>
      <c r="C75" s="873"/>
      <c r="D75" s="880"/>
      <c r="E75" s="880"/>
      <c r="F75" s="877"/>
      <c r="G75" s="877"/>
      <c r="H75" s="877"/>
      <c r="I75" s="877"/>
    </row>
    <row r="76" spans="1:9" ht="12.6" customHeight="1" x14ac:dyDescent="0.2">
      <c r="A76" s="571" t="s">
        <v>622</v>
      </c>
      <c r="B76" s="873"/>
      <c r="C76" s="873"/>
      <c r="D76" s="880"/>
      <c r="E76" s="880"/>
      <c r="F76" s="877"/>
      <c r="G76" s="877"/>
      <c r="H76" s="877"/>
      <c r="I76" s="877"/>
    </row>
    <row r="77" spans="1:9" ht="12.6" customHeight="1" x14ac:dyDescent="0.2">
      <c r="A77" s="571" t="s">
        <v>623</v>
      </c>
      <c r="B77" s="873"/>
      <c r="C77" s="873"/>
      <c r="D77" s="880"/>
      <c r="E77" s="880"/>
      <c r="F77" s="877"/>
      <c r="G77" s="877"/>
      <c r="H77" s="877"/>
      <c r="I77" s="877"/>
    </row>
    <row r="78" spans="1:9" ht="25.5" x14ac:dyDescent="0.2">
      <c r="A78" s="571" t="s">
        <v>624</v>
      </c>
      <c r="B78" s="873"/>
      <c r="C78" s="873"/>
      <c r="D78" s="880"/>
      <c r="E78" s="880"/>
      <c r="F78" s="877"/>
      <c r="G78" s="877"/>
      <c r="H78" s="877"/>
      <c r="I78" s="877"/>
    </row>
    <row r="79" spans="1:9" ht="12.6" customHeight="1" x14ac:dyDescent="0.2">
      <c r="A79" s="571" t="s">
        <v>625</v>
      </c>
      <c r="B79" s="873"/>
      <c r="C79" s="873"/>
      <c r="D79" s="880"/>
      <c r="E79" s="880"/>
      <c r="F79" s="877"/>
      <c r="G79" s="877"/>
      <c r="H79" s="877"/>
      <c r="I79" s="877"/>
    </row>
    <row r="80" spans="1:9" ht="12.6" customHeight="1" x14ac:dyDescent="0.2">
      <c r="A80" s="571" t="s">
        <v>626</v>
      </c>
      <c r="B80" s="873"/>
      <c r="C80" s="873"/>
      <c r="D80" s="880"/>
      <c r="E80" s="880"/>
      <c r="F80" s="877"/>
      <c r="G80" s="877"/>
      <c r="H80" s="877"/>
      <c r="I80" s="877"/>
    </row>
    <row r="81" spans="1:9" ht="12.6" customHeight="1" x14ac:dyDescent="0.2">
      <c r="A81" s="571" t="s">
        <v>627</v>
      </c>
      <c r="B81" s="873"/>
      <c r="C81" s="873"/>
      <c r="D81" s="880"/>
      <c r="E81" s="880"/>
      <c r="F81" s="877"/>
      <c r="G81" s="877"/>
      <c r="H81" s="877"/>
      <c r="I81" s="877"/>
    </row>
    <row r="82" spans="1:9" ht="12.95" customHeight="1" thickBot="1" x14ac:dyDescent="0.25">
      <c r="A82" s="574" t="s">
        <v>628</v>
      </c>
      <c r="B82" s="874"/>
      <c r="C82" s="874"/>
      <c r="D82" s="881"/>
      <c r="E82" s="881"/>
      <c r="F82" s="855"/>
      <c r="G82" s="855"/>
      <c r="H82" s="855"/>
      <c r="I82" s="85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B47:B52"/>
    <mergeCell ref="C47:C52"/>
    <mergeCell ref="D47:D52"/>
    <mergeCell ref="E47:E52"/>
    <mergeCell ref="F47:F52"/>
    <mergeCell ref="B37:B44"/>
    <mergeCell ref="D37:D44"/>
    <mergeCell ref="E37:E44"/>
    <mergeCell ref="F37:F44"/>
    <mergeCell ref="G37:G44"/>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B73:B82"/>
    <mergeCell ref="C73:C82"/>
    <mergeCell ref="D73:D82"/>
    <mergeCell ref="E73:E82"/>
    <mergeCell ref="F73:F82"/>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G16:G18"/>
    <mergeCell ref="G31:G32"/>
    <mergeCell ref="G64:G70"/>
    <mergeCell ref="G47:G52"/>
    <mergeCell ref="H47:H52"/>
    <mergeCell ref="H64:H70"/>
    <mergeCell ref="H31:H32"/>
    <mergeCell ref="H25:H29"/>
    <mergeCell ref="H33:H36"/>
    <mergeCell ref="H37:H44"/>
    <mergeCell ref="H56:H59"/>
    <mergeCell ref="H60:H61"/>
    <mergeCell ref="H62:H63"/>
    <mergeCell ref="I47:I52"/>
    <mergeCell ref="I64:I70"/>
    <mergeCell ref="I73:I82"/>
    <mergeCell ref="I53:I55"/>
    <mergeCell ref="I56:I59"/>
    <mergeCell ref="I60:I61"/>
    <mergeCell ref="I62:I63"/>
    <mergeCell ref="I5:I9"/>
    <mergeCell ref="H5:H9"/>
    <mergeCell ref="H10:H12"/>
    <mergeCell ref="H16:H18"/>
    <mergeCell ref="H20:H24"/>
    <mergeCell ref="I10:I12"/>
    <mergeCell ref="I16:I18"/>
    <mergeCell ref="I20:I24"/>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zoomScale="60" zoomScaleNormal="60" workbookViewId="0">
      <selection activeCell="Q16" sqref="Q16"/>
    </sheetView>
  </sheetViews>
  <sheetFormatPr defaultColWidth="9" defaultRowHeight="12.75" x14ac:dyDescent="0.2"/>
  <cols>
    <col min="1" max="1" width="3.5703125" style="92" customWidth="1"/>
    <col min="2" max="2" width="5.42578125" style="92" customWidth="1"/>
    <col min="3" max="3" width="26.140625" style="92" customWidth="1"/>
    <col min="4" max="11" width="14.42578125" style="92" customWidth="1"/>
    <col min="12" max="13" width="9" style="92" customWidth="1"/>
    <col min="14" max="16384" width="9" style="92"/>
  </cols>
  <sheetData>
    <row r="1" spans="2:12" ht="15.75" x14ac:dyDescent="0.25">
      <c r="B1" s="20" t="s">
        <v>1175</v>
      </c>
      <c r="C1" s="17"/>
      <c r="D1" s="17"/>
      <c r="E1" s="17"/>
      <c r="F1" s="17"/>
      <c r="G1" s="17"/>
    </row>
    <row r="2" spans="2:12" ht="15.75" x14ac:dyDescent="0.2">
      <c r="B2" s="180"/>
      <c r="C2" s="134" t="s">
        <v>251</v>
      </c>
      <c r="D2" s="408" t="str">
        <f>'Schedule 2_Balance Sheet'!C2</f>
        <v>CCA One Care-Commonwealth Care Alliance</v>
      </c>
      <c r="E2" s="409"/>
      <c r="F2" s="409"/>
      <c r="G2" s="409"/>
      <c r="H2" s="410"/>
    </row>
    <row r="3" spans="2:12" ht="15.75" x14ac:dyDescent="0.2">
      <c r="B3" s="180"/>
      <c r="C3" s="134" t="s">
        <v>0</v>
      </c>
      <c r="D3" s="539" t="str">
        <f>'Schedule 2_Balance Sheet'!C3</f>
        <v>January 2024-September 2024</v>
      </c>
      <c r="E3" s="540"/>
      <c r="F3" s="540"/>
      <c r="G3" s="540"/>
      <c r="H3" s="541"/>
    </row>
    <row r="4" spans="2:12" ht="15.75" x14ac:dyDescent="0.2">
      <c r="B4" s="180"/>
      <c r="C4" s="134" t="s">
        <v>250</v>
      </c>
      <c r="D4" s="411">
        <f>'Schedule 2_Balance Sheet'!C4</f>
        <v>45565</v>
      </c>
      <c r="E4" s="409"/>
      <c r="F4" s="409"/>
      <c r="G4" s="409"/>
      <c r="H4" s="410"/>
    </row>
    <row r="5" spans="2:12" ht="15.75" x14ac:dyDescent="0.2">
      <c r="B5" s="180"/>
      <c r="C5" s="134" t="s">
        <v>249</v>
      </c>
      <c r="D5" s="408" t="str">
        <f>'Schedule 2_Balance Sheet'!C5</f>
        <v>CCA</v>
      </c>
      <c r="E5" s="409"/>
      <c r="F5" s="409"/>
      <c r="G5" s="409"/>
      <c r="H5" s="410"/>
    </row>
    <row r="6" spans="2:12" ht="15.75" x14ac:dyDescent="0.2">
      <c r="B6" s="180"/>
      <c r="C6" s="134" t="s">
        <v>29</v>
      </c>
      <c r="D6" s="411">
        <f>'Schedule 2_Balance Sheet'!C6</f>
        <v>45623</v>
      </c>
      <c r="E6" s="409"/>
      <c r="F6" s="409"/>
      <c r="G6" s="409"/>
      <c r="H6" s="410"/>
    </row>
    <row r="7" spans="2:12" x14ac:dyDescent="0.2">
      <c r="C7" s="180" t="s">
        <v>463</v>
      </c>
      <c r="D7" s="180"/>
      <c r="E7" s="178"/>
      <c r="F7" s="178"/>
      <c r="G7" s="178"/>
      <c r="H7" s="178"/>
    </row>
    <row r="8" spans="2:12" ht="15.75" x14ac:dyDescent="0.25">
      <c r="B8" s="20"/>
      <c r="C8" s="20"/>
      <c r="D8" s="20"/>
      <c r="E8" s="20"/>
      <c r="F8" s="20"/>
      <c r="G8" s="20"/>
      <c r="H8" s="20"/>
      <c r="I8" s="20"/>
      <c r="J8" s="20"/>
      <c r="K8" s="20"/>
      <c r="L8" s="95"/>
    </row>
    <row r="9" spans="2:12" ht="11.25" customHeight="1" x14ac:dyDescent="0.2">
      <c r="B9" s="95"/>
      <c r="C9" s="95"/>
      <c r="D9" s="210" t="s">
        <v>43</v>
      </c>
      <c r="E9" s="211"/>
      <c r="F9" s="210"/>
      <c r="G9" s="211"/>
      <c r="H9" s="210"/>
      <c r="I9" s="211"/>
      <c r="J9" s="211"/>
      <c r="K9" s="212"/>
      <c r="L9" s="95"/>
    </row>
    <row r="10" spans="2:12" ht="63.75" x14ac:dyDescent="0.2">
      <c r="B10" s="93" t="s">
        <v>125</v>
      </c>
      <c r="C10" s="620" t="s">
        <v>439</v>
      </c>
      <c r="D10" s="621" t="s">
        <v>1401</v>
      </c>
      <c r="E10" s="621" t="s">
        <v>1404</v>
      </c>
      <c r="F10" s="621" t="s">
        <v>1407</v>
      </c>
      <c r="G10" s="621" t="s">
        <v>1410</v>
      </c>
      <c r="H10" s="621" t="s">
        <v>1413</v>
      </c>
      <c r="I10" s="621" t="s">
        <v>1416</v>
      </c>
      <c r="J10" s="621" t="s">
        <v>1419</v>
      </c>
      <c r="K10" s="621" t="s">
        <v>1436</v>
      </c>
      <c r="L10" s="95"/>
    </row>
    <row r="11" spans="2:12" x14ac:dyDescent="0.2">
      <c r="B11" s="247">
        <v>1</v>
      </c>
      <c r="C11" s="715" t="s">
        <v>1291</v>
      </c>
      <c r="D11" s="600">
        <v>7503</v>
      </c>
      <c r="E11" s="600">
        <v>8788</v>
      </c>
      <c r="F11" s="600">
        <v>1217</v>
      </c>
      <c r="G11" s="600">
        <v>27958</v>
      </c>
      <c r="H11" s="600">
        <v>537</v>
      </c>
      <c r="I11" s="600">
        <v>0</v>
      </c>
      <c r="J11" s="600">
        <v>495</v>
      </c>
      <c r="K11" s="601">
        <f>SUM(D11:J11)</f>
        <v>46498</v>
      </c>
    </row>
    <row r="12" spans="2:12" x14ac:dyDescent="0.2">
      <c r="B12" s="247">
        <v>2</v>
      </c>
      <c r="C12" s="715" t="s">
        <v>1292</v>
      </c>
      <c r="D12" s="600">
        <v>5941</v>
      </c>
      <c r="E12" s="600">
        <v>6737</v>
      </c>
      <c r="F12" s="600">
        <v>1165</v>
      </c>
      <c r="G12" s="600">
        <v>26398</v>
      </c>
      <c r="H12" s="600">
        <v>226</v>
      </c>
      <c r="I12" s="600">
        <v>0</v>
      </c>
      <c r="J12" s="600">
        <v>238</v>
      </c>
      <c r="K12" s="601">
        <f>SUM(D12:J12)</f>
        <v>40705</v>
      </c>
    </row>
    <row r="13" spans="2:12" x14ac:dyDescent="0.2">
      <c r="B13" s="247">
        <v>3</v>
      </c>
      <c r="C13" s="715" t="s">
        <v>1293</v>
      </c>
      <c r="D13" s="602">
        <v>1722</v>
      </c>
      <c r="E13" s="602">
        <v>1517</v>
      </c>
      <c r="F13" s="602">
        <v>220</v>
      </c>
      <c r="G13" s="602">
        <v>4767</v>
      </c>
      <c r="H13" s="602">
        <v>61</v>
      </c>
      <c r="I13" s="602">
        <v>0</v>
      </c>
      <c r="J13" s="602">
        <v>112</v>
      </c>
      <c r="K13" s="601">
        <f>SUM(D13:J13)</f>
        <v>8399</v>
      </c>
    </row>
    <row r="14" spans="2:12" x14ac:dyDescent="0.2">
      <c r="B14" s="248">
        <v>4</v>
      </c>
      <c r="C14" s="716" t="s">
        <v>184</v>
      </c>
      <c r="D14" s="603">
        <f>SUM(D11:D13)</f>
        <v>15166</v>
      </c>
      <c r="E14" s="603">
        <f t="shared" ref="E14:J14" si="0">SUM(E11:E13)</f>
        <v>17042</v>
      </c>
      <c r="F14" s="603">
        <f t="shared" si="0"/>
        <v>2602</v>
      </c>
      <c r="G14" s="603">
        <f t="shared" si="0"/>
        <v>59123</v>
      </c>
      <c r="H14" s="603">
        <f t="shared" si="0"/>
        <v>824</v>
      </c>
      <c r="I14" s="603">
        <f t="shared" si="0"/>
        <v>0</v>
      </c>
      <c r="J14" s="603">
        <f t="shared" si="0"/>
        <v>845</v>
      </c>
      <c r="K14" s="603">
        <f>SUM(K11:K13)</f>
        <v>95602</v>
      </c>
    </row>
    <row r="16" spans="2:12" ht="63.75" x14ac:dyDescent="0.2">
      <c r="B16" s="93" t="s">
        <v>126</v>
      </c>
      <c r="C16" s="620" t="s">
        <v>439</v>
      </c>
      <c r="D16" s="621" t="s">
        <v>1401</v>
      </c>
      <c r="E16" s="621" t="s">
        <v>1404</v>
      </c>
      <c r="F16" s="621" t="s">
        <v>1407</v>
      </c>
      <c r="G16" s="621" t="s">
        <v>1410</v>
      </c>
      <c r="H16" s="621" t="s">
        <v>1413</v>
      </c>
      <c r="I16" s="621" t="s">
        <v>1416</v>
      </c>
      <c r="J16" s="621" t="s">
        <v>1419</v>
      </c>
      <c r="K16" s="621" t="s">
        <v>1436</v>
      </c>
      <c r="L16" s="95"/>
    </row>
    <row r="17" spans="2:12" x14ac:dyDescent="0.2">
      <c r="B17" s="247">
        <v>1</v>
      </c>
      <c r="C17" s="715" t="s">
        <v>1291</v>
      </c>
      <c r="D17" s="600">
        <v>5957</v>
      </c>
      <c r="E17" s="600">
        <v>8138</v>
      </c>
      <c r="F17" s="600">
        <v>1112</v>
      </c>
      <c r="G17" s="600">
        <v>28294</v>
      </c>
      <c r="H17" s="600">
        <v>559</v>
      </c>
      <c r="I17" s="600">
        <v>0</v>
      </c>
      <c r="J17" s="600">
        <v>471</v>
      </c>
      <c r="K17" s="601">
        <f>SUM(D17:J17)</f>
        <v>44531</v>
      </c>
    </row>
    <row r="18" spans="2:12" x14ac:dyDescent="0.2">
      <c r="B18" s="247">
        <v>2</v>
      </c>
      <c r="C18" s="715" t="s">
        <v>1292</v>
      </c>
      <c r="D18" s="600">
        <v>4865</v>
      </c>
      <c r="E18" s="600">
        <v>6281</v>
      </c>
      <c r="F18" s="600">
        <v>1071</v>
      </c>
      <c r="G18" s="600">
        <v>26553</v>
      </c>
      <c r="H18" s="600">
        <v>242</v>
      </c>
      <c r="I18" s="600">
        <v>0</v>
      </c>
      <c r="J18" s="600">
        <v>233</v>
      </c>
      <c r="K18" s="601">
        <f>SUM(D18:J18)</f>
        <v>39245</v>
      </c>
    </row>
    <row r="19" spans="2:12" x14ac:dyDescent="0.2">
      <c r="B19" s="247">
        <v>3</v>
      </c>
      <c r="C19" s="715" t="s">
        <v>1293</v>
      </c>
      <c r="D19" s="602">
        <v>1392</v>
      </c>
      <c r="E19" s="602">
        <v>1464</v>
      </c>
      <c r="F19" s="602">
        <v>202</v>
      </c>
      <c r="G19" s="602">
        <v>4870</v>
      </c>
      <c r="H19" s="602">
        <v>55</v>
      </c>
      <c r="I19" s="602">
        <v>0</v>
      </c>
      <c r="J19" s="602">
        <v>115</v>
      </c>
      <c r="K19" s="601">
        <f>SUM(D19:J19)</f>
        <v>8098</v>
      </c>
    </row>
    <row r="20" spans="2:12" x14ac:dyDescent="0.2">
      <c r="B20" s="248">
        <v>4</v>
      </c>
      <c r="C20" s="716" t="s">
        <v>184</v>
      </c>
      <c r="D20" s="603">
        <f>SUM(D17:D19)</f>
        <v>12214</v>
      </c>
      <c r="E20" s="603">
        <f t="shared" ref="E20:J20" si="1">SUM(E17:E19)</f>
        <v>15883</v>
      </c>
      <c r="F20" s="603">
        <f t="shared" si="1"/>
        <v>2385</v>
      </c>
      <c r="G20" s="603">
        <f t="shared" si="1"/>
        <v>59717</v>
      </c>
      <c r="H20" s="603">
        <f t="shared" si="1"/>
        <v>856</v>
      </c>
      <c r="I20" s="603">
        <f t="shared" si="1"/>
        <v>0</v>
      </c>
      <c r="J20" s="603">
        <f t="shared" si="1"/>
        <v>819</v>
      </c>
      <c r="K20" s="603">
        <f>SUM(K17:K19)</f>
        <v>91874</v>
      </c>
    </row>
    <row r="21" spans="2:12" x14ac:dyDescent="0.2">
      <c r="D21" s="434"/>
      <c r="E21" s="434"/>
      <c r="F21" s="434"/>
      <c r="G21" s="434"/>
      <c r="H21" s="434"/>
      <c r="I21" s="434"/>
      <c r="J21" s="434"/>
      <c r="K21" s="434"/>
    </row>
    <row r="22" spans="2:12" ht="63.75" x14ac:dyDescent="0.2">
      <c r="B22" s="93" t="s">
        <v>127</v>
      </c>
      <c r="C22" s="620" t="s">
        <v>439</v>
      </c>
      <c r="D22" s="621" t="s">
        <v>1401</v>
      </c>
      <c r="E22" s="621" t="s">
        <v>1404</v>
      </c>
      <c r="F22" s="621" t="s">
        <v>1407</v>
      </c>
      <c r="G22" s="621" t="s">
        <v>1410</v>
      </c>
      <c r="H22" s="621" t="s">
        <v>1413</v>
      </c>
      <c r="I22" s="621" t="s">
        <v>1416</v>
      </c>
      <c r="J22" s="621" t="s">
        <v>1419</v>
      </c>
      <c r="K22" s="621" t="s">
        <v>1436</v>
      </c>
      <c r="L22" s="95"/>
    </row>
    <row r="23" spans="2:12" x14ac:dyDescent="0.2">
      <c r="B23" s="247">
        <v>1</v>
      </c>
      <c r="C23" s="715" t="s">
        <v>1291</v>
      </c>
      <c r="D23" s="600">
        <v>5356</v>
      </c>
      <c r="E23" s="600">
        <v>7696</v>
      </c>
      <c r="F23" s="600">
        <v>1112</v>
      </c>
      <c r="G23" s="600">
        <v>28766</v>
      </c>
      <c r="H23" s="600">
        <v>565</v>
      </c>
      <c r="I23" s="600">
        <v>0</v>
      </c>
      <c r="J23" s="600">
        <v>459</v>
      </c>
      <c r="K23" s="601">
        <f>SUM(D23:J23)</f>
        <v>43954</v>
      </c>
    </row>
    <row r="24" spans="2:12" x14ac:dyDescent="0.2">
      <c r="B24" s="247">
        <v>2</v>
      </c>
      <c r="C24" s="715" t="s">
        <v>1292</v>
      </c>
      <c r="D24" s="600">
        <v>4343</v>
      </c>
      <c r="E24" s="600">
        <v>5922</v>
      </c>
      <c r="F24" s="600">
        <v>1029</v>
      </c>
      <c r="G24" s="600">
        <v>26780</v>
      </c>
      <c r="H24" s="600">
        <v>248</v>
      </c>
      <c r="I24" s="600">
        <v>0</v>
      </c>
      <c r="J24" s="600">
        <v>246</v>
      </c>
      <c r="K24" s="601">
        <f>SUM(D24:J24)</f>
        <v>38568</v>
      </c>
    </row>
    <row r="25" spans="2:12" x14ac:dyDescent="0.2">
      <c r="B25" s="247">
        <v>3</v>
      </c>
      <c r="C25" s="715" t="s">
        <v>1293</v>
      </c>
      <c r="D25" s="602">
        <v>1284</v>
      </c>
      <c r="E25" s="602">
        <v>1363</v>
      </c>
      <c r="F25" s="602">
        <v>194</v>
      </c>
      <c r="G25" s="602">
        <v>4879</v>
      </c>
      <c r="H25" s="602">
        <v>57</v>
      </c>
      <c r="I25" s="602">
        <v>0</v>
      </c>
      <c r="J25" s="602">
        <v>114</v>
      </c>
      <c r="K25" s="601">
        <f>SUM(D25:J25)</f>
        <v>7891</v>
      </c>
    </row>
    <row r="26" spans="2:12" x14ac:dyDescent="0.2">
      <c r="B26" s="248">
        <v>4</v>
      </c>
      <c r="C26" s="716" t="s">
        <v>184</v>
      </c>
      <c r="D26" s="603">
        <f>SUM(D23:D25)</f>
        <v>10983</v>
      </c>
      <c r="E26" s="603">
        <f t="shared" ref="E26:J26" si="2">SUM(E23:E25)</f>
        <v>14981</v>
      </c>
      <c r="F26" s="603">
        <f t="shared" si="2"/>
        <v>2335</v>
      </c>
      <c r="G26" s="603">
        <f t="shared" si="2"/>
        <v>60425</v>
      </c>
      <c r="H26" s="603">
        <f t="shared" si="2"/>
        <v>870</v>
      </c>
      <c r="I26" s="603">
        <f t="shared" si="2"/>
        <v>0</v>
      </c>
      <c r="J26" s="603">
        <f t="shared" si="2"/>
        <v>819</v>
      </c>
      <c r="K26" s="603">
        <f>SUM(K23:K25)</f>
        <v>90413</v>
      </c>
    </row>
    <row r="27" spans="2:12" x14ac:dyDescent="0.2">
      <c r="D27" s="434"/>
      <c r="E27" s="434"/>
      <c r="F27" s="434"/>
      <c r="G27" s="434"/>
      <c r="H27" s="434"/>
      <c r="I27" s="434"/>
      <c r="J27" s="434"/>
      <c r="K27" s="434"/>
    </row>
    <row r="28" spans="2:12" ht="63.75" x14ac:dyDescent="0.2">
      <c r="B28" s="93" t="s">
        <v>128</v>
      </c>
      <c r="C28" s="620" t="s">
        <v>439</v>
      </c>
      <c r="D28" s="621" t="s">
        <v>1401</v>
      </c>
      <c r="E28" s="621" t="s">
        <v>1404</v>
      </c>
      <c r="F28" s="621" t="s">
        <v>1407</v>
      </c>
      <c r="G28" s="621" t="s">
        <v>1410</v>
      </c>
      <c r="H28" s="621" t="s">
        <v>1413</v>
      </c>
      <c r="I28" s="621" t="s">
        <v>1416</v>
      </c>
      <c r="J28" s="621" t="s">
        <v>1419</v>
      </c>
      <c r="K28" s="621" t="s">
        <v>1436</v>
      </c>
      <c r="L28" s="95"/>
    </row>
    <row r="29" spans="2:12" x14ac:dyDescent="0.2">
      <c r="B29" s="247">
        <v>1</v>
      </c>
      <c r="C29" s="715" t="s">
        <v>1291</v>
      </c>
      <c r="D29" s="600">
        <v>0</v>
      </c>
      <c r="E29" s="600">
        <v>0</v>
      </c>
      <c r="F29" s="600">
        <v>0</v>
      </c>
      <c r="G29" s="600">
        <v>0</v>
      </c>
      <c r="H29" s="600">
        <v>0</v>
      </c>
      <c r="I29" s="600">
        <v>0</v>
      </c>
      <c r="J29" s="600">
        <v>0</v>
      </c>
      <c r="K29" s="601">
        <f>SUM(D29:J29)</f>
        <v>0</v>
      </c>
    </row>
    <row r="30" spans="2:12" x14ac:dyDescent="0.2">
      <c r="B30" s="247">
        <v>2</v>
      </c>
      <c r="C30" s="715" t="s">
        <v>1292</v>
      </c>
      <c r="D30" s="600">
        <v>0</v>
      </c>
      <c r="E30" s="600">
        <v>0</v>
      </c>
      <c r="F30" s="600">
        <v>0</v>
      </c>
      <c r="G30" s="600">
        <v>0</v>
      </c>
      <c r="H30" s="600">
        <v>0</v>
      </c>
      <c r="I30" s="600">
        <v>0</v>
      </c>
      <c r="J30" s="600">
        <v>0</v>
      </c>
      <c r="K30" s="601">
        <f>SUM(D30:J30)</f>
        <v>0</v>
      </c>
    </row>
    <row r="31" spans="2:12" x14ac:dyDescent="0.2">
      <c r="B31" s="247">
        <v>3</v>
      </c>
      <c r="C31" s="715" t="s">
        <v>1293</v>
      </c>
      <c r="D31" s="602">
        <v>0</v>
      </c>
      <c r="E31" s="602">
        <v>0</v>
      </c>
      <c r="F31" s="602">
        <v>0</v>
      </c>
      <c r="G31" s="602">
        <v>0</v>
      </c>
      <c r="H31" s="602">
        <v>0</v>
      </c>
      <c r="I31" s="602">
        <v>0</v>
      </c>
      <c r="J31" s="602">
        <v>0</v>
      </c>
      <c r="K31" s="601">
        <f>SUM(D31:J31)</f>
        <v>0</v>
      </c>
    </row>
    <row r="32" spans="2:12" x14ac:dyDescent="0.2">
      <c r="B32" s="248">
        <v>4</v>
      </c>
      <c r="C32" s="716" t="s">
        <v>184</v>
      </c>
      <c r="D32" s="603">
        <f>SUM(D29:D31)</f>
        <v>0</v>
      </c>
      <c r="E32" s="603">
        <f t="shared" ref="E32:J32" si="3">SUM(E29:E31)</f>
        <v>0</v>
      </c>
      <c r="F32" s="603">
        <f t="shared" si="3"/>
        <v>0</v>
      </c>
      <c r="G32" s="603">
        <f t="shared" si="3"/>
        <v>0</v>
      </c>
      <c r="H32" s="603">
        <f t="shared" si="3"/>
        <v>0</v>
      </c>
      <c r="I32" s="603">
        <f t="shared" si="3"/>
        <v>0</v>
      </c>
      <c r="J32" s="603">
        <f t="shared" si="3"/>
        <v>0</v>
      </c>
      <c r="K32" s="603">
        <f>SUM(K29:K31)</f>
        <v>0</v>
      </c>
    </row>
    <row r="34" spans="2:11" ht="63.75" x14ac:dyDescent="0.2">
      <c r="B34" s="93" t="s">
        <v>1274</v>
      </c>
      <c r="C34" s="620" t="s">
        <v>439</v>
      </c>
      <c r="D34" s="621" t="s">
        <v>1401</v>
      </c>
      <c r="E34" s="621" t="s">
        <v>1404</v>
      </c>
      <c r="F34" s="621" t="s">
        <v>1407</v>
      </c>
      <c r="G34" s="621" t="s">
        <v>1410</v>
      </c>
      <c r="H34" s="621" t="s">
        <v>1413</v>
      </c>
      <c r="I34" s="621" t="s">
        <v>1416</v>
      </c>
      <c r="J34" s="621" t="s">
        <v>1419</v>
      </c>
      <c r="K34" s="621" t="s">
        <v>1436</v>
      </c>
    </row>
    <row r="35" spans="2:11" x14ac:dyDescent="0.2">
      <c r="B35" s="247">
        <v>1</v>
      </c>
      <c r="C35" s="715" t="s">
        <v>1291</v>
      </c>
      <c r="D35" s="603">
        <f>D11+D17+D23+D29</f>
        <v>18816</v>
      </c>
      <c r="E35" s="603">
        <f t="shared" ref="E35:K35" si="4">E11+E17+E23+E29</f>
        <v>24622</v>
      </c>
      <c r="F35" s="603">
        <f t="shared" si="4"/>
        <v>3441</v>
      </c>
      <c r="G35" s="603">
        <f t="shared" si="4"/>
        <v>85018</v>
      </c>
      <c r="H35" s="603">
        <f t="shared" si="4"/>
        <v>1661</v>
      </c>
      <c r="I35" s="603">
        <f t="shared" si="4"/>
        <v>0</v>
      </c>
      <c r="J35" s="603">
        <f t="shared" si="4"/>
        <v>1425</v>
      </c>
      <c r="K35" s="603">
        <f t="shared" si="4"/>
        <v>134983</v>
      </c>
    </row>
    <row r="36" spans="2:11" x14ac:dyDescent="0.2">
      <c r="B36" s="247">
        <v>2</v>
      </c>
      <c r="C36" s="715" t="s">
        <v>1292</v>
      </c>
      <c r="D36" s="603">
        <f t="shared" ref="D36:K36" si="5">D12+D18+D24+D30</f>
        <v>15149</v>
      </c>
      <c r="E36" s="603">
        <f t="shared" si="5"/>
        <v>18940</v>
      </c>
      <c r="F36" s="603">
        <f t="shared" si="5"/>
        <v>3265</v>
      </c>
      <c r="G36" s="603">
        <f t="shared" si="5"/>
        <v>79731</v>
      </c>
      <c r="H36" s="603">
        <f t="shared" si="5"/>
        <v>716</v>
      </c>
      <c r="I36" s="603">
        <f t="shared" si="5"/>
        <v>0</v>
      </c>
      <c r="J36" s="603">
        <f t="shared" si="5"/>
        <v>717</v>
      </c>
      <c r="K36" s="603">
        <f t="shared" si="5"/>
        <v>118518</v>
      </c>
    </row>
    <row r="37" spans="2:11" x14ac:dyDescent="0.2">
      <c r="B37" s="247">
        <v>3</v>
      </c>
      <c r="C37" s="715" t="s">
        <v>1293</v>
      </c>
      <c r="D37" s="603">
        <f t="shared" ref="D37:K37" si="6">D13+D19+D25+D31</f>
        <v>4398</v>
      </c>
      <c r="E37" s="603">
        <f t="shared" si="6"/>
        <v>4344</v>
      </c>
      <c r="F37" s="603">
        <f t="shared" si="6"/>
        <v>616</v>
      </c>
      <c r="G37" s="603">
        <f t="shared" si="6"/>
        <v>14516</v>
      </c>
      <c r="H37" s="603">
        <f t="shared" si="6"/>
        <v>173</v>
      </c>
      <c r="I37" s="603">
        <f t="shared" si="6"/>
        <v>0</v>
      </c>
      <c r="J37" s="603">
        <f t="shared" si="6"/>
        <v>341</v>
      </c>
      <c r="K37" s="603">
        <f t="shared" si="6"/>
        <v>24388</v>
      </c>
    </row>
    <row r="38" spans="2:11" x14ac:dyDescent="0.2">
      <c r="B38" s="248">
        <v>4</v>
      </c>
      <c r="C38" s="716" t="s">
        <v>184</v>
      </c>
      <c r="D38" s="603">
        <f t="shared" ref="D38:K38" si="7">D14+D20+D26+D32</f>
        <v>38363</v>
      </c>
      <c r="E38" s="603">
        <f t="shared" si="7"/>
        <v>47906</v>
      </c>
      <c r="F38" s="603">
        <f t="shared" si="7"/>
        <v>7322</v>
      </c>
      <c r="G38" s="603">
        <f t="shared" si="7"/>
        <v>179265</v>
      </c>
      <c r="H38" s="603">
        <f t="shared" si="7"/>
        <v>2550</v>
      </c>
      <c r="I38" s="603">
        <f t="shared" si="7"/>
        <v>0</v>
      </c>
      <c r="J38" s="603">
        <f t="shared" si="7"/>
        <v>2483</v>
      </c>
      <c r="K38" s="603">
        <f t="shared" si="7"/>
        <v>277889</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10" zoomScale="60" zoomScaleNormal="60" workbookViewId="0">
      <selection activeCell="I60" sqref="I60"/>
    </sheetView>
  </sheetViews>
  <sheetFormatPr defaultColWidth="9.42578125" defaultRowHeight="12.75" x14ac:dyDescent="0.2"/>
  <cols>
    <col min="1" max="1" width="67" style="131" customWidth="1"/>
    <col min="2" max="2" width="9.5703125" style="131" customWidth="1"/>
    <col min="3" max="6" width="16.5703125" style="131" customWidth="1"/>
    <col min="7" max="7" width="12" style="131" bestFit="1" customWidth="1"/>
    <col min="8" max="8" width="12.42578125" style="131" bestFit="1" customWidth="1"/>
    <col min="9" max="19" width="11.5703125" style="131" bestFit="1" customWidth="1"/>
    <col min="20" max="20" width="10.42578125" style="131" bestFit="1" customWidth="1"/>
    <col min="21" max="24" width="11.5703125" style="131" bestFit="1" customWidth="1"/>
    <col min="25" max="16384" width="9.42578125" style="131"/>
  </cols>
  <sheetData>
    <row r="1" spans="1:17" s="178" customFormat="1" ht="21" customHeight="1" x14ac:dyDescent="0.2">
      <c r="A1" s="18" t="s">
        <v>1201</v>
      </c>
      <c r="B1" s="226"/>
      <c r="E1" s="887"/>
      <c r="F1" s="887"/>
      <c r="G1" s="886"/>
      <c r="H1" s="886"/>
    </row>
    <row r="2" spans="1:17" s="178" customFormat="1" ht="21" customHeight="1" x14ac:dyDescent="0.2">
      <c r="A2" s="18" t="s">
        <v>26</v>
      </c>
      <c r="B2" s="226"/>
      <c r="C2" s="894" t="s">
        <v>1615</v>
      </c>
      <c r="D2" s="895"/>
      <c r="E2" s="895"/>
      <c r="F2" s="896"/>
      <c r="G2" s="306"/>
      <c r="H2" s="306"/>
    </row>
    <row r="3" spans="1:17" s="178" customFormat="1" ht="21" customHeight="1" x14ac:dyDescent="0.2">
      <c r="A3" s="18" t="s">
        <v>0</v>
      </c>
      <c r="B3" s="226"/>
      <c r="C3" s="888" t="s">
        <v>1623</v>
      </c>
      <c r="D3" s="889"/>
      <c r="E3" s="889"/>
      <c r="F3" s="890"/>
      <c r="G3" s="306"/>
      <c r="H3" s="306"/>
    </row>
    <row r="4" spans="1:17" s="178" customFormat="1" ht="21" customHeight="1" x14ac:dyDescent="0.2">
      <c r="A4" s="18" t="s">
        <v>27</v>
      </c>
      <c r="B4" s="226"/>
      <c r="C4" s="891">
        <v>45565</v>
      </c>
      <c r="D4" s="892"/>
      <c r="E4" s="892"/>
      <c r="F4" s="893"/>
      <c r="G4" s="306"/>
      <c r="H4" s="306"/>
    </row>
    <row r="5" spans="1:17" s="178" customFormat="1" ht="21" customHeight="1" x14ac:dyDescent="0.2">
      <c r="A5" s="18" t="s">
        <v>28</v>
      </c>
      <c r="B5" s="226"/>
      <c r="C5" s="894" t="s">
        <v>1616</v>
      </c>
      <c r="D5" s="895"/>
      <c r="E5" s="895"/>
      <c r="F5" s="896"/>
      <c r="G5" s="306"/>
      <c r="H5" s="306"/>
    </row>
    <row r="6" spans="1:17" s="178" customFormat="1" ht="21" customHeight="1" x14ac:dyDescent="0.2">
      <c r="A6" s="18" t="s">
        <v>29</v>
      </c>
      <c r="B6" s="226"/>
      <c r="C6" s="891">
        <v>45623</v>
      </c>
      <c r="D6" s="892"/>
      <c r="E6" s="892"/>
      <c r="F6" s="893"/>
      <c r="G6" s="886"/>
      <c r="H6" s="886"/>
      <c r="J6" s="180"/>
      <c r="O6" s="180"/>
      <c r="Q6" s="180"/>
    </row>
    <row r="7" spans="1:17" s="178" customFormat="1" x14ac:dyDescent="0.2">
      <c r="A7" s="226" t="s">
        <v>464</v>
      </c>
      <c r="B7" s="226"/>
      <c r="C7" s="180"/>
      <c r="E7" s="306"/>
      <c r="F7" s="306"/>
      <c r="G7" s="306"/>
      <c r="H7" s="306"/>
      <c r="J7" s="180"/>
      <c r="O7" s="180"/>
      <c r="Q7" s="180"/>
    </row>
    <row r="8" spans="1:17" ht="19.5" customHeight="1" x14ac:dyDescent="0.2">
      <c r="A8" s="29"/>
      <c r="B8" s="29"/>
      <c r="C8" s="307" t="s">
        <v>125</v>
      </c>
      <c r="D8" s="307" t="s">
        <v>126</v>
      </c>
      <c r="E8" s="307" t="s">
        <v>127</v>
      </c>
      <c r="F8" s="307" t="s">
        <v>128</v>
      </c>
    </row>
    <row r="10" spans="1:17" ht="15.75" customHeight="1" x14ac:dyDescent="0.2">
      <c r="A10" s="308" t="s">
        <v>30</v>
      </c>
      <c r="B10" s="19"/>
    </row>
    <row r="11" spans="1:17" ht="15.75" customHeight="1" x14ac:dyDescent="0.2">
      <c r="A11" s="309" t="s">
        <v>290</v>
      </c>
      <c r="B11" s="225">
        <v>1</v>
      </c>
      <c r="C11" s="624">
        <v>16868086.149999995</v>
      </c>
      <c r="D11" s="624">
        <v>5755236.524900008</v>
      </c>
      <c r="E11" s="624">
        <v>20669891.87489</v>
      </c>
      <c r="F11" s="624">
        <v>0</v>
      </c>
    </row>
    <row r="12" spans="1:17" ht="15.75" customHeight="1" x14ac:dyDescent="0.2">
      <c r="A12" s="309" t="s">
        <v>291</v>
      </c>
      <c r="B12" s="225">
        <v>2</v>
      </c>
      <c r="C12" s="624">
        <v>205350522.53000003</v>
      </c>
      <c r="D12" s="624">
        <v>188742878.44000003</v>
      </c>
      <c r="E12" s="624">
        <v>188547218.81</v>
      </c>
      <c r="F12" s="624">
        <v>0</v>
      </c>
    </row>
    <row r="13" spans="1:17" ht="15.75" customHeight="1" x14ac:dyDescent="0.2">
      <c r="A13" s="309" t="s">
        <v>420</v>
      </c>
      <c r="B13" s="225">
        <v>3</v>
      </c>
      <c r="C13" s="624">
        <v>317338748.20339018</v>
      </c>
      <c r="D13" s="624">
        <v>328821376.34430003</v>
      </c>
      <c r="E13" s="624">
        <v>291936884.39430004</v>
      </c>
      <c r="F13" s="624">
        <v>0</v>
      </c>
    </row>
    <row r="14" spans="1:17" ht="15.75" customHeight="1" x14ac:dyDescent="0.2">
      <c r="A14" s="309" t="s">
        <v>292</v>
      </c>
      <c r="B14" s="225">
        <v>4</v>
      </c>
      <c r="C14" s="624">
        <v>1300539.5899999999</v>
      </c>
      <c r="D14" s="624">
        <v>1044243.4</v>
      </c>
      <c r="E14" s="624">
        <v>1086764.72</v>
      </c>
      <c r="F14" s="624">
        <v>0</v>
      </c>
    </row>
    <row r="15" spans="1:17" ht="15.75" customHeight="1" x14ac:dyDescent="0.2">
      <c r="A15" s="309" t="s">
        <v>293</v>
      </c>
      <c r="B15" s="225">
        <v>5</v>
      </c>
      <c r="C15" s="624">
        <v>0</v>
      </c>
      <c r="D15" s="624">
        <v>0</v>
      </c>
      <c r="E15" s="624">
        <v>0</v>
      </c>
      <c r="F15" s="624">
        <v>0</v>
      </c>
    </row>
    <row r="16" spans="1:17" ht="15.75" customHeight="1" x14ac:dyDescent="0.2">
      <c r="A16" s="309" t="s">
        <v>53</v>
      </c>
      <c r="B16" s="225">
        <v>6</v>
      </c>
      <c r="C16" s="624">
        <v>12914769.98924</v>
      </c>
      <c r="D16" s="624">
        <v>21460278.239240002</v>
      </c>
      <c r="E16" s="624">
        <v>22454754.13924</v>
      </c>
      <c r="F16" s="624">
        <v>0</v>
      </c>
    </row>
    <row r="17" spans="1:6" ht="15.75" customHeight="1" x14ac:dyDescent="0.2">
      <c r="A17" s="310" t="s">
        <v>140</v>
      </c>
      <c r="B17" s="225">
        <v>7</v>
      </c>
      <c r="C17" s="624">
        <v>0</v>
      </c>
      <c r="D17" s="624">
        <v>0</v>
      </c>
      <c r="E17" s="624">
        <v>0</v>
      </c>
      <c r="F17" s="624">
        <v>0</v>
      </c>
    </row>
    <row r="18" spans="1:6" ht="15.75" customHeight="1" x14ac:dyDescent="0.2">
      <c r="A18" s="311" t="s">
        <v>31</v>
      </c>
      <c r="B18" s="225">
        <v>8</v>
      </c>
      <c r="C18" s="624">
        <v>0</v>
      </c>
      <c r="D18" s="624">
        <v>0</v>
      </c>
      <c r="E18" s="624">
        <v>0</v>
      </c>
      <c r="F18" s="624">
        <v>0</v>
      </c>
    </row>
    <row r="19" spans="1:6" ht="15.75" customHeight="1" x14ac:dyDescent="0.2">
      <c r="A19" s="311" t="s">
        <v>31</v>
      </c>
      <c r="B19" s="225">
        <v>9</v>
      </c>
      <c r="C19" s="624">
        <v>0</v>
      </c>
      <c r="D19" s="624">
        <v>0</v>
      </c>
      <c r="E19" s="624">
        <v>0</v>
      </c>
      <c r="F19" s="624">
        <v>0</v>
      </c>
    </row>
    <row r="20" spans="1:6" ht="15.75" customHeight="1" x14ac:dyDescent="0.2">
      <c r="A20" s="308" t="s">
        <v>31</v>
      </c>
      <c r="B20" s="225">
        <v>10</v>
      </c>
      <c r="C20" s="624">
        <v>0</v>
      </c>
      <c r="D20" s="624">
        <v>0</v>
      </c>
      <c r="E20" s="624">
        <v>0</v>
      </c>
      <c r="F20" s="624">
        <v>0</v>
      </c>
    </row>
    <row r="21" spans="1:6" ht="15.75" customHeight="1" x14ac:dyDescent="0.2">
      <c r="A21" s="184"/>
      <c r="C21" s="312" t="s">
        <v>32</v>
      </c>
      <c r="D21" s="312" t="s">
        <v>32</v>
      </c>
      <c r="E21" s="312" t="s">
        <v>32</v>
      </c>
      <c r="F21" s="312" t="s">
        <v>32</v>
      </c>
    </row>
    <row r="22" spans="1:6" ht="15.75" customHeight="1" x14ac:dyDescent="0.2">
      <c r="A22" s="308" t="s">
        <v>5</v>
      </c>
      <c r="B22" s="225">
        <v>11</v>
      </c>
      <c r="C22" s="625">
        <f>SUM(C11:C20)</f>
        <v>553772666.46263027</v>
      </c>
      <c r="D22" s="625">
        <f>SUM(D11:D20)</f>
        <v>545824012.94844007</v>
      </c>
      <c r="E22" s="625">
        <f>SUM(E11:E20)</f>
        <v>524695513.93843007</v>
      </c>
      <c r="F22" s="625">
        <f>SUM(F11:F20)</f>
        <v>0</v>
      </c>
    </row>
    <row r="23" spans="1:6" ht="15.75" customHeight="1" x14ac:dyDescent="0.2">
      <c r="A23" s="311"/>
      <c r="B23" s="130"/>
      <c r="C23" s="183"/>
      <c r="D23" s="183"/>
      <c r="E23" s="183"/>
      <c r="F23" s="183"/>
    </row>
    <row r="24" spans="1:6" ht="15.75" customHeight="1" x14ac:dyDescent="0.2">
      <c r="A24" s="313" t="s">
        <v>146</v>
      </c>
      <c r="B24" s="17"/>
      <c r="C24" s="183"/>
      <c r="D24" s="183"/>
      <c r="E24" s="183"/>
      <c r="F24" s="183"/>
    </row>
    <row r="25" spans="1:6" ht="15.75" customHeight="1" x14ac:dyDescent="0.2">
      <c r="A25" s="309" t="s">
        <v>294</v>
      </c>
      <c r="B25" s="225">
        <v>12</v>
      </c>
      <c r="C25" s="624">
        <v>0</v>
      </c>
      <c r="D25" s="624">
        <v>0</v>
      </c>
      <c r="E25" s="624">
        <v>0</v>
      </c>
      <c r="F25" s="624">
        <v>0</v>
      </c>
    </row>
    <row r="26" spans="1:6" ht="15.75" customHeight="1" x14ac:dyDescent="0.2">
      <c r="A26" s="309" t="s">
        <v>295</v>
      </c>
      <c r="B26" s="225">
        <v>13</v>
      </c>
      <c r="C26" s="624">
        <v>93304805.607808024</v>
      </c>
      <c r="D26" s="624">
        <v>42181870.944969907</v>
      </c>
      <c r="E26" s="624">
        <v>56920922.442199998</v>
      </c>
      <c r="F26" s="624">
        <v>0</v>
      </c>
    </row>
    <row r="27" spans="1:6" ht="15.75" customHeight="1" x14ac:dyDescent="0.2">
      <c r="A27" s="309" t="s">
        <v>296</v>
      </c>
      <c r="B27" s="225">
        <v>14</v>
      </c>
      <c r="C27" s="624">
        <v>0</v>
      </c>
      <c r="D27" s="624">
        <v>0</v>
      </c>
      <c r="E27" s="624">
        <v>0</v>
      </c>
      <c r="F27" s="624">
        <v>0</v>
      </c>
    </row>
    <row r="28" spans="1:6" ht="15.75" customHeight="1" x14ac:dyDescent="0.2">
      <c r="A28" s="309" t="s">
        <v>297</v>
      </c>
      <c r="B28" s="225">
        <v>15</v>
      </c>
      <c r="C28" s="624">
        <v>23517489.100000001</v>
      </c>
      <c r="D28" s="624">
        <v>21689115.130000003</v>
      </c>
      <c r="E28" s="624">
        <v>21306505.200000003</v>
      </c>
      <c r="F28" s="624">
        <v>0</v>
      </c>
    </row>
    <row r="29" spans="1:6" ht="15.75" customHeight="1" x14ac:dyDescent="0.2">
      <c r="A29" s="309" t="s">
        <v>298</v>
      </c>
      <c r="B29" s="225">
        <v>16</v>
      </c>
      <c r="C29" s="624">
        <v>3769771.3500000006</v>
      </c>
      <c r="D29" s="624">
        <v>5412038.7400000002</v>
      </c>
      <c r="E29" s="624">
        <v>3969021.22</v>
      </c>
      <c r="F29" s="624">
        <v>0</v>
      </c>
    </row>
    <row r="30" spans="1:6" ht="15.75" customHeight="1" x14ac:dyDescent="0.2">
      <c r="A30" s="309" t="s">
        <v>299</v>
      </c>
      <c r="B30" s="225">
        <v>17</v>
      </c>
      <c r="C30" s="624">
        <v>7189384.8599999994</v>
      </c>
      <c r="D30" s="624">
        <v>12103.61</v>
      </c>
      <c r="E30" s="624">
        <v>12103.61</v>
      </c>
      <c r="F30" s="624">
        <v>0</v>
      </c>
    </row>
    <row r="31" spans="1:6" ht="15.75" customHeight="1" x14ac:dyDescent="0.2">
      <c r="A31" s="310" t="s">
        <v>141</v>
      </c>
      <c r="B31" s="225">
        <v>18</v>
      </c>
      <c r="C31" s="624">
        <v>38678795.890000001</v>
      </c>
      <c r="D31" s="624">
        <v>36731214.539999999</v>
      </c>
      <c r="E31" s="624">
        <v>34839512.090000004</v>
      </c>
      <c r="F31" s="624">
        <v>0</v>
      </c>
    </row>
    <row r="32" spans="1:6" ht="15.75" customHeight="1" x14ac:dyDescent="0.2">
      <c r="A32" s="310" t="s">
        <v>31</v>
      </c>
      <c r="B32" s="225">
        <v>19</v>
      </c>
      <c r="C32" s="624">
        <v>0</v>
      </c>
      <c r="D32" s="624">
        <v>0</v>
      </c>
      <c r="E32" s="624">
        <v>0</v>
      </c>
      <c r="F32" s="624">
        <v>0</v>
      </c>
    </row>
    <row r="33" spans="1:6" ht="15.75" customHeight="1" x14ac:dyDescent="0.2">
      <c r="A33" s="309" t="s">
        <v>31</v>
      </c>
      <c r="B33" s="225">
        <v>20</v>
      </c>
      <c r="C33" s="624">
        <v>0</v>
      </c>
      <c r="D33" s="624">
        <v>0</v>
      </c>
      <c r="E33" s="624">
        <v>0</v>
      </c>
      <c r="F33" s="624">
        <v>0</v>
      </c>
    </row>
    <row r="34" spans="1:6" ht="15.75" customHeight="1" x14ac:dyDescent="0.2">
      <c r="A34" s="311"/>
      <c r="B34" s="130"/>
      <c r="C34" s="312" t="s">
        <v>32</v>
      </c>
      <c r="D34" s="312" t="s">
        <v>32</v>
      </c>
      <c r="E34" s="312" t="s">
        <v>32</v>
      </c>
      <c r="F34" s="312" t="s">
        <v>32</v>
      </c>
    </row>
    <row r="35" spans="1:6" ht="15.75" customHeight="1" x14ac:dyDescent="0.2">
      <c r="A35" s="308" t="s">
        <v>33</v>
      </c>
      <c r="B35" s="225">
        <v>21</v>
      </c>
      <c r="C35" s="625">
        <f>SUM(C25:C33)</f>
        <v>166460246.80780801</v>
      </c>
      <c r="D35" s="625">
        <f>SUM(D25:D33)</f>
        <v>106026342.9649699</v>
      </c>
      <c r="E35" s="625">
        <f>SUM(E25:E33)</f>
        <v>117048064.56219999</v>
      </c>
      <c r="F35" s="625">
        <f>SUM(F25:F33)</f>
        <v>0</v>
      </c>
    </row>
    <row r="36" spans="1:6" ht="15.75" customHeight="1" x14ac:dyDescent="0.2">
      <c r="A36" s="308" t="s">
        <v>6</v>
      </c>
      <c r="B36" s="19"/>
      <c r="C36" s="183"/>
      <c r="D36" s="183"/>
      <c r="E36" s="183"/>
      <c r="F36" s="183"/>
    </row>
    <row r="37" spans="1:6" ht="15.75" customHeight="1" x14ac:dyDescent="0.2">
      <c r="A37" s="309" t="s">
        <v>301</v>
      </c>
      <c r="B37" s="225">
        <v>22</v>
      </c>
      <c r="C37" s="624">
        <v>119297.97</v>
      </c>
      <c r="D37" s="624">
        <v>119297.97</v>
      </c>
      <c r="E37" s="624">
        <v>119297.97</v>
      </c>
      <c r="F37" s="624">
        <v>0</v>
      </c>
    </row>
    <row r="38" spans="1:6" ht="15.75" customHeight="1" x14ac:dyDescent="0.2">
      <c r="A38" s="309" t="s">
        <v>302</v>
      </c>
      <c r="B38" s="225">
        <v>23</v>
      </c>
      <c r="C38" s="624">
        <v>2141018.44</v>
      </c>
      <c r="D38" s="624">
        <v>2108833.42</v>
      </c>
      <c r="E38" s="624">
        <v>2092740.91</v>
      </c>
      <c r="F38" s="624">
        <v>0</v>
      </c>
    </row>
    <row r="39" spans="1:6" ht="15.75" customHeight="1" x14ac:dyDescent="0.2">
      <c r="A39" s="309" t="s">
        <v>303</v>
      </c>
      <c r="B39" s="225">
        <v>24</v>
      </c>
      <c r="C39" s="624">
        <v>1007185.69</v>
      </c>
      <c r="D39" s="624">
        <v>1331750.1399999999</v>
      </c>
      <c r="E39" s="624">
        <v>9446118.5800000001</v>
      </c>
      <c r="F39" s="624">
        <v>0</v>
      </c>
    </row>
    <row r="40" spans="1:6" ht="15.75" customHeight="1" x14ac:dyDescent="0.2">
      <c r="A40" s="309" t="s">
        <v>304</v>
      </c>
      <c r="B40" s="225">
        <v>25</v>
      </c>
      <c r="C40" s="624">
        <v>33684467.369999997</v>
      </c>
      <c r="D40" s="624">
        <v>32974247.850000001</v>
      </c>
      <c r="E40" s="624">
        <v>31218572.699999996</v>
      </c>
      <c r="F40" s="624">
        <v>0</v>
      </c>
    </row>
    <row r="41" spans="1:6" ht="15.75" customHeight="1" x14ac:dyDescent="0.2">
      <c r="A41" s="309" t="s">
        <v>305</v>
      </c>
      <c r="B41" s="225">
        <v>26</v>
      </c>
      <c r="C41" s="624">
        <v>2176928.0700000003</v>
      </c>
      <c r="D41" s="624">
        <v>1667970.08</v>
      </c>
      <c r="E41" s="624">
        <v>1753386.8900000006</v>
      </c>
      <c r="F41" s="624">
        <v>0</v>
      </c>
    </row>
    <row r="42" spans="1:6" ht="15.75" customHeight="1" x14ac:dyDescent="0.2">
      <c r="A42" s="310" t="s">
        <v>306</v>
      </c>
      <c r="B42" s="225">
        <v>27</v>
      </c>
      <c r="C42" s="624">
        <v>0</v>
      </c>
      <c r="D42" s="624">
        <v>0</v>
      </c>
      <c r="E42" s="624">
        <v>0</v>
      </c>
      <c r="F42" s="624">
        <v>0</v>
      </c>
    </row>
    <row r="43" spans="1:6" ht="15.75" customHeight="1" x14ac:dyDescent="0.2">
      <c r="A43" s="310" t="s">
        <v>31</v>
      </c>
      <c r="B43" s="225">
        <v>28</v>
      </c>
      <c r="C43" s="624">
        <v>0</v>
      </c>
      <c r="D43" s="624">
        <v>0</v>
      </c>
      <c r="E43" s="624">
        <v>0</v>
      </c>
      <c r="F43" s="624">
        <v>0</v>
      </c>
    </row>
    <row r="44" spans="1:6" ht="15.75" customHeight="1" x14ac:dyDescent="0.2">
      <c r="A44" s="310" t="s">
        <v>31</v>
      </c>
      <c r="B44" s="225">
        <v>29</v>
      </c>
      <c r="C44" s="624">
        <v>0</v>
      </c>
      <c r="D44" s="624">
        <v>0</v>
      </c>
      <c r="E44" s="624">
        <v>0</v>
      </c>
      <c r="F44" s="624">
        <v>0</v>
      </c>
    </row>
    <row r="45" spans="1:6" ht="15.75" customHeight="1" x14ac:dyDescent="0.2">
      <c r="A45" s="308"/>
      <c r="B45" s="19"/>
      <c r="C45" s="312" t="s">
        <v>32</v>
      </c>
      <c r="D45" s="312" t="s">
        <v>32</v>
      </c>
      <c r="E45" s="312" t="s">
        <v>32</v>
      </c>
      <c r="F45" s="312" t="s">
        <v>32</v>
      </c>
    </row>
    <row r="46" spans="1:6" ht="15.75" customHeight="1" x14ac:dyDescent="0.2">
      <c r="A46" s="308" t="s">
        <v>34</v>
      </c>
      <c r="B46" s="225">
        <v>30</v>
      </c>
      <c r="C46" s="625">
        <f>SUM(C37:C44)</f>
        <v>39128897.539999999</v>
      </c>
      <c r="D46" s="625">
        <f>SUM(D37:D44)</f>
        <v>38202099.460000001</v>
      </c>
      <c r="E46" s="625">
        <f>SUM(E37:E44)</f>
        <v>44630117.049999997</v>
      </c>
      <c r="F46" s="625">
        <f>SUM(F37:F44)</f>
        <v>0</v>
      </c>
    </row>
    <row r="47" spans="1:6" ht="15.75" customHeight="1" x14ac:dyDescent="0.2">
      <c r="A47" s="184"/>
      <c r="C47" s="314" t="s">
        <v>32</v>
      </c>
      <c r="D47" s="314" t="s">
        <v>32</v>
      </c>
      <c r="E47" s="314" t="s">
        <v>32</v>
      </c>
      <c r="F47" s="315" t="s">
        <v>32</v>
      </c>
    </row>
    <row r="48" spans="1:6" ht="15.75" customHeight="1" x14ac:dyDescent="0.2">
      <c r="A48" s="308" t="s">
        <v>7</v>
      </c>
      <c r="B48" s="225">
        <v>31</v>
      </c>
      <c r="C48" s="625">
        <f>C22+C35+C46</f>
        <v>759361810.81043828</v>
      </c>
      <c r="D48" s="625">
        <f>D22+D35+D46</f>
        <v>690052455.37340999</v>
      </c>
      <c r="E48" s="625">
        <f>E22+E35+E46</f>
        <v>686373695.55062997</v>
      </c>
      <c r="F48" s="625">
        <f>F22+F35+F46</f>
        <v>0</v>
      </c>
    </row>
    <row r="49" spans="1:24" ht="15.75" customHeight="1" x14ac:dyDescent="0.2">
      <c r="A49" s="184"/>
      <c r="C49" s="315" t="s">
        <v>35</v>
      </c>
      <c r="D49" s="315" t="s">
        <v>35</v>
      </c>
      <c r="E49" s="315" t="s">
        <v>35</v>
      </c>
      <c r="F49" s="315" t="s">
        <v>35</v>
      </c>
    </row>
    <row r="50" spans="1:24" ht="15.75" customHeight="1" x14ac:dyDescent="0.2">
      <c r="A50" s="308" t="s">
        <v>36</v>
      </c>
      <c r="B50" s="19"/>
    </row>
    <row r="51" spans="1:24" ht="15.75" customHeight="1" x14ac:dyDescent="0.2">
      <c r="A51" s="184"/>
    </row>
    <row r="52" spans="1:24" ht="15.75" customHeight="1" x14ac:dyDescent="0.2">
      <c r="A52" s="308" t="s">
        <v>8</v>
      </c>
      <c r="B52" s="19"/>
    </row>
    <row r="53" spans="1:24" ht="15.75" customHeight="1" x14ac:dyDescent="0.2">
      <c r="A53" s="309" t="s">
        <v>54</v>
      </c>
      <c r="B53" s="225">
        <v>32</v>
      </c>
      <c r="C53" s="624">
        <v>98045094.405099988</v>
      </c>
      <c r="D53" s="624">
        <v>57590371.046699986</v>
      </c>
      <c r="E53" s="624">
        <v>56273040.676699981</v>
      </c>
      <c r="F53" s="624">
        <v>0</v>
      </c>
    </row>
    <row r="54" spans="1:24" ht="15.75" customHeight="1" x14ac:dyDescent="0.2">
      <c r="A54" s="309" t="s">
        <v>307</v>
      </c>
      <c r="B54" s="225">
        <v>33</v>
      </c>
      <c r="C54" s="624">
        <v>48694365.830586076</v>
      </c>
      <c r="D54" s="624">
        <v>47947256.741410464</v>
      </c>
      <c r="E54" s="624">
        <v>45061550.244356424</v>
      </c>
      <c r="F54" s="624">
        <v>0</v>
      </c>
    </row>
    <row r="55" spans="1:24" ht="15.75" customHeight="1" x14ac:dyDescent="0.2">
      <c r="A55" s="309" t="s">
        <v>308</v>
      </c>
      <c r="B55" s="225">
        <v>34</v>
      </c>
      <c r="C55" s="624">
        <v>128571728.51722403</v>
      </c>
      <c r="D55" s="624">
        <v>126599075.10347116</v>
      </c>
      <c r="E55" s="624">
        <v>138524170.41319114</v>
      </c>
      <c r="F55" s="624">
        <v>0</v>
      </c>
      <c r="H55" s="96"/>
      <c r="I55" s="96"/>
    </row>
    <row r="56" spans="1:24" ht="15.75" customHeight="1" x14ac:dyDescent="0.2">
      <c r="A56" s="309" t="s">
        <v>309</v>
      </c>
      <c r="B56" s="225">
        <v>35</v>
      </c>
      <c r="C56" s="624">
        <v>71089644.010889903</v>
      </c>
      <c r="D56" s="624">
        <v>69998928.108118385</v>
      </c>
      <c r="E56" s="624">
        <v>81195315.875452429</v>
      </c>
      <c r="F56" s="624">
        <v>0</v>
      </c>
      <c r="G56" s="316"/>
      <c r="H56" s="316"/>
      <c r="I56" s="316"/>
      <c r="J56" s="316"/>
      <c r="K56" s="316"/>
      <c r="L56" s="316"/>
      <c r="M56" s="316"/>
      <c r="N56" s="316"/>
      <c r="O56" s="316"/>
      <c r="P56" s="316"/>
      <c r="Q56" s="316"/>
      <c r="R56" s="316"/>
      <c r="S56" s="316"/>
      <c r="T56" s="316"/>
      <c r="U56" s="316"/>
      <c r="V56" s="316"/>
      <c r="W56" s="316"/>
      <c r="X56" s="316">
        <f>L56+L57</f>
        <v>0</v>
      </c>
    </row>
    <row r="57" spans="1:24" ht="15.75" customHeight="1" x14ac:dyDescent="0.2">
      <c r="A57" s="309" t="s">
        <v>310</v>
      </c>
      <c r="B57" s="225">
        <v>36</v>
      </c>
      <c r="C57" s="624">
        <v>0</v>
      </c>
      <c r="D57" s="624">
        <v>0</v>
      </c>
      <c r="E57" s="624">
        <v>0</v>
      </c>
      <c r="F57" s="624">
        <v>0</v>
      </c>
    </row>
    <row r="58" spans="1:24" ht="15.75" customHeight="1" x14ac:dyDescent="0.2">
      <c r="A58" s="309" t="s">
        <v>311</v>
      </c>
      <c r="B58" s="225">
        <v>37</v>
      </c>
      <c r="C58" s="624">
        <v>16919833.120000001</v>
      </c>
      <c r="D58" s="624">
        <v>17926226.009599999</v>
      </c>
      <c r="E58" s="624">
        <v>36047914.959600002</v>
      </c>
      <c r="F58" s="624">
        <v>0</v>
      </c>
    </row>
    <row r="59" spans="1:24" ht="15.75" customHeight="1" x14ac:dyDescent="0.2">
      <c r="A59" s="309" t="s">
        <v>312</v>
      </c>
      <c r="B59" s="225">
        <v>38</v>
      </c>
      <c r="C59" s="624">
        <v>3923734.82333</v>
      </c>
      <c r="D59" s="624">
        <v>2450212.9333299999</v>
      </c>
      <c r="E59" s="624">
        <v>2450212.9333299999</v>
      </c>
      <c r="F59" s="624">
        <v>0</v>
      </c>
    </row>
    <row r="60" spans="1:24" ht="15.75" customHeight="1" x14ac:dyDescent="0.2">
      <c r="A60" s="309" t="s">
        <v>147</v>
      </c>
      <c r="B60" s="225">
        <v>39</v>
      </c>
      <c r="C60" s="624">
        <v>11798124.056999998</v>
      </c>
      <c r="D60" s="624">
        <v>3745095.8870099997</v>
      </c>
      <c r="E60" s="624">
        <v>10892383.34701</v>
      </c>
      <c r="F60" s="624">
        <v>0</v>
      </c>
      <c r="H60" s="317"/>
    </row>
    <row r="61" spans="1:24" ht="15.75" customHeight="1" x14ac:dyDescent="0.2">
      <c r="A61" s="309" t="s">
        <v>313</v>
      </c>
      <c r="B61" s="225">
        <v>40</v>
      </c>
      <c r="C61" s="624">
        <v>120000000.36</v>
      </c>
      <c r="D61" s="624">
        <v>120000000.36</v>
      </c>
      <c r="E61" s="624">
        <v>120000000.36</v>
      </c>
      <c r="F61" s="624">
        <v>0</v>
      </c>
      <c r="G61" s="96"/>
    </row>
    <row r="62" spans="1:24" ht="15.75" customHeight="1" x14ac:dyDescent="0.2">
      <c r="A62" s="310" t="s">
        <v>142</v>
      </c>
      <c r="B62" s="225">
        <v>41</v>
      </c>
      <c r="C62" s="624">
        <v>6294191.4699999997</v>
      </c>
      <c r="D62" s="624">
        <v>3000679.93</v>
      </c>
      <c r="E62" s="624">
        <v>4529043.55</v>
      </c>
      <c r="F62" s="624">
        <v>0</v>
      </c>
      <c r="G62" s="316"/>
      <c r="H62" s="316"/>
      <c r="I62" s="316"/>
      <c r="J62" s="316"/>
      <c r="K62" s="316"/>
      <c r="L62" s="316"/>
      <c r="M62" s="316"/>
      <c r="N62" s="316"/>
      <c r="O62" s="316"/>
      <c r="P62" s="316"/>
      <c r="Q62" s="316"/>
      <c r="R62" s="316"/>
    </row>
    <row r="63" spans="1:24" ht="15.75" customHeight="1" x14ac:dyDescent="0.2">
      <c r="A63" s="310" t="s">
        <v>31</v>
      </c>
      <c r="B63" s="225">
        <v>42</v>
      </c>
      <c r="C63" s="624">
        <v>0</v>
      </c>
      <c r="D63" s="624">
        <v>0</v>
      </c>
      <c r="E63" s="624">
        <v>0</v>
      </c>
      <c r="F63" s="624">
        <v>0</v>
      </c>
      <c r="G63" s="316"/>
      <c r="H63" s="316"/>
      <c r="I63" s="316"/>
      <c r="J63" s="316"/>
      <c r="K63" s="316"/>
      <c r="L63" s="316"/>
      <c r="M63" s="316"/>
      <c r="N63" s="316"/>
      <c r="O63" s="316"/>
      <c r="P63" s="316"/>
      <c r="Q63" s="316"/>
      <c r="R63" s="316"/>
    </row>
    <row r="64" spans="1:24" ht="15.75" customHeight="1" x14ac:dyDescent="0.2">
      <c r="A64" s="310" t="s">
        <v>31</v>
      </c>
      <c r="B64" s="225">
        <v>43</v>
      </c>
      <c r="C64" s="624">
        <v>0</v>
      </c>
      <c r="D64" s="624">
        <v>0</v>
      </c>
      <c r="E64" s="624">
        <v>0</v>
      </c>
      <c r="F64" s="624">
        <v>0</v>
      </c>
      <c r="G64" s="316"/>
      <c r="H64" s="316"/>
      <c r="I64" s="316"/>
      <c r="J64" s="316"/>
      <c r="K64" s="316"/>
      <c r="L64" s="316"/>
      <c r="M64" s="316"/>
      <c r="N64" s="316"/>
      <c r="O64" s="316"/>
      <c r="P64" s="316"/>
      <c r="Q64" s="316"/>
      <c r="R64" s="316"/>
    </row>
    <row r="65" spans="1:8" ht="15.75" customHeight="1" x14ac:dyDescent="0.2">
      <c r="A65" s="309" t="s">
        <v>31</v>
      </c>
      <c r="B65" s="225">
        <v>44</v>
      </c>
      <c r="C65" s="624">
        <v>0</v>
      </c>
      <c r="D65" s="624">
        <v>0</v>
      </c>
      <c r="E65" s="624">
        <v>0</v>
      </c>
      <c r="F65" s="624">
        <v>0</v>
      </c>
    </row>
    <row r="66" spans="1:8" ht="15.75" customHeight="1" x14ac:dyDescent="0.2">
      <c r="A66" s="184"/>
      <c r="C66" s="314" t="s">
        <v>32</v>
      </c>
      <c r="D66" s="314" t="s">
        <v>32</v>
      </c>
      <c r="E66" s="314" t="s">
        <v>32</v>
      </c>
      <c r="F66" s="315" t="s">
        <v>32</v>
      </c>
    </row>
    <row r="67" spans="1:8" ht="15.75" customHeight="1" x14ac:dyDescent="0.2">
      <c r="A67" s="308" t="s">
        <v>37</v>
      </c>
      <c r="B67" s="225">
        <v>45</v>
      </c>
      <c r="C67" s="625">
        <f>SUM(C53:C65)</f>
        <v>505336716.59412998</v>
      </c>
      <c r="D67" s="625">
        <f>SUM(D53:D65)</f>
        <v>449257846.11963993</v>
      </c>
      <c r="E67" s="625">
        <f>SUM(E53:E65)</f>
        <v>494973632.35964</v>
      </c>
      <c r="F67" s="625">
        <f>SUM(F53:F65)</f>
        <v>0</v>
      </c>
    </row>
    <row r="68" spans="1:8" ht="15.75" customHeight="1" x14ac:dyDescent="0.2">
      <c r="A68" s="308" t="s">
        <v>9</v>
      </c>
      <c r="B68" s="19"/>
    </row>
    <row r="69" spans="1:8" ht="15.75" customHeight="1" x14ac:dyDescent="0.2">
      <c r="A69" s="309" t="s">
        <v>315</v>
      </c>
      <c r="B69" s="225">
        <v>46</v>
      </c>
      <c r="C69" s="624">
        <v>0</v>
      </c>
      <c r="D69" s="624">
        <v>0</v>
      </c>
      <c r="E69" s="624">
        <v>0</v>
      </c>
      <c r="F69" s="624">
        <v>0</v>
      </c>
    </row>
    <row r="70" spans="1:8" ht="15.75" customHeight="1" x14ac:dyDescent="0.2">
      <c r="A70" s="309" t="s">
        <v>316</v>
      </c>
      <c r="B70" s="225">
        <v>47</v>
      </c>
      <c r="C70" s="624">
        <v>0</v>
      </c>
      <c r="D70" s="624">
        <v>0</v>
      </c>
      <c r="E70" s="624">
        <v>0</v>
      </c>
      <c r="F70" s="624">
        <v>0</v>
      </c>
    </row>
    <row r="71" spans="1:8" ht="15.75" customHeight="1" x14ac:dyDescent="0.2">
      <c r="A71" s="310" t="s">
        <v>143</v>
      </c>
      <c r="B71" s="225">
        <v>48</v>
      </c>
      <c r="C71" s="624">
        <v>46647204.109999999</v>
      </c>
      <c r="D71" s="624">
        <v>47018495.030000001</v>
      </c>
      <c r="E71" s="624">
        <v>39607238.840000004</v>
      </c>
      <c r="F71" s="624">
        <v>0</v>
      </c>
    </row>
    <row r="72" spans="1:8" ht="15.75" customHeight="1" x14ac:dyDescent="0.2">
      <c r="A72" s="310" t="s">
        <v>31</v>
      </c>
      <c r="B72" s="225">
        <v>49</v>
      </c>
      <c r="C72" s="624">
        <v>122281268.49839</v>
      </c>
      <c r="D72" s="624">
        <v>128901526.70947999</v>
      </c>
      <c r="E72" s="624">
        <v>120196440.54947999</v>
      </c>
      <c r="F72" s="624">
        <v>0</v>
      </c>
    </row>
    <row r="73" spans="1:8" ht="15.75" customHeight="1" x14ac:dyDescent="0.2">
      <c r="A73" s="310" t="s">
        <v>31</v>
      </c>
      <c r="B73" s="225">
        <v>50</v>
      </c>
      <c r="C73" s="624">
        <v>0</v>
      </c>
      <c r="D73" s="624">
        <v>0</v>
      </c>
      <c r="E73" s="624">
        <v>0</v>
      </c>
      <c r="F73" s="624">
        <v>0</v>
      </c>
    </row>
    <row r="74" spans="1:8" ht="15.75" customHeight="1" x14ac:dyDescent="0.2">
      <c r="A74" s="309" t="s">
        <v>31</v>
      </c>
      <c r="B74" s="225">
        <v>51</v>
      </c>
      <c r="C74" s="624">
        <v>0</v>
      </c>
      <c r="D74" s="624">
        <v>0</v>
      </c>
      <c r="E74" s="624">
        <v>0</v>
      </c>
      <c r="F74" s="624">
        <v>0</v>
      </c>
    </row>
    <row r="75" spans="1:8" ht="15.75" customHeight="1" x14ac:dyDescent="0.2">
      <c r="A75" s="311"/>
      <c r="B75" s="130"/>
      <c r="C75" s="314" t="s">
        <v>32</v>
      </c>
      <c r="D75" s="314" t="s">
        <v>32</v>
      </c>
      <c r="E75" s="314" t="s">
        <v>32</v>
      </c>
      <c r="F75" s="314" t="s">
        <v>32</v>
      </c>
    </row>
    <row r="76" spans="1:8" ht="15.75" customHeight="1" x14ac:dyDescent="0.2">
      <c r="A76" s="308" t="s">
        <v>38</v>
      </c>
      <c r="B76" s="225">
        <v>52</v>
      </c>
      <c r="C76" s="625">
        <f>SUM(C69:C74)</f>
        <v>168928472.60839</v>
      </c>
      <c r="D76" s="625">
        <f>SUM(D69:D74)</f>
        <v>175920021.73947999</v>
      </c>
      <c r="E76" s="625">
        <f>SUM(E69:E74)</f>
        <v>159803679.38947999</v>
      </c>
      <c r="F76" s="625">
        <f>SUM(F69:F74)</f>
        <v>0</v>
      </c>
      <c r="G76" s="96"/>
      <c r="H76" s="96"/>
    </row>
    <row r="77" spans="1:8" ht="15.75" customHeight="1" x14ac:dyDescent="0.2">
      <c r="A77" s="184"/>
      <c r="C77" s="314" t="s">
        <v>32</v>
      </c>
      <c r="D77" s="314" t="s">
        <v>32</v>
      </c>
      <c r="E77" s="314" t="s">
        <v>32</v>
      </c>
      <c r="F77" s="314" t="s">
        <v>32</v>
      </c>
    </row>
    <row r="78" spans="1:8" ht="15.75" customHeight="1" x14ac:dyDescent="0.2">
      <c r="A78" s="308" t="s">
        <v>10</v>
      </c>
      <c r="B78" s="225">
        <v>53</v>
      </c>
      <c r="C78" s="625">
        <f>C67+C76</f>
        <v>674265189.20252001</v>
      </c>
      <c r="D78" s="625">
        <f>D67+D76</f>
        <v>625177867.85911989</v>
      </c>
      <c r="E78" s="625">
        <f>E67+E76</f>
        <v>654777311.74912</v>
      </c>
      <c r="F78" s="625">
        <f>F67+F76</f>
        <v>0</v>
      </c>
    </row>
    <row r="79" spans="1:8" ht="15.75" customHeight="1" x14ac:dyDescent="0.2">
      <c r="A79" s="184"/>
      <c r="C79" s="314" t="s">
        <v>35</v>
      </c>
      <c r="D79" s="314" t="s">
        <v>35</v>
      </c>
      <c r="E79" s="314" t="s">
        <v>35</v>
      </c>
      <c r="F79" s="314" t="s">
        <v>35</v>
      </c>
    </row>
    <row r="80" spans="1:8" ht="15.75" customHeight="1" x14ac:dyDescent="0.2">
      <c r="A80" s="308" t="s">
        <v>2</v>
      </c>
      <c r="B80" s="19"/>
      <c r="C80" s="317"/>
      <c r="D80" s="317"/>
      <c r="E80" s="317"/>
    </row>
    <row r="81" spans="1:8" ht="15.75" customHeight="1" x14ac:dyDescent="0.2">
      <c r="A81" s="309" t="s">
        <v>317</v>
      </c>
      <c r="B81" s="225">
        <v>54</v>
      </c>
      <c r="C81" s="624">
        <v>0</v>
      </c>
      <c r="D81" s="624">
        <v>0</v>
      </c>
      <c r="E81" s="624">
        <v>0</v>
      </c>
      <c r="F81" s="624">
        <v>0</v>
      </c>
    </row>
    <row r="82" spans="1:8" ht="15.75" customHeight="1" x14ac:dyDescent="0.2">
      <c r="A82" s="309" t="s">
        <v>318</v>
      </c>
      <c r="B82" s="225">
        <v>55</v>
      </c>
      <c r="C82" s="624">
        <v>82596621.177917957</v>
      </c>
      <c r="D82" s="624">
        <v>62374587.514289908</v>
      </c>
      <c r="E82" s="624">
        <v>29096383.801509812</v>
      </c>
      <c r="F82" s="624">
        <v>0</v>
      </c>
    </row>
    <row r="83" spans="1:8" ht="15.75" customHeight="1" x14ac:dyDescent="0.2">
      <c r="A83" s="309" t="s">
        <v>319</v>
      </c>
      <c r="B83" s="225">
        <v>56</v>
      </c>
      <c r="C83" s="624">
        <v>0</v>
      </c>
      <c r="D83" s="624">
        <v>0</v>
      </c>
      <c r="E83" s="624">
        <v>0</v>
      </c>
      <c r="F83" s="624">
        <v>0</v>
      </c>
      <c r="H83" s="96"/>
    </row>
    <row r="84" spans="1:8" ht="15.75" customHeight="1" x14ac:dyDescent="0.2">
      <c r="A84" s="309" t="s">
        <v>320</v>
      </c>
      <c r="B84" s="225">
        <v>57</v>
      </c>
      <c r="C84" s="624">
        <v>2500000</v>
      </c>
      <c r="D84" s="624">
        <v>2500000</v>
      </c>
      <c r="E84" s="624">
        <v>2500000</v>
      </c>
      <c r="F84" s="624">
        <v>0</v>
      </c>
    </row>
    <row r="85" spans="1:8" ht="15.75" customHeight="1" x14ac:dyDescent="0.2">
      <c r="A85" s="310" t="s">
        <v>421</v>
      </c>
      <c r="B85" s="225">
        <v>58</v>
      </c>
      <c r="C85" s="624">
        <v>0</v>
      </c>
      <c r="D85" s="624">
        <v>0</v>
      </c>
      <c r="E85" s="624">
        <v>0</v>
      </c>
      <c r="F85" s="624">
        <v>0</v>
      </c>
    </row>
    <row r="86" spans="1:8" ht="15.75" customHeight="1" x14ac:dyDescent="0.2">
      <c r="A86" s="310" t="s">
        <v>31</v>
      </c>
      <c r="B86" s="225">
        <v>59</v>
      </c>
      <c r="C86" s="624">
        <v>0</v>
      </c>
      <c r="D86" s="624">
        <v>0</v>
      </c>
      <c r="E86" s="624">
        <v>0</v>
      </c>
      <c r="F86" s="624">
        <v>0</v>
      </c>
    </row>
    <row r="87" spans="1:8" ht="15.75" customHeight="1" x14ac:dyDescent="0.2">
      <c r="A87" s="310" t="s">
        <v>31</v>
      </c>
      <c r="B87" s="225">
        <v>60</v>
      </c>
      <c r="C87" s="624">
        <v>0</v>
      </c>
      <c r="D87" s="624">
        <v>0</v>
      </c>
      <c r="E87" s="624">
        <v>0</v>
      </c>
      <c r="F87" s="624">
        <v>0</v>
      </c>
    </row>
    <row r="88" spans="1:8" ht="15.75" customHeight="1" x14ac:dyDescent="0.2">
      <c r="A88" s="310" t="s">
        <v>31</v>
      </c>
      <c r="B88" s="225">
        <v>61</v>
      </c>
      <c r="C88" s="624">
        <v>0</v>
      </c>
      <c r="D88" s="624">
        <v>0</v>
      </c>
      <c r="E88" s="624">
        <v>0</v>
      </c>
      <c r="F88" s="624">
        <v>0</v>
      </c>
    </row>
    <row r="89" spans="1:8" ht="15.75" customHeight="1" x14ac:dyDescent="0.2">
      <c r="A89" s="309" t="s">
        <v>321</v>
      </c>
      <c r="B89" s="225">
        <v>62</v>
      </c>
      <c r="C89" s="624">
        <v>0</v>
      </c>
      <c r="D89" s="624">
        <v>0</v>
      </c>
      <c r="E89" s="624">
        <v>0</v>
      </c>
      <c r="F89" s="624">
        <v>0</v>
      </c>
      <c r="H89" s="96"/>
    </row>
    <row r="90" spans="1:8" ht="15.75" customHeight="1" x14ac:dyDescent="0.2">
      <c r="A90" s="184"/>
      <c r="C90" s="314" t="s">
        <v>32</v>
      </c>
      <c r="D90" s="314" t="s">
        <v>32</v>
      </c>
      <c r="E90" s="314" t="s">
        <v>32</v>
      </c>
      <c r="F90" s="314" t="s">
        <v>32</v>
      </c>
    </row>
    <row r="91" spans="1:8" ht="15.75" customHeight="1" x14ac:dyDescent="0.2">
      <c r="A91" s="308" t="s">
        <v>39</v>
      </c>
      <c r="B91" s="225">
        <v>63</v>
      </c>
      <c r="C91" s="625">
        <f>SUM(C81:C88)</f>
        <v>85096621.177917957</v>
      </c>
      <c r="D91" s="625">
        <f t="shared" ref="D91:F91" si="0">SUM(D81:D88)</f>
        <v>64874587.514289908</v>
      </c>
      <c r="E91" s="625">
        <f t="shared" si="0"/>
        <v>31596383.801509812</v>
      </c>
      <c r="F91" s="625">
        <f t="shared" si="0"/>
        <v>0</v>
      </c>
      <c r="H91" s="96"/>
    </row>
    <row r="92" spans="1:8" ht="15.75" customHeight="1" x14ac:dyDescent="0.2">
      <c r="A92" s="308" t="s">
        <v>40</v>
      </c>
      <c r="B92" s="225">
        <v>64</v>
      </c>
      <c r="C92" s="625">
        <f>C78+C91</f>
        <v>759361810.38043797</v>
      </c>
      <c r="D92" s="625">
        <f>D78+D91</f>
        <v>690052455.37340975</v>
      </c>
      <c r="E92" s="625">
        <f>E78+E91</f>
        <v>686373695.55062985</v>
      </c>
      <c r="F92" s="625">
        <f>F78+F91</f>
        <v>0</v>
      </c>
    </row>
    <row r="93" spans="1:8" ht="15.75" customHeight="1" x14ac:dyDescent="0.2">
      <c r="A93" s="308" t="s">
        <v>41</v>
      </c>
      <c r="B93" s="225">
        <v>65</v>
      </c>
      <c r="C93" s="625">
        <f>C48-C78</f>
        <v>85096621.607918262</v>
      </c>
      <c r="D93" s="625">
        <f>D48-D78</f>
        <v>64874587.514290094</v>
      </c>
      <c r="E93" s="625">
        <f>E48-E78</f>
        <v>31596383.801509976</v>
      </c>
      <c r="F93" s="625">
        <f>F48-F78</f>
        <v>0</v>
      </c>
    </row>
    <row r="94" spans="1:8" ht="15.75" customHeight="1" x14ac:dyDescent="0.2">
      <c r="A94" s="308" t="s">
        <v>42</v>
      </c>
      <c r="B94" s="225">
        <v>66</v>
      </c>
      <c r="C94" s="625">
        <f>C78+C93</f>
        <v>759361810.81043828</v>
      </c>
      <c r="D94" s="625">
        <f>D78+D93</f>
        <v>690052455.37340999</v>
      </c>
      <c r="E94" s="625">
        <f>E78+E93</f>
        <v>686373695.55062997</v>
      </c>
      <c r="F94" s="625">
        <f>F78+F93</f>
        <v>0</v>
      </c>
    </row>
    <row r="95" spans="1:8" ht="12" customHeight="1" x14ac:dyDescent="0.2">
      <c r="C95" s="314" t="s">
        <v>35</v>
      </c>
      <c r="D95" s="314" t="s">
        <v>35</v>
      </c>
      <c r="E95" s="314" t="s">
        <v>35</v>
      </c>
      <c r="F95" s="314" t="s">
        <v>35</v>
      </c>
    </row>
    <row r="96" spans="1:8" x14ac:dyDescent="0.2">
      <c r="C96" s="318"/>
      <c r="D96" s="318"/>
      <c r="E96" s="318"/>
      <c r="F96" s="319"/>
    </row>
    <row r="97" spans="3:6" x14ac:dyDescent="0.2">
      <c r="F97" s="177"/>
    </row>
    <row r="98" spans="3:6" x14ac:dyDescent="0.2">
      <c r="E98" s="177"/>
      <c r="F98" s="177"/>
    </row>
    <row r="100" spans="3:6" x14ac:dyDescent="0.2">
      <c r="F100" s="177"/>
    </row>
    <row r="101" spans="3:6" x14ac:dyDescent="0.2">
      <c r="D101" s="130"/>
      <c r="E101" s="130"/>
      <c r="F101" s="130"/>
    </row>
    <row r="102" spans="3:6" x14ac:dyDescent="0.2">
      <c r="E102" s="320"/>
      <c r="F102" s="177"/>
    </row>
    <row r="103" spans="3:6" x14ac:dyDescent="0.2">
      <c r="E103" s="320"/>
      <c r="F103" s="177"/>
    </row>
    <row r="106" spans="3:6" x14ac:dyDescent="0.2">
      <c r="C106" s="317"/>
    </row>
    <row r="109" spans="3:6" x14ac:dyDescent="0.2">
      <c r="C109" s="317"/>
      <c r="D109" s="317"/>
      <c r="E109" s="317"/>
      <c r="F109" s="317"/>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opicofOutreach xmlns="6f41c3f9-0ddd-4792-9cc5-2aa494f8de60" xsi:nil="true"/>
    <Dateoutreachsent xmlns="6f41c3f9-0ddd-4792-9cc5-2aa494f8de60" xsi:nil="true"/>
    <Reviewed xmlns="6f41c3f9-0ddd-4792-9cc5-2aa494f8de60">false</Reviewed>
    <lcf76f155ced4ddcb4097134ff3c332f xmlns="6f41c3f9-0ddd-4792-9cc5-2aa494f8de60">
      <Terms xmlns="http://schemas.microsoft.com/office/infopath/2007/PartnerControls"/>
    </lcf76f155ced4ddcb4097134ff3c332f>
    <TaxCatchAll xmlns="3efdb8b0-c47e-4c3c-846a-2bf99d413b35" xsi:nil="true"/>
    <Program xmlns="6f41c3f9-0ddd-4792-9cc5-2aa494f8de60" xsi:nil="true"/>
    <CompleteorNo_x003f_ xmlns="6f41c3f9-0ddd-4792-9cc5-2aa494f8de60" xsi:nil="true"/>
  </documentManagement>
</p:properties>
</file>

<file path=customXml/itemProps1.xml><?xml version="1.0" encoding="utf-8"?>
<ds:datastoreItem xmlns:ds="http://schemas.openxmlformats.org/officeDocument/2006/customXml" ds:itemID="{D148F1CE-DBA2-4DC3-8AC9-8DFCB3584F8C}"/>
</file>

<file path=customXml/itemProps2.xml><?xml version="1.0" encoding="utf-8"?>
<ds:datastoreItem xmlns:ds="http://schemas.openxmlformats.org/officeDocument/2006/customXml" ds:itemID="{C33EFF31-0AEC-4078-98CC-1A13C50793C7}"/>
</file>

<file path=customXml/itemProps3.xml><?xml version="1.0" encoding="utf-8"?>
<ds:datastoreItem xmlns:ds="http://schemas.openxmlformats.org/officeDocument/2006/customXml" ds:itemID="{EB89B4A8-2271-43E6-8654-F4AF3312E8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21</vt:i4>
      </vt:variant>
    </vt:vector>
  </HeadingPairs>
  <TitlesOfParts>
    <vt:vector size="55" baseType="lpstr">
      <vt:lpstr>General Instructions</vt:lpstr>
      <vt:lpstr>Submisson Dates</vt:lpstr>
      <vt:lpstr>Template Instruction</vt:lpstr>
      <vt:lpstr>Rating Category Definitions</vt:lpstr>
      <vt:lpstr>Medical Services Definitions</vt:lpstr>
      <vt:lpstr>COS Specification</vt:lpstr>
      <vt:lpstr>COS Technical Specifications</vt:lpstr>
      <vt:lpstr>Schedule 1_Enrollment</vt:lpstr>
      <vt:lpstr>Schedule 2_Balance Sheet</vt:lpstr>
      <vt:lpstr>3_Profit&amp;LossSummary</vt:lpstr>
      <vt:lpstr>Schedule 3A_Income Statement</vt:lpstr>
      <vt:lpstr>Schedule 3B_Income_Eastern</vt:lpstr>
      <vt:lpstr>Schedule 3C_Income_Western</vt:lpstr>
      <vt:lpstr>Schedule 3D_Income_The Cape</vt:lpstr>
      <vt:lpstr>3Q_QI and RCP</vt:lpstr>
      <vt:lpstr>4_Footnotes</vt:lpstr>
      <vt:lpstr>Schedule 5_Cash Flow</vt:lpstr>
      <vt:lpstr>Schedule 6_Medical Expense</vt:lpstr>
      <vt:lpstr>Schedule 7A_Utilization_All</vt:lpstr>
      <vt:lpstr>Schedule 7B_Utilization_Eastern</vt:lpstr>
      <vt:lpstr>Schedule 7C_Utilization_Western</vt:lpstr>
      <vt:lpstr>Schedule 7D_Utilization_TheCape</vt:lpstr>
      <vt:lpstr>Schedule 8_Indicators</vt:lpstr>
      <vt:lpstr>Schedule 9_Solvency Req.</vt:lpstr>
      <vt:lpstr>Schedule 10_APMs</vt:lpstr>
      <vt:lpstr>11A_Lag Report Physician</vt:lpstr>
      <vt:lpstr>11B_Lag Report Inpatient</vt:lpstr>
      <vt:lpstr>11C_Lag Report Outpatient</vt:lpstr>
      <vt:lpstr>11D_Lag Report Pharmacy</vt:lpstr>
      <vt:lpstr>11E_Lag Report Other</vt:lpstr>
      <vt:lpstr>Schedule 12_Certification</vt:lpstr>
      <vt:lpstr>Notes</vt:lpstr>
      <vt:lpstr>ChangeLog</vt:lpstr>
      <vt:lpstr>ICO MS</vt:lpstr>
      <vt:lpstr>'11A_Lag Report Physician'!Print_Area</vt:lpstr>
      <vt:lpstr>'11B_Lag Report Inpatient'!Print_Area</vt:lpstr>
      <vt:lpstr>'11C_Lag Report Outpatient'!Print_Area</vt:lpstr>
      <vt:lpstr>'11D_Lag Report Pharmacy'!Print_Area</vt:lpstr>
      <vt:lpstr>'11E_Lag Report Other'!Print_Area</vt:lpstr>
      <vt:lpstr>'4_Footnotes'!Print_Area</vt:lpstr>
      <vt:lpstr>'Schedule 2_Balance Sheet'!Print_Area</vt:lpstr>
      <vt:lpstr>'Schedule 3A_Income Statement'!Print_Area</vt:lpstr>
      <vt:lpstr>'Schedule 3B_Income_Eastern'!Print_Area</vt:lpstr>
      <vt:lpstr>'Schedule 3C_Income_Western'!Print_Area</vt:lpstr>
      <vt:lpstr>'Schedule 3D_Income_The Cape'!Print_Area</vt:lpstr>
      <vt:lpstr>'Schedule 5_Cash Flow'!Print_Area</vt:lpstr>
      <vt:lpstr>'Schedule 8_Indicators'!Print_Area</vt:lpstr>
      <vt:lpstr>'Schedule 9_Solvency Req.'!Print_Area</vt:lpstr>
      <vt:lpstr>'11A_Lag Report Physician'!Print_Titles</vt:lpstr>
      <vt:lpstr>'11B_Lag Report Inpatient'!Print_Titles</vt:lpstr>
      <vt:lpstr>'11C_Lag Report Outpatient'!Print_Titles</vt:lpstr>
      <vt:lpstr>'11D_Lag Report Pharmacy'!Print_Titles</vt:lpstr>
      <vt:lpstr>'11E_Lag Report Other'!Print_Titles</vt:lpstr>
      <vt:lpstr>'4_Footnotes'!Print_Titles</vt:lpstr>
      <vt:lpstr>'Schedule 10_APMs'!Print_Titles</vt:lpstr>
    </vt:vector>
  </TitlesOfParts>
  <Company>Marsh &amp; McLennan Companies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Prentiss, Ryan (ELD)</dc:creator>
  <cp:keywords>Updated COS Specs</cp:keywords>
  <cp:lastModifiedBy>Don Spurlin</cp:lastModifiedBy>
  <cp:lastPrinted>2022-05-26T01:22:49Z</cp:lastPrinted>
  <dcterms:created xsi:type="dcterms:W3CDTF">2012-07-31T22:32:51Z</dcterms:created>
  <dcterms:modified xsi:type="dcterms:W3CDTF">2024-11-27T20:23:18Z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ies>
</file>